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016"/>
  <workbookPr autoCompressPictures="0"/>
  <mc:AlternateContent xmlns:mc="http://schemas.openxmlformats.org/markup-compatibility/2006">
    <mc:Choice Requires="x15">
      <x15ac:absPath xmlns:x15ac="http://schemas.microsoft.com/office/spreadsheetml/2010/11/ac" url="/Users/ankewittig/Library/Mobile Documents/com~apple~CloudDocs/FH Lehrgang VRV 2015/"/>
    </mc:Choice>
  </mc:AlternateContent>
  <bookViews>
    <workbookView xWindow="0" yWindow="460" windowWidth="24360" windowHeight="15260" tabRatio="804"/>
  </bookViews>
  <sheets>
    <sheet name="Gesamt" sheetId="8" r:id="rId1"/>
    <sheet name="Beamte" sheetId="7" r:id="rId2"/>
    <sheet name="VB" sheetId="10" r:id="rId3"/>
    <sheet name="Staffelung" sheetId="13" r:id="rId4"/>
  </sheets>
  <definedNames>
    <definedName name="_xlnm._FilterDatabase" localSheetId="1" hidden="1">Beamte!$A$5:$AT$25</definedName>
    <definedName name="_xlnm._FilterDatabase" localSheetId="2" hidden="1">VB!$A$5:$AH$25</definedName>
    <definedName name="_xlnm.Print_Area" localSheetId="1">Beamte!$A$1:$AE$25</definedName>
    <definedName name="_xlnm.Print_Area" localSheetId="2">VB!$A$1:$AG$25</definedName>
    <definedName name="Monatserster">Staffelung!$I$17:$J$28</definedName>
    <definedName name="Staffelung">Staffelung!$A$2:$B$1647</definedName>
    <definedName name="Übersicht">#REF!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5" i="10" l="1"/>
  <c r="R7" i="10"/>
  <c r="S7" i="10"/>
  <c r="Y7" i="10"/>
  <c r="V7" i="10"/>
  <c r="AA7" i="10"/>
  <c r="AC7" i="10"/>
  <c r="R8" i="10"/>
  <c r="S8" i="10"/>
  <c r="Y8" i="10"/>
  <c r="V8" i="10"/>
  <c r="AA8" i="10"/>
  <c r="X8" i="10"/>
  <c r="K8" i="10"/>
  <c r="AC8" i="10"/>
  <c r="A3" i="13"/>
  <c r="A4" i="13"/>
  <c r="A5" i="13"/>
  <c r="A6" i="13"/>
  <c r="A7" i="13"/>
  <c r="A8" i="13"/>
  <c r="A9" i="13"/>
  <c r="A10" i="13"/>
  <c r="A11" i="13"/>
  <c r="A12" i="13"/>
  <c r="A13" i="13"/>
  <c r="A14" i="13"/>
  <c r="A15" i="13"/>
  <c r="A16" i="13"/>
  <c r="A1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32" i="13"/>
  <c r="A33" i="13"/>
  <c r="A34" i="13"/>
  <c r="A35" i="13"/>
  <c r="A36" i="13"/>
  <c r="A37" i="13"/>
  <c r="A38" i="13"/>
  <c r="A39" i="13"/>
  <c r="A40" i="13"/>
  <c r="A41" i="13"/>
  <c r="A42" i="13"/>
  <c r="A43" i="13"/>
  <c r="A44" i="13"/>
  <c r="A45" i="13"/>
  <c r="A46" i="13"/>
  <c r="A47" i="13"/>
  <c r="A48" i="13"/>
  <c r="A49" i="13"/>
  <c r="A50" i="13"/>
  <c r="A51" i="13"/>
  <c r="A52" i="13"/>
  <c r="A53" i="13"/>
  <c r="A54" i="13"/>
  <c r="A55" i="13"/>
  <c r="A56" i="13"/>
  <c r="A57" i="13"/>
  <c r="A58" i="13"/>
  <c r="A59" i="13"/>
  <c r="A60" i="13"/>
  <c r="A61" i="13"/>
  <c r="A62" i="13"/>
  <c r="A63" i="13"/>
  <c r="A64" i="13"/>
  <c r="A65" i="13"/>
  <c r="A66" i="13"/>
  <c r="A67" i="13"/>
  <c r="A68" i="13"/>
  <c r="A69" i="13"/>
  <c r="A70" i="13"/>
  <c r="A71" i="13"/>
  <c r="A72" i="13"/>
  <c r="A73" i="13"/>
  <c r="A74" i="13"/>
  <c r="A75" i="13"/>
  <c r="A76" i="13"/>
  <c r="A77" i="13"/>
  <c r="A78" i="13"/>
  <c r="A79" i="13"/>
  <c r="A80" i="13"/>
  <c r="A81" i="13"/>
  <c r="A82" i="13"/>
  <c r="A83" i="13"/>
  <c r="A84" i="13"/>
  <c r="A85" i="13"/>
  <c r="A86" i="13"/>
  <c r="A87" i="13"/>
  <c r="A88" i="13"/>
  <c r="A89" i="13"/>
  <c r="A90" i="13"/>
  <c r="A91" i="13"/>
  <c r="A92" i="13"/>
  <c r="A93" i="13"/>
  <c r="A94" i="13"/>
  <c r="A95" i="13"/>
  <c r="A96" i="13"/>
  <c r="A97" i="13"/>
  <c r="A98" i="13"/>
  <c r="A99" i="13"/>
  <c r="A100" i="13"/>
  <c r="A101" i="13"/>
  <c r="A102" i="13"/>
  <c r="A103" i="13"/>
  <c r="A104" i="13"/>
  <c r="A105" i="13"/>
  <c r="A106" i="13"/>
  <c r="A107" i="13"/>
  <c r="A108" i="13"/>
  <c r="A109" i="13"/>
  <c r="A110" i="13"/>
  <c r="A111" i="13"/>
  <c r="A112" i="13"/>
  <c r="A113" i="13"/>
  <c r="A114" i="13"/>
  <c r="A115" i="13"/>
  <c r="A116" i="13"/>
  <c r="A117" i="13"/>
  <c r="A118" i="13"/>
  <c r="A119" i="13"/>
  <c r="A120" i="13"/>
  <c r="A121" i="13"/>
  <c r="A122" i="13"/>
  <c r="A123" i="13"/>
  <c r="A124" i="13"/>
  <c r="A125" i="13"/>
  <c r="A126" i="13"/>
  <c r="A127" i="13"/>
  <c r="A128" i="13"/>
  <c r="A129" i="13"/>
  <c r="A130" i="13"/>
  <c r="A131" i="13"/>
  <c r="A132" i="13"/>
  <c r="A133" i="13"/>
  <c r="A134" i="13"/>
  <c r="A135" i="13"/>
  <c r="A136" i="13"/>
  <c r="A137" i="13"/>
  <c r="A138" i="13"/>
  <c r="A139" i="13"/>
  <c r="A140" i="13"/>
  <c r="A141" i="13"/>
  <c r="A142" i="13"/>
  <c r="A143" i="13"/>
  <c r="A144" i="13"/>
  <c r="A145" i="13"/>
  <c r="A146" i="13"/>
  <c r="A147" i="13"/>
  <c r="A148" i="13"/>
  <c r="A149" i="13"/>
  <c r="A150" i="13"/>
  <c r="A151" i="13"/>
  <c r="A152" i="13"/>
  <c r="A153" i="13"/>
  <c r="A154" i="13"/>
  <c r="A155" i="13"/>
  <c r="A156" i="13"/>
  <c r="A157" i="13"/>
  <c r="A158" i="13"/>
  <c r="A159" i="13"/>
  <c r="A160" i="13"/>
  <c r="A161" i="13"/>
  <c r="A162" i="13"/>
  <c r="A163" i="13"/>
  <c r="A164" i="13"/>
  <c r="A165" i="13"/>
  <c r="A166" i="13"/>
  <c r="A167" i="13"/>
  <c r="A168" i="13"/>
  <c r="A169" i="13"/>
  <c r="A170" i="13"/>
  <c r="A171" i="13"/>
  <c r="A172" i="13"/>
  <c r="A173" i="13"/>
  <c r="A174" i="13"/>
  <c r="A175" i="13"/>
  <c r="A176" i="13"/>
  <c r="A177" i="13"/>
  <c r="A178" i="13"/>
  <c r="A179" i="13"/>
  <c r="A180" i="13"/>
  <c r="A181" i="13"/>
  <c r="A182" i="13"/>
  <c r="A183" i="13"/>
  <c r="A184" i="13"/>
  <c r="A185" i="13"/>
  <c r="A186" i="13"/>
  <c r="A187" i="13"/>
  <c r="A188" i="13"/>
  <c r="A189" i="13"/>
  <c r="A190" i="13"/>
  <c r="A191" i="13"/>
  <c r="A192" i="13"/>
  <c r="A193" i="13"/>
  <c r="A194" i="13"/>
  <c r="A195" i="13"/>
  <c r="A196" i="13"/>
  <c r="A197" i="13"/>
  <c r="A198" i="13"/>
  <c r="A199" i="13"/>
  <c r="A200" i="13"/>
  <c r="A201" i="13"/>
  <c r="A202" i="13"/>
  <c r="A203" i="13"/>
  <c r="A204" i="13"/>
  <c r="A205" i="13"/>
  <c r="A206" i="13"/>
  <c r="A207" i="13"/>
  <c r="A208" i="13"/>
  <c r="A209" i="13"/>
  <c r="A210" i="13"/>
  <c r="A211" i="13"/>
  <c r="A212" i="13"/>
  <c r="A213" i="13"/>
  <c r="A214" i="13"/>
  <c r="A215" i="13"/>
  <c r="A216" i="13"/>
  <c r="A217" i="13"/>
  <c r="A218" i="13"/>
  <c r="A219" i="13"/>
  <c r="A220" i="13"/>
  <c r="A221" i="13"/>
  <c r="A222" i="13"/>
  <c r="A223" i="13"/>
  <c r="A224" i="13"/>
  <c r="A225" i="13"/>
  <c r="A226" i="13"/>
  <c r="A227" i="13"/>
  <c r="A228" i="13"/>
  <c r="A229" i="13"/>
  <c r="A230" i="13"/>
  <c r="A231" i="13"/>
  <c r="A232" i="13"/>
  <c r="A233" i="13"/>
  <c r="A234" i="13"/>
  <c r="A235" i="13"/>
  <c r="A236" i="13"/>
  <c r="A237" i="13"/>
  <c r="A238" i="13"/>
  <c r="A239" i="13"/>
  <c r="A240" i="13"/>
  <c r="A241" i="13"/>
  <c r="A242" i="13"/>
  <c r="A243" i="13"/>
  <c r="A244" i="13"/>
  <c r="A245" i="13"/>
  <c r="A246" i="13"/>
  <c r="A247" i="13"/>
  <c r="A248" i="13"/>
  <c r="A249" i="13"/>
  <c r="A250" i="13"/>
  <c r="A251" i="13"/>
  <c r="A252" i="13"/>
  <c r="A253" i="13"/>
  <c r="A254" i="13"/>
  <c r="A255" i="13"/>
  <c r="A256" i="13"/>
  <c r="A257" i="13"/>
  <c r="A258" i="13"/>
  <c r="A259" i="13"/>
  <c r="A260" i="13"/>
  <c r="A261" i="13"/>
  <c r="A262" i="13"/>
  <c r="A263" i="13"/>
  <c r="A264" i="13"/>
  <c r="A265" i="13"/>
  <c r="A266" i="13"/>
  <c r="A267" i="13"/>
  <c r="A268" i="13"/>
  <c r="A269" i="13"/>
  <c r="A270" i="13"/>
  <c r="A271" i="13"/>
  <c r="A272" i="13"/>
  <c r="A273" i="13"/>
  <c r="A274" i="13"/>
  <c r="A275" i="13"/>
  <c r="A276" i="13"/>
  <c r="A277" i="13"/>
  <c r="A278" i="13"/>
  <c r="A279" i="13"/>
  <c r="A280" i="13"/>
  <c r="A281" i="13"/>
  <c r="A282" i="13"/>
  <c r="A283" i="13"/>
  <c r="A284" i="13"/>
  <c r="A285" i="13"/>
  <c r="A286" i="13"/>
  <c r="A287" i="13"/>
  <c r="A288" i="13"/>
  <c r="A289" i="13"/>
  <c r="A290" i="13"/>
  <c r="A291" i="13"/>
  <c r="A292" i="13"/>
  <c r="A293" i="13"/>
  <c r="A294" i="13"/>
  <c r="A295" i="13"/>
  <c r="A296" i="13"/>
  <c r="A297" i="13"/>
  <c r="A298" i="13"/>
  <c r="A299" i="13"/>
  <c r="A300" i="13"/>
  <c r="A301" i="13"/>
  <c r="A302" i="13"/>
  <c r="A303" i="13"/>
  <c r="A304" i="13"/>
  <c r="A305" i="13"/>
  <c r="A306" i="13"/>
  <c r="A307" i="13"/>
  <c r="A308" i="13"/>
  <c r="A309" i="13"/>
  <c r="A310" i="13"/>
  <c r="A311" i="13"/>
  <c r="A312" i="13"/>
  <c r="A313" i="13"/>
  <c r="A314" i="13"/>
  <c r="A315" i="13"/>
  <c r="A316" i="13"/>
  <c r="A317" i="13"/>
  <c r="A318" i="13"/>
  <c r="A319" i="13"/>
  <c r="A320" i="13"/>
  <c r="A321" i="13"/>
  <c r="A322" i="13"/>
  <c r="A323" i="13"/>
  <c r="A324" i="13"/>
  <c r="A325" i="13"/>
  <c r="A326" i="13"/>
  <c r="A327" i="13"/>
  <c r="A328" i="13"/>
  <c r="A329" i="13"/>
  <c r="A330" i="13"/>
  <c r="A331" i="13"/>
  <c r="A332" i="13"/>
  <c r="A333" i="13"/>
  <c r="A334" i="13"/>
  <c r="A335" i="13"/>
  <c r="A336" i="13"/>
  <c r="A337" i="13"/>
  <c r="A338" i="13"/>
  <c r="A339" i="13"/>
  <c r="A340" i="13"/>
  <c r="A341" i="13"/>
  <c r="A342" i="13"/>
  <c r="A343" i="13"/>
  <c r="A344" i="13"/>
  <c r="A345" i="13"/>
  <c r="A346" i="13"/>
  <c r="A347" i="13"/>
  <c r="A348" i="13"/>
  <c r="A349" i="13"/>
  <c r="A350" i="13"/>
  <c r="A351" i="13"/>
  <c r="A352" i="13"/>
  <c r="A353" i="13"/>
  <c r="A354" i="13"/>
  <c r="A355" i="13"/>
  <c r="A356" i="13"/>
  <c r="A357" i="13"/>
  <c r="A358" i="13"/>
  <c r="A359" i="13"/>
  <c r="A360" i="13"/>
  <c r="A361" i="13"/>
  <c r="A362" i="13"/>
  <c r="A363" i="13"/>
  <c r="A364" i="13"/>
  <c r="A365" i="13"/>
  <c r="A366" i="13"/>
  <c r="A367" i="13"/>
  <c r="A368" i="13"/>
  <c r="A369" i="13"/>
  <c r="A370" i="13"/>
  <c r="A371" i="13"/>
  <c r="A372" i="13"/>
  <c r="A373" i="13"/>
  <c r="A374" i="13"/>
  <c r="A375" i="13"/>
  <c r="A376" i="13"/>
  <c r="A377" i="13"/>
  <c r="A378" i="13"/>
  <c r="A379" i="13"/>
  <c r="A380" i="13"/>
  <c r="A381" i="13"/>
  <c r="A382" i="13"/>
  <c r="A383" i="13"/>
  <c r="A384" i="13"/>
  <c r="A385" i="13"/>
  <c r="A386" i="13"/>
  <c r="A387" i="13"/>
  <c r="A388" i="13"/>
  <c r="A389" i="13"/>
  <c r="A390" i="13"/>
  <c r="A391" i="13"/>
  <c r="A392" i="13"/>
  <c r="A393" i="13"/>
  <c r="A394" i="13"/>
  <c r="A395" i="13"/>
  <c r="A396" i="13"/>
  <c r="A397" i="13"/>
  <c r="A398" i="13"/>
  <c r="A399" i="13"/>
  <c r="A400" i="13"/>
  <c r="A401" i="13"/>
  <c r="A402" i="13"/>
  <c r="A403" i="13"/>
  <c r="A404" i="13"/>
  <c r="A405" i="13"/>
  <c r="A406" i="13"/>
  <c r="A407" i="13"/>
  <c r="A408" i="13"/>
  <c r="A409" i="13"/>
  <c r="A410" i="13"/>
  <c r="A411" i="13"/>
  <c r="A412" i="13"/>
  <c r="A413" i="13"/>
  <c r="A414" i="13"/>
  <c r="A415" i="13"/>
  <c r="A416" i="13"/>
  <c r="A417" i="13"/>
  <c r="A418" i="13"/>
  <c r="A419" i="13"/>
  <c r="A420" i="13"/>
  <c r="A421" i="13"/>
  <c r="A422" i="13"/>
  <c r="A423" i="13"/>
  <c r="A424" i="13"/>
  <c r="A425" i="13"/>
  <c r="A426" i="13"/>
  <c r="A427" i="13"/>
  <c r="A428" i="13"/>
  <c r="A429" i="13"/>
  <c r="A430" i="13"/>
  <c r="A431" i="13"/>
  <c r="A432" i="13"/>
  <c r="A433" i="13"/>
  <c r="A434" i="13"/>
  <c r="A435" i="13"/>
  <c r="A436" i="13"/>
  <c r="A437" i="13"/>
  <c r="A438" i="13"/>
  <c r="A439" i="13"/>
  <c r="A440" i="13"/>
  <c r="A441" i="13"/>
  <c r="A442" i="13"/>
  <c r="A443" i="13"/>
  <c r="A444" i="13"/>
  <c r="A445" i="13"/>
  <c r="A446" i="13"/>
  <c r="A447" i="13"/>
  <c r="A448" i="13"/>
  <c r="A449" i="13"/>
  <c r="A450" i="13"/>
  <c r="A451" i="13"/>
  <c r="A452" i="13"/>
  <c r="A453" i="13"/>
  <c r="A454" i="13"/>
  <c r="A455" i="13"/>
  <c r="A456" i="13"/>
  <c r="A457" i="13"/>
  <c r="A458" i="13"/>
  <c r="A459" i="13"/>
  <c r="A460" i="13"/>
  <c r="A461" i="13"/>
  <c r="A462" i="13"/>
  <c r="A463" i="13"/>
  <c r="A464" i="13"/>
  <c r="A465" i="13"/>
  <c r="A466" i="13"/>
  <c r="A467" i="13"/>
  <c r="A468" i="13"/>
  <c r="A469" i="13"/>
  <c r="A470" i="13"/>
  <c r="A471" i="13"/>
  <c r="A472" i="13"/>
  <c r="A473" i="13"/>
  <c r="A474" i="13"/>
  <c r="A475" i="13"/>
  <c r="A476" i="13"/>
  <c r="A477" i="13"/>
  <c r="A478" i="13"/>
  <c r="A479" i="13"/>
  <c r="A480" i="13"/>
  <c r="A481" i="13"/>
  <c r="A482" i="13"/>
  <c r="A483" i="13"/>
  <c r="A484" i="13"/>
  <c r="A485" i="13"/>
  <c r="A486" i="13"/>
  <c r="A487" i="13"/>
  <c r="A488" i="13"/>
  <c r="A489" i="13"/>
  <c r="A490" i="13"/>
  <c r="A491" i="13"/>
  <c r="A492" i="13"/>
  <c r="A493" i="13"/>
  <c r="A494" i="13"/>
  <c r="A495" i="13"/>
  <c r="A496" i="13"/>
  <c r="A497" i="13"/>
  <c r="A498" i="13"/>
  <c r="A499" i="13"/>
  <c r="A500" i="13"/>
  <c r="A501" i="13"/>
  <c r="A502" i="13"/>
  <c r="A503" i="13"/>
  <c r="A504" i="13"/>
  <c r="A505" i="13"/>
  <c r="A506" i="13"/>
  <c r="A507" i="13"/>
  <c r="A508" i="13"/>
  <c r="A509" i="13"/>
  <c r="A510" i="13"/>
  <c r="A511" i="13"/>
  <c r="A512" i="13"/>
  <c r="A513" i="13"/>
  <c r="A514" i="13"/>
  <c r="A515" i="13"/>
  <c r="A516" i="13"/>
  <c r="A517" i="13"/>
  <c r="A518" i="13"/>
  <c r="A519" i="13"/>
  <c r="A520" i="13"/>
  <c r="A521" i="13"/>
  <c r="A522" i="13"/>
  <c r="A523" i="13"/>
  <c r="A524" i="13"/>
  <c r="A525" i="13"/>
  <c r="A526" i="13"/>
  <c r="A527" i="13"/>
  <c r="A528" i="13"/>
  <c r="A529" i="13"/>
  <c r="A530" i="13"/>
  <c r="A531" i="13"/>
  <c r="A532" i="13"/>
  <c r="A533" i="13"/>
  <c r="A534" i="13"/>
  <c r="A535" i="13"/>
  <c r="A536" i="13"/>
  <c r="A537" i="13"/>
  <c r="A538" i="13"/>
  <c r="A539" i="13"/>
  <c r="A540" i="13"/>
  <c r="A541" i="13"/>
  <c r="A542" i="13"/>
  <c r="A543" i="13"/>
  <c r="A544" i="13"/>
  <c r="A545" i="13"/>
  <c r="A546" i="13"/>
  <c r="A547" i="13"/>
  <c r="A548" i="13"/>
  <c r="A549" i="13"/>
  <c r="A550" i="13"/>
  <c r="A551" i="13"/>
  <c r="A552" i="13"/>
  <c r="A553" i="13"/>
  <c r="A554" i="13"/>
  <c r="A555" i="13"/>
  <c r="A556" i="13"/>
  <c r="A557" i="13"/>
  <c r="A558" i="13"/>
  <c r="A559" i="13"/>
  <c r="A560" i="13"/>
  <c r="A561" i="13"/>
  <c r="A562" i="13"/>
  <c r="A563" i="13"/>
  <c r="A564" i="13"/>
  <c r="A565" i="13"/>
  <c r="A566" i="13"/>
  <c r="A567" i="13"/>
  <c r="A568" i="13"/>
  <c r="A569" i="13"/>
  <c r="A570" i="13"/>
  <c r="A571" i="13"/>
  <c r="A572" i="13"/>
  <c r="A573" i="13"/>
  <c r="A574" i="13"/>
  <c r="A575" i="13"/>
  <c r="A576" i="13"/>
  <c r="A577" i="13"/>
  <c r="A578" i="13"/>
  <c r="A579" i="13"/>
  <c r="A580" i="13"/>
  <c r="A581" i="13"/>
  <c r="A582" i="13"/>
  <c r="A583" i="13"/>
  <c r="A584" i="13"/>
  <c r="A585" i="13"/>
  <c r="A586" i="13"/>
  <c r="A587" i="13"/>
  <c r="A588" i="13"/>
  <c r="A589" i="13"/>
  <c r="A590" i="13"/>
  <c r="A591" i="13"/>
  <c r="A592" i="13"/>
  <c r="A593" i="13"/>
  <c r="A594" i="13"/>
  <c r="A595" i="13"/>
  <c r="A596" i="13"/>
  <c r="A597" i="13"/>
  <c r="A598" i="13"/>
  <c r="A599" i="13"/>
  <c r="A600" i="13"/>
  <c r="A601" i="13"/>
  <c r="A602" i="13"/>
  <c r="A603" i="13"/>
  <c r="A604" i="13"/>
  <c r="A605" i="13"/>
  <c r="A606" i="13"/>
  <c r="A607" i="13"/>
  <c r="A608" i="13"/>
  <c r="A609" i="13"/>
  <c r="A610" i="13"/>
  <c r="A611" i="13"/>
  <c r="A612" i="13"/>
  <c r="A613" i="13"/>
  <c r="A614" i="13"/>
  <c r="A615" i="13"/>
  <c r="A616" i="13"/>
  <c r="A617" i="13"/>
  <c r="A618" i="13"/>
  <c r="A619" i="13"/>
  <c r="A620" i="13"/>
  <c r="A621" i="13"/>
  <c r="A622" i="13"/>
  <c r="A623" i="13"/>
  <c r="A624" i="13"/>
  <c r="A625" i="13"/>
  <c r="A626" i="13"/>
  <c r="A627" i="13"/>
  <c r="A628" i="13"/>
  <c r="A629" i="13"/>
  <c r="A630" i="13"/>
  <c r="A631" i="13"/>
  <c r="A632" i="13"/>
  <c r="A633" i="13"/>
  <c r="A634" i="13"/>
  <c r="A635" i="13"/>
  <c r="A636" i="13"/>
  <c r="A637" i="13"/>
  <c r="A638" i="13"/>
  <c r="A639" i="13"/>
  <c r="A640" i="13"/>
  <c r="A641" i="13"/>
  <c r="A642" i="13"/>
  <c r="A643" i="13"/>
  <c r="A644" i="13"/>
  <c r="A645" i="13"/>
  <c r="A646" i="13"/>
  <c r="A647" i="13"/>
  <c r="A648" i="13"/>
  <c r="A649" i="13"/>
  <c r="A650" i="13"/>
  <c r="A651" i="13"/>
  <c r="A652" i="13"/>
  <c r="A653" i="13"/>
  <c r="A654" i="13"/>
  <c r="A655" i="13"/>
  <c r="A656" i="13"/>
  <c r="A657" i="13"/>
  <c r="A658" i="13"/>
  <c r="A659" i="13"/>
  <c r="A660" i="13"/>
  <c r="A661" i="13"/>
  <c r="A662" i="13"/>
  <c r="A663" i="13"/>
  <c r="A664" i="13"/>
  <c r="A665" i="13"/>
  <c r="A666" i="13"/>
  <c r="A667" i="13"/>
  <c r="A668" i="13"/>
  <c r="A669" i="13"/>
  <c r="A670" i="13"/>
  <c r="A671" i="13"/>
  <c r="A672" i="13"/>
  <c r="A673" i="13"/>
  <c r="A674" i="13"/>
  <c r="A675" i="13"/>
  <c r="A676" i="13"/>
  <c r="A677" i="13"/>
  <c r="A678" i="13"/>
  <c r="A679" i="13"/>
  <c r="A680" i="13"/>
  <c r="A681" i="13"/>
  <c r="A682" i="13"/>
  <c r="A683" i="13"/>
  <c r="A684" i="13"/>
  <c r="A685" i="13"/>
  <c r="A686" i="13"/>
  <c r="A687" i="13"/>
  <c r="A688" i="13"/>
  <c r="A689" i="13"/>
  <c r="A690" i="13"/>
  <c r="A691" i="13"/>
  <c r="A692" i="13"/>
  <c r="A693" i="13"/>
  <c r="A694" i="13"/>
  <c r="A695" i="13"/>
  <c r="A696" i="13"/>
  <c r="A697" i="13"/>
  <c r="A698" i="13"/>
  <c r="A699" i="13"/>
  <c r="A700" i="13"/>
  <c r="A701" i="13"/>
  <c r="A702" i="13"/>
  <c r="A703" i="13"/>
  <c r="A704" i="13"/>
  <c r="A705" i="13"/>
  <c r="A706" i="13"/>
  <c r="A707" i="13"/>
  <c r="A708" i="13"/>
  <c r="A709" i="13"/>
  <c r="A710" i="13"/>
  <c r="A711" i="13"/>
  <c r="A712" i="13"/>
  <c r="A713" i="13"/>
  <c r="A714" i="13"/>
  <c r="A715" i="13"/>
  <c r="A716" i="13"/>
  <c r="A717" i="13"/>
  <c r="A718" i="13"/>
  <c r="A719" i="13"/>
  <c r="A720" i="13"/>
  <c r="A721" i="13"/>
  <c r="A722" i="13"/>
  <c r="A723" i="13"/>
  <c r="A724" i="13"/>
  <c r="A725" i="13"/>
  <c r="A726" i="13"/>
  <c r="A727" i="13"/>
  <c r="A728" i="13"/>
  <c r="A729" i="13"/>
  <c r="A730" i="13"/>
  <c r="A731" i="13"/>
  <c r="A732" i="13"/>
  <c r="A733" i="13"/>
  <c r="A734" i="13"/>
  <c r="A735" i="13"/>
  <c r="A736" i="13"/>
  <c r="A737" i="13"/>
  <c r="A738" i="13"/>
  <c r="A739" i="13"/>
  <c r="A740" i="13"/>
  <c r="A741" i="13"/>
  <c r="A742" i="13"/>
  <c r="A743" i="13"/>
  <c r="A744" i="13"/>
  <c r="A745" i="13"/>
  <c r="A746" i="13"/>
  <c r="A747" i="13"/>
  <c r="A748" i="13"/>
  <c r="A749" i="13"/>
  <c r="A750" i="13"/>
  <c r="A751" i="13"/>
  <c r="A752" i="13"/>
  <c r="A753" i="13"/>
  <c r="A754" i="13"/>
  <c r="A755" i="13"/>
  <c r="A756" i="13"/>
  <c r="A757" i="13"/>
  <c r="A758" i="13"/>
  <c r="A759" i="13"/>
  <c r="A760" i="13"/>
  <c r="A761" i="13"/>
  <c r="A762" i="13"/>
  <c r="A763" i="13"/>
  <c r="A764" i="13"/>
  <c r="A765" i="13"/>
  <c r="A766" i="13"/>
  <c r="A767" i="13"/>
  <c r="A768" i="13"/>
  <c r="A769" i="13"/>
  <c r="A770" i="13"/>
  <c r="A771" i="13"/>
  <c r="A772" i="13"/>
  <c r="A773" i="13"/>
  <c r="A774" i="13"/>
  <c r="A775" i="13"/>
  <c r="A776" i="13"/>
  <c r="A777" i="13"/>
  <c r="A778" i="13"/>
  <c r="A779" i="13"/>
  <c r="A780" i="13"/>
  <c r="A781" i="13"/>
  <c r="A782" i="13"/>
  <c r="A783" i="13"/>
  <c r="A784" i="13"/>
  <c r="A785" i="13"/>
  <c r="A786" i="13"/>
  <c r="A787" i="13"/>
  <c r="A788" i="13"/>
  <c r="A789" i="13"/>
  <c r="A790" i="13"/>
  <c r="A791" i="13"/>
  <c r="A792" i="13"/>
  <c r="A793" i="13"/>
  <c r="A794" i="13"/>
  <c r="A795" i="13"/>
  <c r="A796" i="13"/>
  <c r="A797" i="13"/>
  <c r="A798" i="13"/>
  <c r="A799" i="13"/>
  <c r="A800" i="13"/>
  <c r="A801" i="13"/>
  <c r="A802" i="13"/>
  <c r="A803" i="13"/>
  <c r="A804" i="13"/>
  <c r="A805" i="13"/>
  <c r="A806" i="13"/>
  <c r="A807" i="13"/>
  <c r="A808" i="13"/>
  <c r="A809" i="13"/>
  <c r="A810" i="13"/>
  <c r="A811" i="13"/>
  <c r="A812" i="13"/>
  <c r="A813" i="13"/>
  <c r="A814" i="13"/>
  <c r="A815" i="13"/>
  <c r="A816" i="13"/>
  <c r="A817" i="13"/>
  <c r="A818" i="13"/>
  <c r="A819" i="13"/>
  <c r="A820" i="13"/>
  <c r="A821" i="13"/>
  <c r="A822" i="13"/>
  <c r="A823" i="13"/>
  <c r="A824" i="13"/>
  <c r="A825" i="13"/>
  <c r="A826" i="13"/>
  <c r="A827" i="13"/>
  <c r="A828" i="13"/>
  <c r="A829" i="13"/>
  <c r="A830" i="13"/>
  <c r="A831" i="13"/>
  <c r="A832" i="13"/>
  <c r="A833" i="13"/>
  <c r="A834" i="13"/>
  <c r="A835" i="13"/>
  <c r="A836" i="13"/>
  <c r="A837" i="13"/>
  <c r="A838" i="13"/>
  <c r="A839" i="13"/>
  <c r="A840" i="13"/>
  <c r="A841" i="13"/>
  <c r="A842" i="13"/>
  <c r="A843" i="13"/>
  <c r="A844" i="13"/>
  <c r="A845" i="13"/>
  <c r="A846" i="13"/>
  <c r="A847" i="13"/>
  <c r="A848" i="13"/>
  <c r="A849" i="13"/>
  <c r="A850" i="13"/>
  <c r="A851" i="13"/>
  <c r="A852" i="13"/>
  <c r="A853" i="13"/>
  <c r="A854" i="13"/>
  <c r="A855" i="13"/>
  <c r="A856" i="13"/>
  <c r="A857" i="13"/>
  <c r="A858" i="13"/>
  <c r="A859" i="13"/>
  <c r="A860" i="13"/>
  <c r="A861" i="13"/>
  <c r="A862" i="13"/>
  <c r="A863" i="13"/>
  <c r="A864" i="13"/>
  <c r="A865" i="13"/>
  <c r="A866" i="13"/>
  <c r="A867" i="13"/>
  <c r="A868" i="13"/>
  <c r="A869" i="13"/>
  <c r="A870" i="13"/>
  <c r="A871" i="13"/>
  <c r="A872" i="13"/>
  <c r="A873" i="13"/>
  <c r="A874" i="13"/>
  <c r="A875" i="13"/>
  <c r="A876" i="13"/>
  <c r="A877" i="13"/>
  <c r="A878" i="13"/>
  <c r="A879" i="13"/>
  <c r="A880" i="13"/>
  <c r="A881" i="13"/>
  <c r="A882" i="13"/>
  <c r="A883" i="13"/>
  <c r="A884" i="13"/>
  <c r="A885" i="13"/>
  <c r="A886" i="13"/>
  <c r="A887" i="13"/>
  <c r="A888" i="13"/>
  <c r="A889" i="13"/>
  <c r="A890" i="13"/>
  <c r="A891" i="13"/>
  <c r="A892" i="13"/>
  <c r="A893" i="13"/>
  <c r="A894" i="13"/>
  <c r="A895" i="13"/>
  <c r="A896" i="13"/>
  <c r="A897" i="13"/>
  <c r="A898" i="13"/>
  <c r="A899" i="13"/>
  <c r="A900" i="13"/>
  <c r="A901" i="13"/>
  <c r="A902" i="13"/>
  <c r="A903" i="13"/>
  <c r="A904" i="13"/>
  <c r="A905" i="13"/>
  <c r="A906" i="13"/>
  <c r="A907" i="13"/>
  <c r="A908" i="13"/>
  <c r="A909" i="13"/>
  <c r="A910" i="13"/>
  <c r="A911" i="13"/>
  <c r="A912" i="13"/>
  <c r="A913" i="13"/>
  <c r="A914" i="13"/>
  <c r="A915" i="13"/>
  <c r="A916" i="13"/>
  <c r="A917" i="13"/>
  <c r="A918" i="13"/>
  <c r="A919" i="13"/>
  <c r="A920" i="13"/>
  <c r="A921" i="13"/>
  <c r="A922" i="13"/>
  <c r="A923" i="13"/>
  <c r="A924" i="13"/>
  <c r="A925" i="13"/>
  <c r="A926" i="13"/>
  <c r="A927" i="13"/>
  <c r="A928" i="13"/>
  <c r="A929" i="13"/>
  <c r="A930" i="13"/>
  <c r="A931" i="13"/>
  <c r="A932" i="13"/>
  <c r="A933" i="13"/>
  <c r="A934" i="13"/>
  <c r="A935" i="13"/>
  <c r="A936" i="13"/>
  <c r="A937" i="13"/>
  <c r="A938" i="13"/>
  <c r="A939" i="13"/>
  <c r="A940" i="13"/>
  <c r="A941" i="13"/>
  <c r="A942" i="13"/>
  <c r="A943" i="13"/>
  <c r="A944" i="13"/>
  <c r="A945" i="13"/>
  <c r="A946" i="13"/>
  <c r="A947" i="13"/>
  <c r="A948" i="13"/>
  <c r="A949" i="13"/>
  <c r="A950" i="13"/>
  <c r="A951" i="13"/>
  <c r="A952" i="13"/>
  <c r="A953" i="13"/>
  <c r="A954" i="13"/>
  <c r="A955" i="13"/>
  <c r="A956" i="13"/>
  <c r="A957" i="13"/>
  <c r="A958" i="13"/>
  <c r="A959" i="13"/>
  <c r="A960" i="13"/>
  <c r="A961" i="13"/>
  <c r="A962" i="13"/>
  <c r="A963" i="13"/>
  <c r="A964" i="13"/>
  <c r="A965" i="13"/>
  <c r="A966" i="13"/>
  <c r="A967" i="13"/>
  <c r="A968" i="13"/>
  <c r="A969" i="13"/>
  <c r="A970" i="13"/>
  <c r="A971" i="13"/>
  <c r="A972" i="13"/>
  <c r="A973" i="13"/>
  <c r="A974" i="13"/>
  <c r="A975" i="13"/>
  <c r="A976" i="13"/>
  <c r="A977" i="13"/>
  <c r="A978" i="13"/>
  <c r="A979" i="13"/>
  <c r="A980" i="13"/>
  <c r="A981" i="13"/>
  <c r="A982" i="13"/>
  <c r="A983" i="13"/>
  <c r="A984" i="13"/>
  <c r="A985" i="13"/>
  <c r="A986" i="13"/>
  <c r="A987" i="13"/>
  <c r="A988" i="13"/>
  <c r="A989" i="13"/>
  <c r="A990" i="13"/>
  <c r="A991" i="13"/>
  <c r="A992" i="13"/>
  <c r="A993" i="13"/>
  <c r="A994" i="13"/>
  <c r="A995" i="13"/>
  <c r="A996" i="13"/>
  <c r="A997" i="13"/>
  <c r="A998" i="13"/>
  <c r="A999" i="13"/>
  <c r="A1000" i="13"/>
  <c r="A1001" i="13"/>
  <c r="A1002" i="13"/>
  <c r="A1003" i="13"/>
  <c r="A1004" i="13"/>
  <c r="A1005" i="13"/>
  <c r="A1006" i="13"/>
  <c r="A1007" i="13"/>
  <c r="A1008" i="13"/>
  <c r="A1009" i="13"/>
  <c r="A1010" i="13"/>
  <c r="A1011" i="13"/>
  <c r="A1012" i="13"/>
  <c r="A1013" i="13"/>
  <c r="A1014" i="13"/>
  <c r="A1015" i="13"/>
  <c r="A1016" i="13"/>
  <c r="A1017" i="13"/>
  <c r="A1018" i="13"/>
  <c r="A1019" i="13"/>
  <c r="A1020" i="13"/>
  <c r="A1021" i="13"/>
  <c r="A1022" i="13"/>
  <c r="A1023" i="13"/>
  <c r="A1024" i="13"/>
  <c r="A1025" i="13"/>
  <c r="A1026" i="13"/>
  <c r="A1027" i="13"/>
  <c r="A1028" i="13"/>
  <c r="A1029" i="13"/>
  <c r="A1030" i="13"/>
  <c r="A1031" i="13"/>
  <c r="A1032" i="13"/>
  <c r="A1033" i="13"/>
  <c r="A1034" i="13"/>
  <c r="A1035" i="13"/>
  <c r="A1036" i="13"/>
  <c r="A1037" i="13"/>
  <c r="A1038" i="13"/>
  <c r="A1039" i="13"/>
  <c r="A1040" i="13"/>
  <c r="A1041" i="13"/>
  <c r="A1042" i="13"/>
  <c r="A1043" i="13"/>
  <c r="A1044" i="13"/>
  <c r="A1045" i="13"/>
  <c r="A1046" i="13"/>
  <c r="A1047" i="13"/>
  <c r="A1048" i="13"/>
  <c r="A1049" i="13"/>
  <c r="A1050" i="13"/>
  <c r="A1051" i="13"/>
  <c r="A1052" i="13"/>
  <c r="A1053" i="13"/>
  <c r="A1054" i="13"/>
  <c r="A1055" i="13"/>
  <c r="A1056" i="13"/>
  <c r="A1057" i="13"/>
  <c r="A1058" i="13"/>
  <c r="A1059" i="13"/>
  <c r="A1060" i="13"/>
  <c r="A1061" i="13"/>
  <c r="A1062" i="13"/>
  <c r="A1063" i="13"/>
  <c r="A1064" i="13"/>
  <c r="A1065" i="13"/>
  <c r="A1066" i="13"/>
  <c r="A1067" i="13"/>
  <c r="A1068" i="13"/>
  <c r="A1069" i="13"/>
  <c r="A1070" i="13"/>
  <c r="A1071" i="13"/>
  <c r="A1072" i="13"/>
  <c r="A1073" i="13"/>
  <c r="A1074" i="13"/>
  <c r="A1075" i="13"/>
  <c r="A1076" i="13"/>
  <c r="A1077" i="13"/>
  <c r="A1078" i="13"/>
  <c r="A1079" i="13"/>
  <c r="A1080" i="13"/>
  <c r="A1081" i="13"/>
  <c r="A1082" i="13"/>
  <c r="A1083" i="13"/>
  <c r="A1084" i="13"/>
  <c r="A1085" i="13"/>
  <c r="A1086" i="13"/>
  <c r="A1087" i="13"/>
  <c r="A1088" i="13"/>
  <c r="A1089" i="13"/>
  <c r="A1090" i="13"/>
  <c r="A1091" i="13"/>
  <c r="A1092" i="13"/>
  <c r="A1093" i="13"/>
  <c r="A1094" i="13"/>
  <c r="A1095" i="13"/>
  <c r="A1096" i="13"/>
  <c r="A1097" i="13"/>
  <c r="A1098" i="13"/>
  <c r="A1099" i="13"/>
  <c r="A1100" i="13"/>
  <c r="A1101" i="13"/>
  <c r="A1102" i="13"/>
  <c r="A1103" i="13"/>
  <c r="A1104" i="13"/>
  <c r="A1105" i="13"/>
  <c r="A1106" i="13"/>
  <c r="A1107" i="13"/>
  <c r="A1108" i="13"/>
  <c r="A1109" i="13"/>
  <c r="A1110" i="13"/>
  <c r="A1111" i="13"/>
  <c r="A1112" i="13"/>
  <c r="A1113" i="13"/>
  <c r="A1114" i="13"/>
  <c r="A1115" i="13"/>
  <c r="A1116" i="13"/>
  <c r="A1117" i="13"/>
  <c r="A1118" i="13"/>
  <c r="A1119" i="13"/>
  <c r="A1120" i="13"/>
  <c r="A1121" i="13"/>
  <c r="A1122" i="13"/>
  <c r="A1123" i="13"/>
  <c r="A1124" i="13"/>
  <c r="A1125" i="13"/>
  <c r="A1126" i="13"/>
  <c r="A1127" i="13"/>
  <c r="A1128" i="13"/>
  <c r="A1129" i="13"/>
  <c r="A1130" i="13"/>
  <c r="A1131" i="13"/>
  <c r="A1132" i="13"/>
  <c r="A1133" i="13"/>
  <c r="A1134" i="13"/>
  <c r="A1135" i="13"/>
  <c r="A1136" i="13"/>
  <c r="A1137" i="13"/>
  <c r="A1138" i="13"/>
  <c r="A1139" i="13"/>
  <c r="A1140" i="13"/>
  <c r="A1141" i="13"/>
  <c r="A1142" i="13"/>
  <c r="A1143" i="13"/>
  <c r="A1144" i="13"/>
  <c r="A1145" i="13"/>
  <c r="A1146" i="13"/>
  <c r="A1147" i="13"/>
  <c r="A1148" i="13"/>
  <c r="A1149" i="13"/>
  <c r="A1150" i="13"/>
  <c r="A1151" i="13"/>
  <c r="A1152" i="13"/>
  <c r="A1153" i="13"/>
  <c r="A1154" i="13"/>
  <c r="A1155" i="13"/>
  <c r="A1156" i="13"/>
  <c r="A1157" i="13"/>
  <c r="A1158" i="13"/>
  <c r="A1159" i="13"/>
  <c r="A1160" i="13"/>
  <c r="A1161" i="13"/>
  <c r="A1162" i="13"/>
  <c r="A1163" i="13"/>
  <c r="A1164" i="13"/>
  <c r="A1165" i="13"/>
  <c r="A1166" i="13"/>
  <c r="A1167" i="13"/>
  <c r="A1168" i="13"/>
  <c r="A1169" i="13"/>
  <c r="A1170" i="13"/>
  <c r="A1171" i="13"/>
  <c r="A1172" i="13"/>
  <c r="A1173" i="13"/>
  <c r="A1174" i="13"/>
  <c r="A1175" i="13"/>
  <c r="A1176" i="13"/>
  <c r="A1177" i="13"/>
  <c r="A1178" i="13"/>
  <c r="A1179" i="13"/>
  <c r="A1180" i="13"/>
  <c r="A1181" i="13"/>
  <c r="A1182" i="13"/>
  <c r="A1183" i="13"/>
  <c r="A1184" i="13"/>
  <c r="A1185" i="13"/>
  <c r="A1186" i="13"/>
  <c r="A1187" i="13"/>
  <c r="A1188" i="13"/>
  <c r="A1189" i="13"/>
  <c r="A1190" i="13"/>
  <c r="A1191" i="13"/>
  <c r="A1192" i="13"/>
  <c r="A1193" i="13"/>
  <c r="A1194" i="13"/>
  <c r="A1195" i="13"/>
  <c r="A1196" i="13"/>
  <c r="A1197" i="13"/>
  <c r="A1198" i="13"/>
  <c r="A1199" i="13"/>
  <c r="A1200" i="13"/>
  <c r="A1201" i="13"/>
  <c r="A1202" i="13"/>
  <c r="A1203" i="13"/>
  <c r="A1204" i="13"/>
  <c r="A1205" i="13"/>
  <c r="A1206" i="13"/>
  <c r="A1207" i="13"/>
  <c r="A1208" i="13"/>
  <c r="A1209" i="13"/>
  <c r="A1210" i="13"/>
  <c r="A1211" i="13"/>
  <c r="A1212" i="13"/>
  <c r="A1213" i="13"/>
  <c r="A1214" i="13"/>
  <c r="A1215" i="13"/>
  <c r="A1216" i="13"/>
  <c r="A1217" i="13"/>
  <c r="A1218" i="13"/>
  <c r="A1219" i="13"/>
  <c r="A1220" i="13"/>
  <c r="A1221" i="13"/>
  <c r="A1222" i="13"/>
  <c r="A1223" i="13"/>
  <c r="A1224" i="13"/>
  <c r="A1225" i="13"/>
  <c r="A1226" i="13"/>
  <c r="A1227" i="13"/>
  <c r="A1228" i="13"/>
  <c r="A1229" i="13"/>
  <c r="A1230" i="13"/>
  <c r="A1231" i="13"/>
  <c r="A1232" i="13"/>
  <c r="A1233" i="13"/>
  <c r="A1234" i="13"/>
  <c r="A1235" i="13"/>
  <c r="A1236" i="13"/>
  <c r="A1237" i="13"/>
  <c r="A1238" i="13"/>
  <c r="A1239" i="13"/>
  <c r="A1240" i="13"/>
  <c r="A1241" i="13"/>
  <c r="A1242" i="13"/>
  <c r="A1243" i="13"/>
  <c r="A1244" i="13"/>
  <c r="A1245" i="13"/>
  <c r="A1246" i="13"/>
  <c r="A1247" i="13"/>
  <c r="A1248" i="13"/>
  <c r="A1249" i="13"/>
  <c r="A1250" i="13"/>
  <c r="A1251" i="13"/>
  <c r="A1252" i="13"/>
  <c r="A1253" i="13"/>
  <c r="A1254" i="13"/>
  <c r="A1255" i="13"/>
  <c r="A1256" i="13"/>
  <c r="A1257" i="13"/>
  <c r="A1258" i="13"/>
  <c r="A1259" i="13"/>
  <c r="A1260" i="13"/>
  <c r="A1261" i="13"/>
  <c r="A1262" i="13"/>
  <c r="A1263" i="13"/>
  <c r="A1264" i="13"/>
  <c r="A1265" i="13"/>
  <c r="A1266" i="13"/>
  <c r="A1267" i="13"/>
  <c r="A1268" i="13"/>
  <c r="A1269" i="13"/>
  <c r="A1270" i="13"/>
  <c r="A1271" i="13"/>
  <c r="A1272" i="13"/>
  <c r="A1273" i="13"/>
  <c r="A1274" i="13"/>
  <c r="A1275" i="13"/>
  <c r="A1276" i="13"/>
  <c r="A1277" i="13"/>
  <c r="A1278" i="13"/>
  <c r="A1279" i="13"/>
  <c r="A1280" i="13"/>
  <c r="A1281" i="13"/>
  <c r="A1282" i="13"/>
  <c r="A1283" i="13"/>
  <c r="A1284" i="13"/>
  <c r="A1285" i="13"/>
  <c r="A1286" i="13"/>
  <c r="A1287" i="13"/>
  <c r="A1288" i="13"/>
  <c r="A1289" i="13"/>
  <c r="A1290" i="13"/>
  <c r="A1291" i="13"/>
  <c r="A1292" i="13"/>
  <c r="A1293" i="13"/>
  <c r="A1294" i="13"/>
  <c r="A1295" i="13"/>
  <c r="A1296" i="13"/>
  <c r="A1297" i="13"/>
  <c r="A1298" i="13"/>
  <c r="A1299" i="13"/>
  <c r="A1300" i="13"/>
  <c r="A1301" i="13"/>
  <c r="A1302" i="13"/>
  <c r="A1303" i="13"/>
  <c r="A1304" i="13"/>
  <c r="A1305" i="13"/>
  <c r="A1306" i="13"/>
  <c r="A1307" i="13"/>
  <c r="A1308" i="13"/>
  <c r="A1309" i="13"/>
  <c r="A1310" i="13"/>
  <c r="A1311" i="13"/>
  <c r="A1312" i="13"/>
  <c r="A1313" i="13"/>
  <c r="A1314" i="13"/>
  <c r="A1315" i="13"/>
  <c r="A1316" i="13"/>
  <c r="A1317" i="13"/>
  <c r="A1318" i="13"/>
  <c r="A1319" i="13"/>
  <c r="A1320" i="13"/>
  <c r="A1321" i="13"/>
  <c r="A1322" i="13"/>
  <c r="A1323" i="13"/>
  <c r="A1324" i="13"/>
  <c r="A1325" i="13"/>
  <c r="A1326" i="13"/>
  <c r="A1327" i="13"/>
  <c r="A1328" i="13"/>
  <c r="A1329" i="13"/>
  <c r="A1330" i="13"/>
  <c r="A1331" i="13"/>
  <c r="A1332" i="13"/>
  <c r="A1333" i="13"/>
  <c r="A1334" i="13"/>
  <c r="A1335" i="13"/>
  <c r="A1336" i="13"/>
  <c r="A1337" i="13"/>
  <c r="A1338" i="13"/>
  <c r="A1339" i="13"/>
  <c r="A1340" i="13"/>
  <c r="A1341" i="13"/>
  <c r="A1342" i="13"/>
  <c r="A1343" i="13"/>
  <c r="A1344" i="13"/>
  <c r="A1345" i="13"/>
  <c r="A1346" i="13"/>
  <c r="A1347" i="13"/>
  <c r="A1348" i="13"/>
  <c r="A1349" i="13"/>
  <c r="A1350" i="13"/>
  <c r="A1351" i="13"/>
  <c r="A1352" i="13"/>
  <c r="A1353" i="13"/>
  <c r="A1354" i="13"/>
  <c r="A1355" i="13"/>
  <c r="A1356" i="13"/>
  <c r="A1357" i="13"/>
  <c r="A1358" i="13"/>
  <c r="A1359" i="13"/>
  <c r="A1360" i="13"/>
  <c r="A1361" i="13"/>
  <c r="A1362" i="13"/>
  <c r="A1363" i="13"/>
  <c r="A1364" i="13"/>
  <c r="A1365" i="13"/>
  <c r="A1366" i="13"/>
  <c r="A1367" i="13"/>
  <c r="A1368" i="13"/>
  <c r="A1369" i="13"/>
  <c r="A1370" i="13"/>
  <c r="A1371" i="13"/>
  <c r="A1372" i="13"/>
  <c r="A1373" i="13"/>
  <c r="A1374" i="13"/>
  <c r="A1375" i="13"/>
  <c r="A1376" i="13"/>
  <c r="A1377" i="13"/>
  <c r="A1378" i="13"/>
  <c r="A1379" i="13"/>
  <c r="A1380" i="13"/>
  <c r="A1381" i="13"/>
  <c r="A1382" i="13"/>
  <c r="A1383" i="13"/>
  <c r="A1384" i="13"/>
  <c r="A1385" i="13"/>
  <c r="A1386" i="13"/>
  <c r="A1387" i="13"/>
  <c r="A1388" i="13"/>
  <c r="A1389" i="13"/>
  <c r="A1390" i="13"/>
  <c r="A1391" i="13"/>
  <c r="A1392" i="13"/>
  <c r="A1393" i="13"/>
  <c r="A1394" i="13"/>
  <c r="A1395" i="13"/>
  <c r="A1396" i="13"/>
  <c r="A1397" i="13"/>
  <c r="A1398" i="13"/>
  <c r="A1399" i="13"/>
  <c r="A1400" i="13"/>
  <c r="A1401" i="13"/>
  <c r="A1402" i="13"/>
  <c r="A1403" i="13"/>
  <c r="A1404" i="13"/>
  <c r="A1405" i="13"/>
  <c r="A1406" i="13"/>
  <c r="A1407" i="13"/>
  <c r="A1408" i="13"/>
  <c r="A1409" i="13"/>
  <c r="A1410" i="13"/>
  <c r="A1411" i="13"/>
  <c r="A1412" i="13"/>
  <c r="A1413" i="13"/>
  <c r="A1414" i="13"/>
  <c r="A1415" i="13"/>
  <c r="A1416" i="13"/>
  <c r="A1417" i="13"/>
  <c r="A1418" i="13"/>
  <c r="A1419" i="13"/>
  <c r="A1420" i="13"/>
  <c r="A1421" i="13"/>
  <c r="A1422" i="13"/>
  <c r="A1423" i="13"/>
  <c r="A1424" i="13"/>
  <c r="A1425" i="13"/>
  <c r="A1426" i="13"/>
  <c r="A1427" i="13"/>
  <c r="A1428" i="13"/>
  <c r="A1429" i="13"/>
  <c r="A1430" i="13"/>
  <c r="A1431" i="13"/>
  <c r="A1432" i="13"/>
  <c r="A1433" i="13"/>
  <c r="A1434" i="13"/>
  <c r="A1435" i="13"/>
  <c r="A1436" i="13"/>
  <c r="A1437" i="13"/>
  <c r="A1438" i="13"/>
  <c r="A1439" i="13"/>
  <c r="A1440" i="13"/>
  <c r="A1441" i="13"/>
  <c r="A1442" i="13"/>
  <c r="A1443" i="13"/>
  <c r="A1444" i="13"/>
  <c r="A1445" i="13"/>
  <c r="A1446" i="13"/>
  <c r="A1447" i="13"/>
  <c r="A1448" i="13"/>
  <c r="A1449" i="13"/>
  <c r="A1450" i="13"/>
  <c r="A1451" i="13"/>
  <c r="A1452" i="13"/>
  <c r="A1453" i="13"/>
  <c r="A1454" i="13"/>
  <c r="A1455" i="13"/>
  <c r="A1456" i="13"/>
  <c r="A1457" i="13"/>
  <c r="A1458" i="13"/>
  <c r="A1459" i="13"/>
  <c r="A1460" i="13"/>
  <c r="A1461" i="13"/>
  <c r="A1462" i="13"/>
  <c r="A1463" i="13"/>
  <c r="A1464" i="13"/>
  <c r="A1465" i="13"/>
  <c r="A1466" i="13"/>
  <c r="A1467" i="13"/>
  <c r="A1468" i="13"/>
  <c r="A1469" i="13"/>
  <c r="A1470" i="13"/>
  <c r="A1471" i="13"/>
  <c r="A1472" i="13"/>
  <c r="A1473" i="13"/>
  <c r="A1474" i="13"/>
  <c r="A1475" i="13"/>
  <c r="A1476" i="13"/>
  <c r="A1477" i="13"/>
  <c r="A1478" i="13"/>
  <c r="A1479" i="13"/>
  <c r="A1480" i="13"/>
  <c r="A1481" i="13"/>
  <c r="A1482" i="13"/>
  <c r="A1483" i="13"/>
  <c r="A1484" i="13"/>
  <c r="A1485" i="13"/>
  <c r="A1486" i="13"/>
  <c r="A1487" i="13"/>
  <c r="A1488" i="13"/>
  <c r="A1489" i="13"/>
  <c r="A1490" i="13"/>
  <c r="A1491" i="13"/>
  <c r="A1492" i="13"/>
  <c r="A1493" i="13"/>
  <c r="A1494" i="13"/>
  <c r="A1495" i="13"/>
  <c r="A1496" i="13"/>
  <c r="A1497" i="13"/>
  <c r="A1498" i="13"/>
  <c r="A1499" i="13"/>
  <c r="A1500" i="13"/>
  <c r="A1501" i="13"/>
  <c r="A1502" i="13"/>
  <c r="A1503" i="13"/>
  <c r="A1504" i="13"/>
  <c r="A1505" i="13"/>
  <c r="A1506" i="13"/>
  <c r="A1507" i="13"/>
  <c r="A1508" i="13"/>
  <c r="A1509" i="13"/>
  <c r="A1510" i="13"/>
  <c r="A1511" i="13"/>
  <c r="A1512" i="13"/>
  <c r="A1513" i="13"/>
  <c r="A1514" i="13"/>
  <c r="A1515" i="13"/>
  <c r="A1516" i="13"/>
  <c r="A1517" i="13"/>
  <c r="A1518" i="13"/>
  <c r="A1519" i="13"/>
  <c r="A1520" i="13"/>
  <c r="A1521" i="13"/>
  <c r="A1522" i="13"/>
  <c r="A1523" i="13"/>
  <c r="A1524" i="13"/>
  <c r="A1525" i="13"/>
  <c r="A1526" i="13"/>
  <c r="A1527" i="13"/>
  <c r="A1528" i="13"/>
  <c r="A1529" i="13"/>
  <c r="A1530" i="13"/>
  <c r="A1531" i="13"/>
  <c r="A1532" i="13"/>
  <c r="A1533" i="13"/>
  <c r="A1534" i="13"/>
  <c r="A1535" i="13"/>
  <c r="A1536" i="13"/>
  <c r="A1537" i="13"/>
  <c r="A1538" i="13"/>
  <c r="A1539" i="13"/>
  <c r="A1540" i="13"/>
  <c r="A1541" i="13"/>
  <c r="A1542" i="13"/>
  <c r="A1543" i="13"/>
  <c r="A1544" i="13"/>
  <c r="A1545" i="13"/>
  <c r="A1546" i="13"/>
  <c r="A1547" i="13"/>
  <c r="A1548" i="13"/>
  <c r="A1549" i="13"/>
  <c r="A1550" i="13"/>
  <c r="A1551" i="13"/>
  <c r="A1552" i="13"/>
  <c r="A1553" i="13"/>
  <c r="A1554" i="13"/>
  <c r="A1555" i="13"/>
  <c r="A1556" i="13"/>
  <c r="A1557" i="13"/>
  <c r="A1558" i="13"/>
  <c r="A1559" i="13"/>
  <c r="A1560" i="13"/>
  <c r="A1561" i="13"/>
  <c r="A1562" i="13"/>
  <c r="A1563" i="13"/>
  <c r="A1564" i="13"/>
  <c r="A1565" i="13"/>
  <c r="A1566" i="13"/>
  <c r="A1567" i="13"/>
  <c r="A1568" i="13"/>
  <c r="A1569" i="13"/>
  <c r="A1570" i="13"/>
  <c r="A1571" i="13"/>
  <c r="A1572" i="13"/>
  <c r="A1573" i="13"/>
  <c r="A1574" i="13"/>
  <c r="A1575" i="13"/>
  <c r="A1576" i="13"/>
  <c r="A1577" i="13"/>
  <c r="A1578" i="13"/>
  <c r="A1579" i="13"/>
  <c r="A1580" i="13"/>
  <c r="A1581" i="13"/>
  <c r="A1582" i="13"/>
  <c r="A1583" i="13"/>
  <c r="A1584" i="13"/>
  <c r="A1585" i="13"/>
  <c r="A1586" i="13"/>
  <c r="A1587" i="13"/>
  <c r="A1588" i="13"/>
  <c r="A1589" i="13"/>
  <c r="A1590" i="13"/>
  <c r="A1591" i="13"/>
  <c r="A1592" i="13"/>
  <c r="A1593" i="13"/>
  <c r="A1594" i="13"/>
  <c r="A1595" i="13"/>
  <c r="A1596" i="13"/>
  <c r="A1597" i="13"/>
  <c r="A1598" i="13"/>
  <c r="A1599" i="13"/>
  <c r="A1600" i="13"/>
  <c r="A1601" i="13"/>
  <c r="A1602" i="13"/>
  <c r="A1603" i="13"/>
  <c r="A1604" i="13"/>
  <c r="A1605" i="13"/>
  <c r="A1606" i="13"/>
  <c r="A1607" i="13"/>
  <c r="A1608" i="13"/>
  <c r="A1609" i="13"/>
  <c r="A1610" i="13"/>
  <c r="A1611" i="13"/>
  <c r="A1612" i="13"/>
  <c r="A1613" i="13"/>
  <c r="A1614" i="13"/>
  <c r="A1615" i="13"/>
  <c r="A1616" i="13"/>
  <c r="A1617" i="13"/>
  <c r="A1618" i="13"/>
  <c r="A1619" i="13"/>
  <c r="A1620" i="13"/>
  <c r="A1621" i="13"/>
  <c r="A1622" i="13"/>
  <c r="A1623" i="13"/>
  <c r="A1624" i="13"/>
  <c r="A1625" i="13"/>
  <c r="A1626" i="13"/>
  <c r="A1627" i="13"/>
  <c r="A1628" i="13"/>
  <c r="A1629" i="13"/>
  <c r="A1630" i="13"/>
  <c r="A1631" i="13"/>
  <c r="A1632" i="13"/>
  <c r="A1633" i="13"/>
  <c r="A1634" i="13"/>
  <c r="A1635" i="13"/>
  <c r="A1636" i="13"/>
  <c r="A1637" i="13"/>
  <c r="A1638" i="13"/>
  <c r="A1639" i="13"/>
  <c r="A1640" i="13"/>
  <c r="A1641" i="13"/>
  <c r="A1642" i="13"/>
  <c r="A1643" i="13"/>
  <c r="A1644" i="13"/>
  <c r="A1645" i="13"/>
  <c r="A1646" i="13"/>
  <c r="A1647" i="13"/>
  <c r="R9" i="10"/>
  <c r="S9" i="10"/>
  <c r="Y9" i="10"/>
  <c r="V9" i="10"/>
  <c r="AA9" i="10"/>
  <c r="X9" i="10"/>
  <c r="K9" i="10"/>
  <c r="AC9" i="10"/>
  <c r="R10" i="10"/>
  <c r="S10" i="10"/>
  <c r="Y10" i="10"/>
  <c r="V10" i="10"/>
  <c r="AA10" i="10"/>
  <c r="AC10" i="10"/>
  <c r="R11" i="10"/>
  <c r="S11" i="10"/>
  <c r="Y11" i="10"/>
  <c r="V11" i="10"/>
  <c r="AA11" i="10"/>
  <c r="AC11" i="10"/>
  <c r="R12" i="10"/>
  <c r="S12" i="10"/>
  <c r="Y12" i="10"/>
  <c r="V12" i="10"/>
  <c r="AA12" i="10"/>
  <c r="AC12" i="10"/>
  <c r="R13" i="10"/>
  <c r="S13" i="10"/>
  <c r="Y13" i="10"/>
  <c r="V13" i="10"/>
  <c r="AA13" i="10"/>
  <c r="X13" i="10"/>
  <c r="K13" i="10"/>
  <c r="AC13" i="10"/>
  <c r="R14" i="10"/>
  <c r="S14" i="10"/>
  <c r="Y14" i="10"/>
  <c r="V14" i="10"/>
  <c r="AA14" i="10"/>
  <c r="AC14" i="10"/>
  <c r="R15" i="10"/>
  <c r="S15" i="10"/>
  <c r="Y15" i="10"/>
  <c r="V15" i="10"/>
  <c r="AA15" i="10"/>
  <c r="AC15" i="10"/>
  <c r="R16" i="10"/>
  <c r="S16" i="10"/>
  <c r="Y16" i="10"/>
  <c r="AA16" i="10"/>
  <c r="AC16" i="10"/>
  <c r="R17" i="10"/>
  <c r="S17" i="10"/>
  <c r="Y17" i="10"/>
  <c r="V17" i="10"/>
  <c r="AA17" i="10"/>
  <c r="AC17" i="10"/>
  <c r="R18" i="10"/>
  <c r="S18" i="10"/>
  <c r="Y18" i="10"/>
  <c r="V18" i="10"/>
  <c r="AA18" i="10"/>
  <c r="AC18" i="10"/>
  <c r="R19" i="10"/>
  <c r="S19" i="10"/>
  <c r="Y19" i="10"/>
  <c r="V19" i="10"/>
  <c r="AA19" i="10"/>
  <c r="AC19" i="10"/>
  <c r="R20" i="10"/>
  <c r="S20" i="10"/>
  <c r="Y20" i="10"/>
  <c r="V20" i="10"/>
  <c r="AA20" i="10"/>
  <c r="AC20" i="10"/>
  <c r="R21" i="10"/>
  <c r="S21" i="10"/>
  <c r="Y21" i="10"/>
  <c r="AA21" i="10"/>
  <c r="AC21" i="10"/>
  <c r="R22" i="10"/>
  <c r="S22" i="10"/>
  <c r="Y22" i="10"/>
  <c r="AA22" i="10"/>
  <c r="AC22" i="10"/>
  <c r="R23" i="10"/>
  <c r="S23" i="10"/>
  <c r="Y23" i="10"/>
  <c r="V23" i="10"/>
  <c r="AA23" i="10"/>
  <c r="AC23" i="10"/>
  <c r="R24" i="10"/>
  <c r="S24" i="10"/>
  <c r="Y24" i="10"/>
  <c r="V24" i="10"/>
  <c r="AA24" i="10"/>
  <c r="AC24" i="10"/>
  <c r="R25" i="10"/>
  <c r="S25" i="10"/>
  <c r="Y25" i="10"/>
  <c r="V25" i="10"/>
  <c r="AA25" i="10"/>
  <c r="AC25" i="10"/>
  <c r="R26" i="10"/>
  <c r="S26" i="10"/>
  <c r="Y26" i="10"/>
  <c r="V26" i="10"/>
  <c r="AA26" i="10"/>
  <c r="X26" i="10"/>
  <c r="K26" i="10"/>
  <c r="AC26" i="10"/>
  <c r="R27" i="10"/>
  <c r="S27" i="10"/>
  <c r="Y27" i="10"/>
  <c r="V27" i="10"/>
  <c r="AA27" i="10"/>
  <c r="X27" i="10"/>
  <c r="K27" i="10"/>
  <c r="AC27" i="10"/>
  <c r="R28" i="10"/>
  <c r="S28" i="10"/>
  <c r="Y28" i="10"/>
  <c r="V28" i="10"/>
  <c r="AA28" i="10"/>
  <c r="X28" i="10"/>
  <c r="K28" i="10"/>
  <c r="AC28" i="10"/>
  <c r="R29" i="10"/>
  <c r="S29" i="10"/>
  <c r="Y29" i="10"/>
  <c r="V29" i="10"/>
  <c r="AA29" i="10"/>
  <c r="X29" i="10"/>
  <c r="K29" i="10"/>
  <c r="AC29" i="10"/>
  <c r="R30" i="10"/>
  <c r="S30" i="10"/>
  <c r="Y30" i="10"/>
  <c r="V30" i="10"/>
  <c r="AA30" i="10"/>
  <c r="X30" i="10"/>
  <c r="K30" i="10"/>
  <c r="AC30" i="10"/>
  <c r="R31" i="10"/>
  <c r="S31" i="10"/>
  <c r="Y31" i="10"/>
  <c r="V31" i="10"/>
  <c r="AA31" i="10"/>
  <c r="AC31" i="10"/>
  <c r="R32" i="10"/>
  <c r="S32" i="10"/>
  <c r="Y32" i="10"/>
  <c r="V32" i="10"/>
  <c r="AA32" i="10"/>
  <c r="X32" i="10"/>
  <c r="K32" i="10"/>
  <c r="AC32" i="10"/>
  <c r="R33" i="10"/>
  <c r="S33" i="10"/>
  <c r="Y33" i="10"/>
  <c r="V33" i="10"/>
  <c r="AA33" i="10"/>
  <c r="AC33" i="10"/>
  <c r="R34" i="10"/>
  <c r="S34" i="10"/>
  <c r="Y34" i="10"/>
  <c r="V34" i="10"/>
  <c r="AA34" i="10"/>
  <c r="AC34" i="10"/>
  <c r="R35" i="10"/>
  <c r="S35" i="10"/>
  <c r="Y35" i="10"/>
  <c r="V35" i="10"/>
  <c r="AA35" i="10"/>
  <c r="AC35" i="10"/>
  <c r="R36" i="10"/>
  <c r="S36" i="10"/>
  <c r="Y36" i="10"/>
  <c r="V36" i="10"/>
  <c r="AA36" i="10"/>
  <c r="X36" i="10"/>
  <c r="AC36" i="10"/>
  <c r="R37" i="10"/>
  <c r="S37" i="10"/>
  <c r="Y37" i="10"/>
  <c r="V37" i="10"/>
  <c r="AA37" i="10"/>
  <c r="X37" i="10"/>
  <c r="K37" i="10"/>
  <c r="AC37" i="10"/>
  <c r="R38" i="10"/>
  <c r="S38" i="10"/>
  <c r="Y38" i="10"/>
  <c r="V38" i="10"/>
  <c r="AA38" i="10"/>
  <c r="X38" i="10"/>
  <c r="K38" i="10"/>
  <c r="AC38" i="10"/>
  <c r="R39" i="10"/>
  <c r="S39" i="10"/>
  <c r="Y39" i="10"/>
  <c r="V39" i="10"/>
  <c r="AA39" i="10"/>
  <c r="X39" i="10"/>
  <c r="K39" i="10"/>
  <c r="AC39" i="10"/>
  <c r="R40" i="10"/>
  <c r="S40" i="10"/>
  <c r="Y40" i="10"/>
  <c r="V40" i="10"/>
  <c r="AA40" i="10"/>
  <c r="X40" i="10"/>
  <c r="K40" i="10"/>
  <c r="AC40" i="10"/>
  <c r="R41" i="10"/>
  <c r="S41" i="10"/>
  <c r="Y41" i="10"/>
  <c r="V41" i="10"/>
  <c r="AA41" i="10"/>
  <c r="X41" i="10"/>
  <c r="K41" i="10"/>
  <c r="AC41" i="10"/>
  <c r="R42" i="10"/>
  <c r="S42" i="10"/>
  <c r="Y42" i="10"/>
  <c r="V42" i="10"/>
  <c r="AA42" i="10"/>
  <c r="X42" i="10"/>
  <c r="K42" i="10"/>
  <c r="AC42" i="10"/>
  <c r="R43" i="10"/>
  <c r="S43" i="10"/>
  <c r="Y43" i="10"/>
  <c r="V43" i="10"/>
  <c r="AA43" i="10"/>
  <c r="X43" i="10"/>
  <c r="AC43" i="10"/>
  <c r="R44" i="10"/>
  <c r="S44" i="10"/>
  <c r="Y44" i="10"/>
  <c r="V44" i="10"/>
  <c r="AA44" i="10"/>
  <c r="AC44" i="10"/>
  <c r="R45" i="10"/>
  <c r="S45" i="10"/>
  <c r="Y45" i="10"/>
  <c r="V45" i="10"/>
  <c r="AA45" i="10"/>
  <c r="X45" i="10"/>
  <c r="K45" i="10"/>
  <c r="AC45" i="10"/>
  <c r="R46" i="10"/>
  <c r="S46" i="10"/>
  <c r="Y46" i="10"/>
  <c r="V46" i="10"/>
  <c r="AA46" i="10"/>
  <c r="X46" i="10"/>
  <c r="K46" i="10"/>
  <c r="AC46" i="10"/>
  <c r="R47" i="10"/>
  <c r="S47" i="10"/>
  <c r="Y47" i="10"/>
  <c r="AA47" i="10"/>
  <c r="AC47" i="10"/>
  <c r="R48" i="10"/>
  <c r="S48" i="10"/>
  <c r="Y48" i="10"/>
  <c r="AA48" i="10"/>
  <c r="AC48" i="10"/>
  <c r="R49" i="10"/>
  <c r="S49" i="10"/>
  <c r="Y49" i="10"/>
  <c r="AA49" i="10"/>
  <c r="AC49" i="10"/>
  <c r="R50" i="10"/>
  <c r="S50" i="10"/>
  <c r="Y50" i="10"/>
  <c r="AA50" i="10"/>
  <c r="AC50" i="10"/>
  <c r="R51" i="10"/>
  <c r="S51" i="10"/>
  <c r="Y51" i="10"/>
  <c r="AA51" i="10"/>
  <c r="AC51" i="10"/>
  <c r="R52" i="10"/>
  <c r="S52" i="10"/>
  <c r="Y52" i="10"/>
  <c r="AA52" i="10"/>
  <c r="AC52" i="10"/>
  <c r="R53" i="10"/>
  <c r="S53" i="10"/>
  <c r="Y53" i="10"/>
  <c r="AA53" i="10"/>
  <c r="AC53" i="10"/>
  <c r="R54" i="10"/>
  <c r="S54" i="10"/>
  <c r="Y54" i="10"/>
  <c r="AA54" i="10"/>
  <c r="AC54" i="10"/>
  <c r="R55" i="10"/>
  <c r="S55" i="10"/>
  <c r="Y55" i="10"/>
  <c r="AA55" i="10"/>
  <c r="AC55" i="10"/>
  <c r="R56" i="10"/>
  <c r="S56" i="10"/>
  <c r="Y56" i="10"/>
  <c r="AA56" i="10"/>
  <c r="AC56" i="10"/>
  <c r="R57" i="10"/>
  <c r="S57" i="10"/>
  <c r="Y57" i="10"/>
  <c r="AA57" i="10"/>
  <c r="AC57" i="10"/>
  <c r="R58" i="10"/>
  <c r="S58" i="10"/>
  <c r="Y58" i="10"/>
  <c r="AA58" i="10"/>
  <c r="AC58" i="10"/>
  <c r="R59" i="10"/>
  <c r="S59" i="10"/>
  <c r="Y59" i="10"/>
  <c r="AA59" i="10"/>
  <c r="AC59" i="10"/>
  <c r="R60" i="10"/>
  <c r="S60" i="10"/>
  <c r="Y60" i="10"/>
  <c r="AA60" i="10"/>
  <c r="AC60" i="10"/>
  <c r="R61" i="10"/>
  <c r="S61" i="10"/>
  <c r="Y61" i="10"/>
  <c r="AA61" i="10"/>
  <c r="AC61" i="10"/>
  <c r="R62" i="10"/>
  <c r="S62" i="10"/>
  <c r="Y62" i="10"/>
  <c r="AA62" i="10"/>
  <c r="AC62" i="10"/>
  <c r="R63" i="10"/>
  <c r="S63" i="10"/>
  <c r="Y63" i="10"/>
  <c r="AA63" i="10"/>
  <c r="AC63" i="10"/>
  <c r="R64" i="10"/>
  <c r="S64" i="10"/>
  <c r="Y64" i="10"/>
  <c r="AA64" i="10"/>
  <c r="AC64" i="10"/>
  <c r="R65" i="10"/>
  <c r="S65" i="10"/>
  <c r="Y65" i="10"/>
  <c r="AA65" i="10"/>
  <c r="AC65" i="10"/>
  <c r="R66" i="10"/>
  <c r="S66" i="10"/>
  <c r="Y66" i="10"/>
  <c r="AA66" i="10"/>
  <c r="AC66" i="10"/>
  <c r="R67" i="10"/>
  <c r="S67" i="10"/>
  <c r="Y67" i="10"/>
  <c r="AA67" i="10"/>
  <c r="AC67" i="10"/>
  <c r="R68" i="10"/>
  <c r="S68" i="10"/>
  <c r="Y68" i="10"/>
  <c r="AA68" i="10"/>
  <c r="AC68" i="10"/>
  <c r="R69" i="10"/>
  <c r="S69" i="10"/>
  <c r="Y69" i="10"/>
  <c r="AA69" i="10"/>
  <c r="AC69" i="10"/>
  <c r="R70" i="10"/>
  <c r="S70" i="10"/>
  <c r="Y70" i="10"/>
  <c r="AA70" i="10"/>
  <c r="AC70" i="10"/>
  <c r="R71" i="10"/>
  <c r="S71" i="10"/>
  <c r="Y71" i="10"/>
  <c r="AA71" i="10"/>
  <c r="AC71" i="10"/>
  <c r="R72" i="10"/>
  <c r="S72" i="10"/>
  <c r="Y72" i="10"/>
  <c r="AA72" i="10"/>
  <c r="AC72" i="10"/>
  <c r="R73" i="10"/>
  <c r="S73" i="10"/>
  <c r="Y73" i="10"/>
  <c r="AA73" i="10"/>
  <c r="AC73" i="10"/>
  <c r="R74" i="10"/>
  <c r="S74" i="10"/>
  <c r="Y74" i="10"/>
  <c r="AA74" i="10"/>
  <c r="AC74" i="10"/>
  <c r="R75" i="10"/>
  <c r="S75" i="10"/>
  <c r="Y75" i="10"/>
  <c r="AA75" i="10"/>
  <c r="AC75" i="10"/>
  <c r="R76" i="10"/>
  <c r="S76" i="10"/>
  <c r="Y76" i="10"/>
  <c r="AA76" i="10"/>
  <c r="AC76" i="10"/>
  <c r="R77" i="10"/>
  <c r="S77" i="10"/>
  <c r="Y77" i="10"/>
  <c r="AA77" i="10"/>
  <c r="AC77" i="10"/>
  <c r="R78" i="10"/>
  <c r="S78" i="10"/>
  <c r="Y78" i="10"/>
  <c r="AA78" i="10"/>
  <c r="AC78" i="10"/>
  <c r="R79" i="10"/>
  <c r="S79" i="10"/>
  <c r="Y79" i="10"/>
  <c r="AA79" i="10"/>
  <c r="AC79" i="10"/>
  <c r="R80" i="10"/>
  <c r="S80" i="10"/>
  <c r="Y80" i="10"/>
  <c r="AA80" i="10"/>
  <c r="AC80" i="10"/>
  <c r="R81" i="10"/>
  <c r="S81" i="10"/>
  <c r="Y81" i="10"/>
  <c r="AA81" i="10"/>
  <c r="AC81" i="10"/>
  <c r="R82" i="10"/>
  <c r="S82" i="10"/>
  <c r="Y82" i="10"/>
  <c r="AA82" i="10"/>
  <c r="AC82" i="10"/>
  <c r="R83" i="10"/>
  <c r="S83" i="10"/>
  <c r="Y83" i="10"/>
  <c r="AA83" i="10"/>
  <c r="AC83" i="10"/>
  <c r="R84" i="10"/>
  <c r="S84" i="10"/>
  <c r="Y84" i="10"/>
  <c r="AA84" i="10"/>
  <c r="AC84" i="10"/>
  <c r="R85" i="10"/>
  <c r="S85" i="10"/>
  <c r="Y85" i="10"/>
  <c r="AA85" i="10"/>
  <c r="AC85" i="10"/>
  <c r="R86" i="10"/>
  <c r="S86" i="10"/>
  <c r="Y86" i="10"/>
  <c r="AA86" i="10"/>
  <c r="AC86" i="10"/>
  <c r="R87" i="10"/>
  <c r="S87" i="10"/>
  <c r="Y87" i="10"/>
  <c r="AA87" i="10"/>
  <c r="AC87" i="10"/>
  <c r="R88" i="10"/>
  <c r="S88" i="10"/>
  <c r="Y88" i="10"/>
  <c r="AA88" i="10"/>
  <c r="AC88" i="10"/>
  <c r="R89" i="10"/>
  <c r="S89" i="10"/>
  <c r="Y89" i="10"/>
  <c r="AA89" i="10"/>
  <c r="AC89" i="10"/>
  <c r="R90" i="10"/>
  <c r="S90" i="10"/>
  <c r="Y90" i="10"/>
  <c r="AA90" i="10"/>
  <c r="AC90" i="10"/>
  <c r="R91" i="10"/>
  <c r="S91" i="10"/>
  <c r="Y91" i="10"/>
  <c r="AA91" i="10"/>
  <c r="AC91" i="10"/>
  <c r="R92" i="10"/>
  <c r="S92" i="10"/>
  <c r="Y92" i="10"/>
  <c r="AA92" i="10"/>
  <c r="AC92" i="10"/>
  <c r="R93" i="10"/>
  <c r="S93" i="10"/>
  <c r="Y93" i="10"/>
  <c r="AA93" i="10"/>
  <c r="AC93" i="10"/>
  <c r="R94" i="10"/>
  <c r="S94" i="10"/>
  <c r="Y94" i="10"/>
  <c r="AA94" i="10"/>
  <c r="AC94" i="10"/>
  <c r="R95" i="10"/>
  <c r="S95" i="10"/>
  <c r="Y95" i="10"/>
  <c r="AA95" i="10"/>
  <c r="AC95" i="10"/>
  <c r="R96" i="10"/>
  <c r="S96" i="10"/>
  <c r="Y96" i="10"/>
  <c r="AA96" i="10"/>
  <c r="AC96" i="10"/>
  <c r="R97" i="10"/>
  <c r="S97" i="10"/>
  <c r="Y97" i="10"/>
  <c r="AA97" i="10"/>
  <c r="AC97" i="10"/>
  <c r="R98" i="10"/>
  <c r="S98" i="10"/>
  <c r="Y98" i="10"/>
  <c r="AA98" i="10"/>
  <c r="AC98" i="10"/>
  <c r="R99" i="10"/>
  <c r="S99" i="10"/>
  <c r="Y99" i="10"/>
  <c r="AA99" i="10"/>
  <c r="AC99" i="10"/>
  <c r="R100" i="10"/>
  <c r="S100" i="10"/>
  <c r="Y100" i="10"/>
  <c r="AA100" i="10"/>
  <c r="AC100" i="10"/>
  <c r="R101" i="10"/>
  <c r="S101" i="10"/>
  <c r="Y101" i="10"/>
  <c r="AA101" i="10"/>
  <c r="AC101" i="10"/>
  <c r="R102" i="10"/>
  <c r="S102" i="10"/>
  <c r="Y102" i="10"/>
  <c r="AA102" i="10"/>
  <c r="AC102" i="10"/>
  <c r="R103" i="10"/>
  <c r="S103" i="10"/>
  <c r="Y103" i="10"/>
  <c r="AA103" i="10"/>
  <c r="AC103" i="10"/>
  <c r="R104" i="10"/>
  <c r="S104" i="10"/>
  <c r="Y104" i="10"/>
  <c r="AA104" i="10"/>
  <c r="AC104" i="10"/>
  <c r="R105" i="10"/>
  <c r="S105" i="10"/>
  <c r="Y105" i="10"/>
  <c r="AA105" i="10"/>
  <c r="AC105" i="10"/>
  <c r="R106" i="10"/>
  <c r="S106" i="10"/>
  <c r="Y106" i="10"/>
  <c r="AA106" i="10"/>
  <c r="AC106" i="10"/>
  <c r="R107" i="10"/>
  <c r="S107" i="10"/>
  <c r="Y107" i="10"/>
  <c r="AA107" i="10"/>
  <c r="AC107" i="10"/>
  <c r="R108" i="10"/>
  <c r="S108" i="10"/>
  <c r="Y108" i="10"/>
  <c r="AA108" i="10"/>
  <c r="AC108" i="10"/>
  <c r="R109" i="10"/>
  <c r="S109" i="10"/>
  <c r="Y109" i="10"/>
  <c r="AA109" i="10"/>
  <c r="AC109" i="10"/>
  <c r="R110" i="10"/>
  <c r="S110" i="10"/>
  <c r="Y110" i="10"/>
  <c r="AA110" i="10"/>
  <c r="AC110" i="10"/>
  <c r="R111" i="10"/>
  <c r="S111" i="10"/>
  <c r="Y111" i="10"/>
  <c r="AA111" i="10"/>
  <c r="AC111" i="10"/>
  <c r="R112" i="10"/>
  <c r="S112" i="10"/>
  <c r="Y112" i="10"/>
  <c r="AA112" i="10"/>
  <c r="AC112" i="10"/>
  <c r="R113" i="10"/>
  <c r="S113" i="10"/>
  <c r="Y113" i="10"/>
  <c r="AA113" i="10"/>
  <c r="AC113" i="10"/>
  <c r="R114" i="10"/>
  <c r="S114" i="10"/>
  <c r="Y114" i="10"/>
  <c r="AA114" i="10"/>
  <c r="AC114" i="10"/>
  <c r="R115" i="10"/>
  <c r="S115" i="10"/>
  <c r="Y115" i="10"/>
  <c r="AA115" i="10"/>
  <c r="AC115" i="10"/>
  <c r="R116" i="10"/>
  <c r="S116" i="10"/>
  <c r="Y116" i="10"/>
  <c r="AA116" i="10"/>
  <c r="AC116" i="10"/>
  <c r="R117" i="10"/>
  <c r="S117" i="10"/>
  <c r="Y117" i="10"/>
  <c r="AA117" i="10"/>
  <c r="AC117" i="10"/>
  <c r="R118" i="10"/>
  <c r="S118" i="10"/>
  <c r="Y118" i="10"/>
  <c r="AA118" i="10"/>
  <c r="AC118" i="10"/>
  <c r="R119" i="10"/>
  <c r="S119" i="10"/>
  <c r="Y119" i="10"/>
  <c r="AA119" i="10"/>
  <c r="AC119" i="10"/>
  <c r="R120" i="10"/>
  <c r="S120" i="10"/>
  <c r="Y120" i="10"/>
  <c r="AA120" i="10"/>
  <c r="AC120" i="10"/>
  <c r="R121" i="10"/>
  <c r="S121" i="10"/>
  <c r="Y121" i="10"/>
  <c r="AA121" i="10"/>
  <c r="AC121" i="10"/>
  <c r="R122" i="10"/>
  <c r="S122" i="10"/>
  <c r="Y122" i="10"/>
  <c r="AA122" i="10"/>
  <c r="AC122" i="10"/>
  <c r="R123" i="10"/>
  <c r="S123" i="10"/>
  <c r="Y123" i="10"/>
  <c r="AA123" i="10"/>
  <c r="AC123" i="10"/>
  <c r="R124" i="10"/>
  <c r="S124" i="10"/>
  <c r="Y124" i="10"/>
  <c r="AA124" i="10"/>
  <c r="AC124" i="10"/>
  <c r="R125" i="10"/>
  <c r="S125" i="10"/>
  <c r="Y125" i="10"/>
  <c r="AA125" i="10"/>
  <c r="AC125" i="10"/>
  <c r="R126" i="10"/>
  <c r="S126" i="10"/>
  <c r="Y126" i="10"/>
  <c r="AA126" i="10"/>
  <c r="AC126" i="10"/>
  <c r="R127" i="10"/>
  <c r="S127" i="10"/>
  <c r="Y127" i="10"/>
  <c r="AA127" i="10"/>
  <c r="AC127" i="10"/>
  <c r="R128" i="10"/>
  <c r="S128" i="10"/>
  <c r="Y128" i="10"/>
  <c r="AA128" i="10"/>
  <c r="AC128" i="10"/>
  <c r="R129" i="10"/>
  <c r="S129" i="10"/>
  <c r="Y129" i="10"/>
  <c r="AA129" i="10"/>
  <c r="AC129" i="10"/>
  <c r="R130" i="10"/>
  <c r="S130" i="10"/>
  <c r="Y130" i="10"/>
  <c r="AA130" i="10"/>
  <c r="AC130" i="10"/>
  <c r="R131" i="10"/>
  <c r="S131" i="10"/>
  <c r="Y131" i="10"/>
  <c r="AA131" i="10"/>
  <c r="AC131" i="10"/>
  <c r="R132" i="10"/>
  <c r="S132" i="10"/>
  <c r="Y132" i="10"/>
  <c r="AA132" i="10"/>
  <c r="AC132" i="10"/>
  <c r="R133" i="10"/>
  <c r="S133" i="10"/>
  <c r="Y133" i="10"/>
  <c r="AA133" i="10"/>
  <c r="AC133" i="10"/>
  <c r="R134" i="10"/>
  <c r="S134" i="10"/>
  <c r="Y134" i="10"/>
  <c r="AA134" i="10"/>
  <c r="AC134" i="10"/>
  <c r="R135" i="10"/>
  <c r="S135" i="10"/>
  <c r="Y135" i="10"/>
  <c r="AA135" i="10"/>
  <c r="AC135" i="10"/>
  <c r="R136" i="10"/>
  <c r="S136" i="10"/>
  <c r="Y136" i="10"/>
  <c r="AA136" i="10"/>
  <c r="AC136" i="10"/>
  <c r="R137" i="10"/>
  <c r="S137" i="10"/>
  <c r="Y137" i="10"/>
  <c r="AA137" i="10"/>
  <c r="AC137" i="10"/>
  <c r="R138" i="10"/>
  <c r="S138" i="10"/>
  <c r="Y138" i="10"/>
  <c r="AA138" i="10"/>
  <c r="AC138" i="10"/>
  <c r="R139" i="10"/>
  <c r="S139" i="10"/>
  <c r="Y139" i="10"/>
  <c r="AA139" i="10"/>
  <c r="AC139" i="10"/>
  <c r="R140" i="10"/>
  <c r="S140" i="10"/>
  <c r="Y140" i="10"/>
  <c r="AA140" i="10"/>
  <c r="AC140" i="10"/>
  <c r="R141" i="10"/>
  <c r="S141" i="10"/>
  <c r="Y141" i="10"/>
  <c r="AA141" i="10"/>
  <c r="AC141" i="10"/>
  <c r="R142" i="10"/>
  <c r="S142" i="10"/>
  <c r="Y142" i="10"/>
  <c r="AA142" i="10"/>
  <c r="AC142" i="10"/>
  <c r="R143" i="10"/>
  <c r="S143" i="10"/>
  <c r="Y143" i="10"/>
  <c r="AA143" i="10"/>
  <c r="AC143" i="10"/>
  <c r="R144" i="10"/>
  <c r="S144" i="10"/>
  <c r="Y144" i="10"/>
  <c r="AA144" i="10"/>
  <c r="AC144" i="10"/>
  <c r="R145" i="10"/>
  <c r="S145" i="10"/>
  <c r="Y145" i="10"/>
  <c r="AA145" i="10"/>
  <c r="AC145" i="10"/>
  <c r="R146" i="10"/>
  <c r="S146" i="10"/>
  <c r="Y146" i="10"/>
  <c r="AA146" i="10"/>
  <c r="AC146" i="10"/>
  <c r="R147" i="10"/>
  <c r="S147" i="10"/>
  <c r="Y147" i="10"/>
  <c r="AA147" i="10"/>
  <c r="AC147" i="10"/>
  <c r="R148" i="10"/>
  <c r="S148" i="10"/>
  <c r="Y148" i="10"/>
  <c r="AA148" i="10"/>
  <c r="AC148" i="10"/>
  <c r="R149" i="10"/>
  <c r="S149" i="10"/>
  <c r="Y149" i="10"/>
  <c r="AA149" i="10"/>
  <c r="AC149" i="10"/>
  <c r="R150" i="10"/>
  <c r="S150" i="10"/>
  <c r="Y150" i="10"/>
  <c r="AA150" i="10"/>
  <c r="AC150" i="10"/>
  <c r="R151" i="10"/>
  <c r="S151" i="10"/>
  <c r="Y151" i="10"/>
  <c r="AA151" i="10"/>
  <c r="AC151" i="10"/>
  <c r="R152" i="10"/>
  <c r="S152" i="10"/>
  <c r="Y152" i="10"/>
  <c r="AA152" i="10"/>
  <c r="AC152" i="10"/>
  <c r="R153" i="10"/>
  <c r="S153" i="10"/>
  <c r="Y153" i="10"/>
  <c r="AA153" i="10"/>
  <c r="AC153" i="10"/>
  <c r="R154" i="10"/>
  <c r="S154" i="10"/>
  <c r="Y154" i="10"/>
  <c r="AA154" i="10"/>
  <c r="AC154" i="10"/>
  <c r="R155" i="10"/>
  <c r="S155" i="10"/>
  <c r="Y155" i="10"/>
  <c r="AA155" i="10"/>
  <c r="AC155" i="10"/>
  <c r="R156" i="10"/>
  <c r="S156" i="10"/>
  <c r="Y156" i="10"/>
  <c r="AA156" i="10"/>
  <c r="AC156" i="10"/>
  <c r="R157" i="10"/>
  <c r="S157" i="10"/>
  <c r="Y157" i="10"/>
  <c r="AA157" i="10"/>
  <c r="AC157" i="10"/>
  <c r="R158" i="10"/>
  <c r="S158" i="10"/>
  <c r="Y158" i="10"/>
  <c r="AA158" i="10"/>
  <c r="AC158" i="10"/>
  <c r="R159" i="10"/>
  <c r="S159" i="10"/>
  <c r="Y159" i="10"/>
  <c r="AA159" i="10"/>
  <c r="AC159" i="10"/>
  <c r="R160" i="10"/>
  <c r="S160" i="10"/>
  <c r="Y160" i="10"/>
  <c r="AA160" i="10"/>
  <c r="AC160" i="10"/>
  <c r="R161" i="10"/>
  <c r="S161" i="10"/>
  <c r="Y161" i="10"/>
  <c r="AA161" i="10"/>
  <c r="AC161" i="10"/>
  <c r="R162" i="10"/>
  <c r="S162" i="10"/>
  <c r="Y162" i="10"/>
  <c r="AA162" i="10"/>
  <c r="AC162" i="10"/>
  <c r="R163" i="10"/>
  <c r="S163" i="10"/>
  <c r="Y163" i="10"/>
  <c r="AA163" i="10"/>
  <c r="AC163" i="10"/>
  <c r="R164" i="10"/>
  <c r="S164" i="10"/>
  <c r="Y164" i="10"/>
  <c r="AA164" i="10"/>
  <c r="AC164" i="10"/>
  <c r="R165" i="10"/>
  <c r="S165" i="10"/>
  <c r="Y165" i="10"/>
  <c r="AA165" i="10"/>
  <c r="AC165" i="10"/>
  <c r="R166" i="10"/>
  <c r="S166" i="10"/>
  <c r="Y166" i="10"/>
  <c r="AA166" i="10"/>
  <c r="AC166" i="10"/>
  <c r="R167" i="10"/>
  <c r="S167" i="10"/>
  <c r="Y167" i="10"/>
  <c r="AA167" i="10"/>
  <c r="AC167" i="10"/>
  <c r="R168" i="10"/>
  <c r="S168" i="10"/>
  <c r="Y168" i="10"/>
  <c r="AA168" i="10"/>
  <c r="AC168" i="10"/>
  <c r="R169" i="10"/>
  <c r="S169" i="10"/>
  <c r="Y169" i="10"/>
  <c r="AA169" i="10"/>
  <c r="AC169" i="10"/>
  <c r="R170" i="10"/>
  <c r="S170" i="10"/>
  <c r="Y170" i="10"/>
  <c r="AA170" i="10"/>
  <c r="AC170" i="10"/>
  <c r="R171" i="10"/>
  <c r="S171" i="10"/>
  <c r="Y171" i="10"/>
  <c r="AA171" i="10"/>
  <c r="AC171" i="10"/>
  <c r="R172" i="10"/>
  <c r="S172" i="10"/>
  <c r="Y172" i="10"/>
  <c r="AA172" i="10"/>
  <c r="AC172" i="10"/>
  <c r="R173" i="10"/>
  <c r="S173" i="10"/>
  <c r="Y173" i="10"/>
  <c r="AA173" i="10"/>
  <c r="AC173" i="10"/>
  <c r="R174" i="10"/>
  <c r="S174" i="10"/>
  <c r="Y174" i="10"/>
  <c r="AA174" i="10"/>
  <c r="AC174" i="10"/>
  <c r="R175" i="10"/>
  <c r="S175" i="10"/>
  <c r="Y175" i="10"/>
  <c r="AA175" i="10"/>
  <c r="AC175" i="10"/>
  <c r="R176" i="10"/>
  <c r="S176" i="10"/>
  <c r="Y176" i="10"/>
  <c r="AA176" i="10"/>
  <c r="AC176" i="10"/>
  <c r="R177" i="10"/>
  <c r="S177" i="10"/>
  <c r="Y177" i="10"/>
  <c r="AA177" i="10"/>
  <c r="AC177" i="10"/>
  <c r="R178" i="10"/>
  <c r="S178" i="10"/>
  <c r="Y178" i="10"/>
  <c r="AA178" i="10"/>
  <c r="AC178" i="10"/>
  <c r="R179" i="10"/>
  <c r="S179" i="10"/>
  <c r="Y179" i="10"/>
  <c r="AA179" i="10"/>
  <c r="AC179" i="10"/>
  <c r="R180" i="10"/>
  <c r="S180" i="10"/>
  <c r="Y180" i="10"/>
  <c r="AA180" i="10"/>
  <c r="AC180" i="10"/>
  <c r="R181" i="10"/>
  <c r="S181" i="10"/>
  <c r="Y181" i="10"/>
  <c r="AA181" i="10"/>
  <c r="AC181" i="10"/>
  <c r="R182" i="10"/>
  <c r="S182" i="10"/>
  <c r="Y182" i="10"/>
  <c r="AA182" i="10"/>
  <c r="AC182" i="10"/>
  <c r="R183" i="10"/>
  <c r="S183" i="10"/>
  <c r="Y183" i="10"/>
  <c r="AA183" i="10"/>
  <c r="AC183" i="10"/>
  <c r="R184" i="10"/>
  <c r="S184" i="10"/>
  <c r="Y184" i="10"/>
  <c r="AA184" i="10"/>
  <c r="AC184" i="10"/>
  <c r="R185" i="10"/>
  <c r="S185" i="10"/>
  <c r="Y185" i="10"/>
  <c r="AA185" i="10"/>
  <c r="AC185" i="10"/>
  <c r="R186" i="10"/>
  <c r="S186" i="10"/>
  <c r="Y186" i="10"/>
  <c r="AA186" i="10"/>
  <c r="AC186" i="10"/>
  <c r="R187" i="10"/>
  <c r="S187" i="10"/>
  <c r="Y187" i="10"/>
  <c r="AA187" i="10"/>
  <c r="AC187" i="10"/>
  <c r="R188" i="10"/>
  <c r="S188" i="10"/>
  <c r="Y188" i="10"/>
  <c r="AA188" i="10"/>
  <c r="AC188" i="10"/>
  <c r="R189" i="10"/>
  <c r="S189" i="10"/>
  <c r="Y189" i="10"/>
  <c r="AA189" i="10"/>
  <c r="AC189" i="10"/>
  <c r="R190" i="10"/>
  <c r="S190" i="10"/>
  <c r="Y190" i="10"/>
  <c r="AA190" i="10"/>
  <c r="AC190" i="10"/>
  <c r="R191" i="10"/>
  <c r="S191" i="10"/>
  <c r="Y191" i="10"/>
  <c r="AA191" i="10"/>
  <c r="AC191" i="10"/>
  <c r="R192" i="10"/>
  <c r="S192" i="10"/>
  <c r="Y192" i="10"/>
  <c r="AA192" i="10"/>
  <c r="AC192" i="10"/>
  <c r="R193" i="10"/>
  <c r="S193" i="10"/>
  <c r="Y193" i="10"/>
  <c r="AA193" i="10"/>
  <c r="AC193" i="10"/>
  <c r="R194" i="10"/>
  <c r="S194" i="10"/>
  <c r="Y194" i="10"/>
  <c r="AA194" i="10"/>
  <c r="AC194" i="10"/>
  <c r="R195" i="10"/>
  <c r="S195" i="10"/>
  <c r="Y195" i="10"/>
  <c r="AA195" i="10"/>
  <c r="AC195" i="10"/>
  <c r="R196" i="10"/>
  <c r="S196" i="10"/>
  <c r="Y196" i="10"/>
  <c r="AA196" i="10"/>
  <c r="AC196" i="10"/>
  <c r="R197" i="10"/>
  <c r="S197" i="10"/>
  <c r="Y197" i="10"/>
  <c r="AA197" i="10"/>
  <c r="AC197" i="10"/>
  <c r="R198" i="10"/>
  <c r="S198" i="10"/>
  <c r="Y198" i="10"/>
  <c r="AA198" i="10"/>
  <c r="AC198" i="10"/>
  <c r="R199" i="10"/>
  <c r="S199" i="10"/>
  <c r="Y199" i="10"/>
  <c r="AA199" i="10"/>
  <c r="AC199" i="10"/>
  <c r="R200" i="10"/>
  <c r="S200" i="10"/>
  <c r="Y200" i="10"/>
  <c r="AA200" i="10"/>
  <c r="AC200" i="10"/>
  <c r="R201" i="10"/>
  <c r="S201" i="10"/>
  <c r="Y201" i="10"/>
  <c r="AA201" i="10"/>
  <c r="AC201" i="10"/>
  <c r="R202" i="10"/>
  <c r="S202" i="10"/>
  <c r="Y202" i="10"/>
  <c r="AA202" i="10"/>
  <c r="AC202" i="10"/>
  <c r="R203" i="10"/>
  <c r="S203" i="10"/>
  <c r="Y203" i="10"/>
  <c r="AA203" i="10"/>
  <c r="AC203" i="10"/>
  <c r="R204" i="10"/>
  <c r="S204" i="10"/>
  <c r="Y204" i="10"/>
  <c r="AA204" i="10"/>
  <c r="AC204" i="10"/>
  <c r="R205" i="10"/>
  <c r="S205" i="10"/>
  <c r="Y205" i="10"/>
  <c r="AA205" i="10"/>
  <c r="AC205" i="10"/>
  <c r="R206" i="10"/>
  <c r="S206" i="10"/>
  <c r="Y206" i="10"/>
  <c r="AA206" i="10"/>
  <c r="AC206" i="10"/>
  <c r="R207" i="10"/>
  <c r="S207" i="10"/>
  <c r="Y207" i="10"/>
  <c r="AA207" i="10"/>
  <c r="AC207" i="10"/>
  <c r="R208" i="10"/>
  <c r="S208" i="10"/>
  <c r="Y208" i="10"/>
  <c r="AA208" i="10"/>
  <c r="AC208" i="10"/>
  <c r="R209" i="10"/>
  <c r="S209" i="10"/>
  <c r="Y209" i="10"/>
  <c r="AA209" i="10"/>
  <c r="AC209" i="10"/>
  <c r="R210" i="10"/>
  <c r="S210" i="10"/>
  <c r="Y210" i="10"/>
  <c r="AA210" i="10"/>
  <c r="AC210" i="10"/>
  <c r="R211" i="10"/>
  <c r="S211" i="10"/>
  <c r="Y211" i="10"/>
  <c r="AA211" i="10"/>
  <c r="AC211" i="10"/>
  <c r="R212" i="10"/>
  <c r="S212" i="10"/>
  <c r="Y212" i="10"/>
  <c r="AA212" i="10"/>
  <c r="AC212" i="10"/>
  <c r="R213" i="10"/>
  <c r="S213" i="10"/>
  <c r="Y213" i="10"/>
  <c r="AA213" i="10"/>
  <c r="AC213" i="10"/>
  <c r="R214" i="10"/>
  <c r="S214" i="10"/>
  <c r="Y214" i="10"/>
  <c r="AA214" i="10"/>
  <c r="AC214" i="10"/>
  <c r="R215" i="10"/>
  <c r="S215" i="10"/>
  <c r="Y215" i="10"/>
  <c r="AA215" i="10"/>
  <c r="AC215" i="10"/>
  <c r="R216" i="10"/>
  <c r="S216" i="10"/>
  <c r="Y216" i="10"/>
  <c r="AA216" i="10"/>
  <c r="AC216" i="10"/>
  <c r="R217" i="10"/>
  <c r="S217" i="10"/>
  <c r="Y217" i="10"/>
  <c r="AA217" i="10"/>
  <c r="AC217" i="10"/>
  <c r="R218" i="10"/>
  <c r="S218" i="10"/>
  <c r="Y218" i="10"/>
  <c r="AA218" i="10"/>
  <c r="AC218" i="10"/>
  <c r="R219" i="10"/>
  <c r="S219" i="10"/>
  <c r="Y219" i="10"/>
  <c r="AA219" i="10"/>
  <c r="AC219" i="10"/>
  <c r="R220" i="10"/>
  <c r="S220" i="10"/>
  <c r="Y220" i="10"/>
  <c r="AA220" i="10"/>
  <c r="AC220" i="10"/>
  <c r="R221" i="10"/>
  <c r="S221" i="10"/>
  <c r="Y221" i="10"/>
  <c r="AA221" i="10"/>
  <c r="AC221" i="10"/>
  <c r="R222" i="10"/>
  <c r="S222" i="10"/>
  <c r="Y222" i="10"/>
  <c r="AA222" i="10"/>
  <c r="AC222" i="10"/>
  <c r="R223" i="10"/>
  <c r="S223" i="10"/>
  <c r="Y223" i="10"/>
  <c r="AA223" i="10"/>
  <c r="AC223" i="10"/>
  <c r="R224" i="10"/>
  <c r="S224" i="10"/>
  <c r="Y224" i="10"/>
  <c r="AA224" i="10"/>
  <c r="AC224" i="10"/>
  <c r="R225" i="10"/>
  <c r="S225" i="10"/>
  <c r="Y225" i="10"/>
  <c r="AA225" i="10"/>
  <c r="AC225" i="10"/>
  <c r="R226" i="10"/>
  <c r="S226" i="10"/>
  <c r="Y226" i="10"/>
  <c r="AA226" i="10"/>
  <c r="AC226" i="10"/>
  <c r="R227" i="10"/>
  <c r="S227" i="10"/>
  <c r="Y227" i="10"/>
  <c r="AA227" i="10"/>
  <c r="AC227" i="10"/>
  <c r="R228" i="10"/>
  <c r="S228" i="10"/>
  <c r="Y228" i="10"/>
  <c r="AA228" i="10"/>
  <c r="AC228" i="10"/>
  <c r="R229" i="10"/>
  <c r="S229" i="10"/>
  <c r="Y229" i="10"/>
  <c r="AA229" i="10"/>
  <c r="AC229" i="10"/>
  <c r="R230" i="10"/>
  <c r="S230" i="10"/>
  <c r="Y230" i="10"/>
  <c r="AA230" i="10"/>
  <c r="AC230" i="10"/>
  <c r="R231" i="10"/>
  <c r="S231" i="10"/>
  <c r="Y231" i="10"/>
  <c r="AA231" i="10"/>
  <c r="AC231" i="10"/>
  <c r="R232" i="10"/>
  <c r="S232" i="10"/>
  <c r="Y232" i="10"/>
  <c r="AA232" i="10"/>
  <c r="AC232" i="10"/>
  <c r="R233" i="10"/>
  <c r="S233" i="10"/>
  <c r="Y233" i="10"/>
  <c r="AA233" i="10"/>
  <c r="AC233" i="10"/>
  <c r="R234" i="10"/>
  <c r="S234" i="10"/>
  <c r="Y234" i="10"/>
  <c r="AA234" i="10"/>
  <c r="AC234" i="10"/>
  <c r="R235" i="10"/>
  <c r="S235" i="10"/>
  <c r="Y235" i="10"/>
  <c r="AA235" i="10"/>
  <c r="AC235" i="10"/>
  <c r="R236" i="10"/>
  <c r="S236" i="10"/>
  <c r="Y236" i="10"/>
  <c r="AA236" i="10"/>
  <c r="AC236" i="10"/>
  <c r="R237" i="10"/>
  <c r="S237" i="10"/>
  <c r="Y237" i="10"/>
  <c r="AA237" i="10"/>
  <c r="AC237" i="10"/>
  <c r="R238" i="10"/>
  <c r="S238" i="10"/>
  <c r="Y238" i="10"/>
  <c r="AA238" i="10"/>
  <c r="AC238" i="10"/>
  <c r="R239" i="10"/>
  <c r="S239" i="10"/>
  <c r="Y239" i="10"/>
  <c r="AA239" i="10"/>
  <c r="AC239" i="10"/>
  <c r="R240" i="10"/>
  <c r="S240" i="10"/>
  <c r="Y240" i="10"/>
  <c r="AA240" i="10"/>
  <c r="AC240" i="10"/>
  <c r="R241" i="10"/>
  <c r="S241" i="10"/>
  <c r="Y241" i="10"/>
  <c r="AA241" i="10"/>
  <c r="AC241" i="10"/>
  <c r="R242" i="10"/>
  <c r="S242" i="10"/>
  <c r="Y242" i="10"/>
  <c r="AA242" i="10"/>
  <c r="AC242" i="10"/>
  <c r="R243" i="10"/>
  <c r="S243" i="10"/>
  <c r="Y243" i="10"/>
  <c r="AA243" i="10"/>
  <c r="AC243" i="10"/>
  <c r="R244" i="10"/>
  <c r="S244" i="10"/>
  <c r="Y244" i="10"/>
  <c r="AA244" i="10"/>
  <c r="AC244" i="10"/>
  <c r="R245" i="10"/>
  <c r="S245" i="10"/>
  <c r="Y245" i="10"/>
  <c r="AA245" i="10"/>
  <c r="AC245" i="10"/>
  <c r="R246" i="10"/>
  <c r="S246" i="10"/>
  <c r="Y246" i="10"/>
  <c r="AA246" i="10"/>
  <c r="AC246" i="10"/>
  <c r="R247" i="10"/>
  <c r="S247" i="10"/>
  <c r="Y247" i="10"/>
  <c r="AA247" i="10"/>
  <c r="AC247" i="10"/>
  <c r="R248" i="10"/>
  <c r="S248" i="10"/>
  <c r="Y248" i="10"/>
  <c r="AA248" i="10"/>
  <c r="AC248" i="10"/>
  <c r="R249" i="10"/>
  <c r="S249" i="10"/>
  <c r="Y249" i="10"/>
  <c r="AA249" i="10"/>
  <c r="AC249" i="10"/>
  <c r="R250" i="10"/>
  <c r="S250" i="10"/>
  <c r="Y250" i="10"/>
  <c r="AA250" i="10"/>
  <c r="AC250" i="10"/>
  <c r="R251" i="10"/>
  <c r="S251" i="10"/>
  <c r="Y251" i="10"/>
  <c r="AA251" i="10"/>
  <c r="AC251" i="10"/>
  <c r="R252" i="10"/>
  <c r="S252" i="10"/>
  <c r="Y252" i="10"/>
  <c r="AA252" i="10"/>
  <c r="AC252" i="10"/>
  <c r="R253" i="10"/>
  <c r="S253" i="10"/>
  <c r="Y253" i="10"/>
  <c r="AA253" i="10"/>
  <c r="AC253" i="10"/>
  <c r="R254" i="10"/>
  <c r="S254" i="10"/>
  <c r="Y254" i="10"/>
  <c r="AA254" i="10"/>
  <c r="AC254" i="10"/>
  <c r="R255" i="10"/>
  <c r="S255" i="10"/>
  <c r="Y255" i="10"/>
  <c r="AA255" i="10"/>
  <c r="AC255" i="10"/>
  <c r="R256" i="10"/>
  <c r="S256" i="10"/>
  <c r="Y256" i="10"/>
  <c r="AA256" i="10"/>
  <c r="AC256" i="10"/>
  <c r="R257" i="10"/>
  <c r="S257" i="10"/>
  <c r="Y257" i="10"/>
  <c r="AA257" i="10"/>
  <c r="AC257" i="10"/>
  <c r="R258" i="10"/>
  <c r="S258" i="10"/>
  <c r="Y258" i="10"/>
  <c r="AA258" i="10"/>
  <c r="AC258" i="10"/>
  <c r="R259" i="10"/>
  <c r="S259" i="10"/>
  <c r="Y259" i="10"/>
  <c r="AA259" i="10"/>
  <c r="AC259" i="10"/>
  <c r="R260" i="10"/>
  <c r="S260" i="10"/>
  <c r="Y260" i="10"/>
  <c r="AA260" i="10"/>
  <c r="AC260" i="10"/>
  <c r="R261" i="10"/>
  <c r="S261" i="10"/>
  <c r="Y261" i="10"/>
  <c r="AA261" i="10"/>
  <c r="AC261" i="10"/>
  <c r="R262" i="10"/>
  <c r="S262" i="10"/>
  <c r="Y262" i="10"/>
  <c r="AA262" i="10"/>
  <c r="AC262" i="10"/>
  <c r="R263" i="10"/>
  <c r="S263" i="10"/>
  <c r="Y263" i="10"/>
  <c r="AA263" i="10"/>
  <c r="AC263" i="10"/>
  <c r="R264" i="10"/>
  <c r="S264" i="10"/>
  <c r="Y264" i="10"/>
  <c r="AA264" i="10"/>
  <c r="AC264" i="10"/>
  <c r="R265" i="10"/>
  <c r="S265" i="10"/>
  <c r="Y265" i="10"/>
  <c r="AA265" i="10"/>
  <c r="AC265" i="10"/>
  <c r="R266" i="10"/>
  <c r="S266" i="10"/>
  <c r="Y266" i="10"/>
  <c r="AA266" i="10"/>
  <c r="AC266" i="10"/>
  <c r="R267" i="10"/>
  <c r="S267" i="10"/>
  <c r="Y267" i="10"/>
  <c r="AA267" i="10"/>
  <c r="AC267" i="10"/>
  <c r="R268" i="10"/>
  <c r="S268" i="10"/>
  <c r="Y268" i="10"/>
  <c r="AA268" i="10"/>
  <c r="AC268" i="10"/>
  <c r="R269" i="10"/>
  <c r="S269" i="10"/>
  <c r="Y269" i="10"/>
  <c r="AA269" i="10"/>
  <c r="AC269" i="10"/>
  <c r="R270" i="10"/>
  <c r="S270" i="10"/>
  <c r="Y270" i="10"/>
  <c r="AA270" i="10"/>
  <c r="AC270" i="10"/>
  <c r="R271" i="10"/>
  <c r="S271" i="10"/>
  <c r="Y271" i="10"/>
  <c r="AA271" i="10"/>
  <c r="AC271" i="10"/>
  <c r="R272" i="10"/>
  <c r="S272" i="10"/>
  <c r="Y272" i="10"/>
  <c r="AA272" i="10"/>
  <c r="AC272" i="10"/>
  <c r="R273" i="10"/>
  <c r="S273" i="10"/>
  <c r="Y273" i="10"/>
  <c r="AA273" i="10"/>
  <c r="AC273" i="10"/>
  <c r="R274" i="10"/>
  <c r="S274" i="10"/>
  <c r="Y274" i="10"/>
  <c r="AA274" i="10"/>
  <c r="AC274" i="10"/>
  <c r="R275" i="10"/>
  <c r="S275" i="10"/>
  <c r="Y275" i="10"/>
  <c r="AA275" i="10"/>
  <c r="AC275" i="10"/>
  <c r="R276" i="10"/>
  <c r="S276" i="10"/>
  <c r="Y276" i="10"/>
  <c r="AA276" i="10"/>
  <c r="AC276" i="10"/>
  <c r="R277" i="10"/>
  <c r="S277" i="10"/>
  <c r="Y277" i="10"/>
  <c r="AA277" i="10"/>
  <c r="AC277" i="10"/>
  <c r="R278" i="10"/>
  <c r="S278" i="10"/>
  <c r="Y278" i="10"/>
  <c r="AA278" i="10"/>
  <c r="AC278" i="10"/>
  <c r="R279" i="10"/>
  <c r="S279" i="10"/>
  <c r="Y279" i="10"/>
  <c r="AA279" i="10"/>
  <c r="AC279" i="10"/>
  <c r="R280" i="10"/>
  <c r="S280" i="10"/>
  <c r="Y280" i="10"/>
  <c r="AA280" i="10"/>
  <c r="AC280" i="10"/>
  <c r="R281" i="10"/>
  <c r="S281" i="10"/>
  <c r="Y281" i="10"/>
  <c r="AA281" i="10"/>
  <c r="AC281" i="10"/>
  <c r="R282" i="10"/>
  <c r="S282" i="10"/>
  <c r="Y282" i="10"/>
  <c r="AA282" i="10"/>
  <c r="AC282" i="10"/>
  <c r="R283" i="10"/>
  <c r="S283" i="10"/>
  <c r="Y283" i="10"/>
  <c r="AA283" i="10"/>
  <c r="AC283" i="10"/>
  <c r="R284" i="10"/>
  <c r="S284" i="10"/>
  <c r="Y284" i="10"/>
  <c r="AA284" i="10"/>
  <c r="AC284" i="10"/>
  <c r="R285" i="10"/>
  <c r="S285" i="10"/>
  <c r="Y285" i="10"/>
  <c r="AA285" i="10"/>
  <c r="AC285" i="10"/>
  <c r="R286" i="10"/>
  <c r="S286" i="10"/>
  <c r="Y286" i="10"/>
  <c r="AA286" i="10"/>
  <c r="AC286" i="10"/>
  <c r="R287" i="10"/>
  <c r="S287" i="10"/>
  <c r="Y287" i="10"/>
  <c r="AA287" i="10"/>
  <c r="AC287" i="10"/>
  <c r="R288" i="10"/>
  <c r="S288" i="10"/>
  <c r="Y288" i="10"/>
  <c r="AA288" i="10"/>
  <c r="AC288" i="10"/>
  <c r="R289" i="10"/>
  <c r="S289" i="10"/>
  <c r="Y289" i="10"/>
  <c r="AA289" i="10"/>
  <c r="AC289" i="10"/>
  <c r="R290" i="10"/>
  <c r="S290" i="10"/>
  <c r="Y290" i="10"/>
  <c r="AA290" i="10"/>
  <c r="AC290" i="10"/>
  <c r="R291" i="10"/>
  <c r="S291" i="10"/>
  <c r="Y291" i="10"/>
  <c r="AA291" i="10"/>
  <c r="AC291" i="10"/>
  <c r="R292" i="10"/>
  <c r="S292" i="10"/>
  <c r="Y292" i="10"/>
  <c r="AA292" i="10"/>
  <c r="AC292" i="10"/>
  <c r="R293" i="10"/>
  <c r="S293" i="10"/>
  <c r="Y293" i="10"/>
  <c r="AA293" i="10"/>
  <c r="AC293" i="10"/>
  <c r="R294" i="10"/>
  <c r="S294" i="10"/>
  <c r="Y294" i="10"/>
  <c r="AA294" i="10"/>
  <c r="AC294" i="10"/>
  <c r="R295" i="10"/>
  <c r="S295" i="10"/>
  <c r="Y295" i="10"/>
  <c r="AA295" i="10"/>
  <c r="AC295" i="10"/>
  <c r="R296" i="10"/>
  <c r="S296" i="10"/>
  <c r="Y296" i="10"/>
  <c r="AA296" i="10"/>
  <c r="AC296" i="10"/>
  <c r="R297" i="10"/>
  <c r="S297" i="10"/>
  <c r="Y297" i="10"/>
  <c r="AA297" i="10"/>
  <c r="AC297" i="10"/>
  <c r="R298" i="10"/>
  <c r="S298" i="10"/>
  <c r="Y298" i="10"/>
  <c r="AA298" i="10"/>
  <c r="AC298" i="10"/>
  <c r="R299" i="10"/>
  <c r="S299" i="10"/>
  <c r="Y299" i="10"/>
  <c r="AA299" i="10"/>
  <c r="AC299" i="10"/>
  <c r="R300" i="10"/>
  <c r="S300" i="10"/>
  <c r="Y300" i="10"/>
  <c r="AA300" i="10"/>
  <c r="AC300" i="10"/>
  <c r="R301" i="10"/>
  <c r="S301" i="10"/>
  <c r="Y301" i="10"/>
  <c r="AA301" i="10"/>
  <c r="AC301" i="10"/>
  <c r="R302" i="10"/>
  <c r="S302" i="10"/>
  <c r="Y302" i="10"/>
  <c r="AA302" i="10"/>
  <c r="AC302" i="10"/>
  <c r="R303" i="10"/>
  <c r="S303" i="10"/>
  <c r="Y303" i="10"/>
  <c r="AA303" i="10"/>
  <c r="AC303" i="10"/>
  <c r="R304" i="10"/>
  <c r="S304" i="10"/>
  <c r="Y304" i="10"/>
  <c r="AA304" i="10"/>
  <c r="AC304" i="10"/>
  <c r="R305" i="10"/>
  <c r="S305" i="10"/>
  <c r="Y305" i="10"/>
  <c r="AA305" i="10"/>
  <c r="AC305" i="10"/>
  <c r="R306" i="10"/>
  <c r="S306" i="10"/>
  <c r="Y306" i="10"/>
  <c r="AA306" i="10"/>
  <c r="AC306" i="10"/>
  <c r="R307" i="10"/>
  <c r="S307" i="10"/>
  <c r="Y307" i="10"/>
  <c r="AA307" i="10"/>
  <c r="AC307" i="10"/>
  <c r="R308" i="10"/>
  <c r="S308" i="10"/>
  <c r="Y308" i="10"/>
  <c r="AA308" i="10"/>
  <c r="AC308" i="10"/>
  <c r="R309" i="10"/>
  <c r="S309" i="10"/>
  <c r="Y309" i="10"/>
  <c r="AA309" i="10"/>
  <c r="AC309" i="10"/>
  <c r="R310" i="10"/>
  <c r="S310" i="10"/>
  <c r="Y310" i="10"/>
  <c r="AA310" i="10"/>
  <c r="AC310" i="10"/>
  <c r="R311" i="10"/>
  <c r="S311" i="10"/>
  <c r="Y311" i="10"/>
  <c r="AA311" i="10"/>
  <c r="AC311" i="10"/>
  <c r="R312" i="10"/>
  <c r="S312" i="10"/>
  <c r="Y312" i="10"/>
  <c r="AA312" i="10"/>
  <c r="AC312" i="10"/>
  <c r="R313" i="10"/>
  <c r="S313" i="10"/>
  <c r="Y313" i="10"/>
  <c r="AA313" i="10"/>
  <c r="AC313" i="10"/>
  <c r="R314" i="10"/>
  <c r="S314" i="10"/>
  <c r="Y314" i="10"/>
  <c r="AA314" i="10"/>
  <c r="AC314" i="10"/>
  <c r="R315" i="10"/>
  <c r="S315" i="10"/>
  <c r="Y315" i="10"/>
  <c r="AA315" i="10"/>
  <c r="AC315" i="10"/>
  <c r="R316" i="10"/>
  <c r="S316" i="10"/>
  <c r="Y316" i="10"/>
  <c r="AA316" i="10"/>
  <c r="AC316" i="10"/>
  <c r="R317" i="10"/>
  <c r="S317" i="10"/>
  <c r="Y317" i="10"/>
  <c r="AA317" i="10"/>
  <c r="AC317" i="10"/>
  <c r="R318" i="10"/>
  <c r="S318" i="10"/>
  <c r="Y318" i="10"/>
  <c r="AA318" i="10"/>
  <c r="AC318" i="10"/>
  <c r="R319" i="10"/>
  <c r="S319" i="10"/>
  <c r="Y319" i="10"/>
  <c r="AA319" i="10"/>
  <c r="AC319" i="10"/>
  <c r="R320" i="10"/>
  <c r="S320" i="10"/>
  <c r="Y320" i="10"/>
  <c r="AA320" i="10"/>
  <c r="AC320" i="10"/>
  <c r="R321" i="10"/>
  <c r="S321" i="10"/>
  <c r="Y321" i="10"/>
  <c r="AA321" i="10"/>
  <c r="AC321" i="10"/>
  <c r="R322" i="10"/>
  <c r="S322" i="10"/>
  <c r="Y322" i="10"/>
  <c r="AA322" i="10"/>
  <c r="AC322" i="10"/>
  <c r="R323" i="10"/>
  <c r="S323" i="10"/>
  <c r="Y323" i="10"/>
  <c r="AA323" i="10"/>
  <c r="AC323" i="10"/>
  <c r="R324" i="10"/>
  <c r="S324" i="10"/>
  <c r="Y324" i="10"/>
  <c r="AA324" i="10"/>
  <c r="AC324" i="10"/>
  <c r="R325" i="10"/>
  <c r="S325" i="10"/>
  <c r="Y325" i="10"/>
  <c r="AA325" i="10"/>
  <c r="AC325" i="10"/>
  <c r="R326" i="10"/>
  <c r="S326" i="10"/>
  <c r="Y326" i="10"/>
  <c r="AA326" i="10"/>
  <c r="AC326" i="10"/>
  <c r="R327" i="10"/>
  <c r="S327" i="10"/>
  <c r="Y327" i="10"/>
  <c r="AA327" i="10"/>
  <c r="AC327" i="10"/>
  <c r="R328" i="10"/>
  <c r="S328" i="10"/>
  <c r="Y328" i="10"/>
  <c r="AA328" i="10"/>
  <c r="AC328" i="10"/>
  <c r="R329" i="10"/>
  <c r="S329" i="10"/>
  <c r="Y329" i="10"/>
  <c r="AA329" i="10"/>
  <c r="AC329" i="10"/>
  <c r="R330" i="10"/>
  <c r="S330" i="10"/>
  <c r="Y330" i="10"/>
  <c r="AA330" i="10"/>
  <c r="AC330" i="10"/>
  <c r="R331" i="10"/>
  <c r="S331" i="10"/>
  <c r="Y331" i="10"/>
  <c r="AA331" i="10"/>
  <c r="AC331" i="10"/>
  <c r="R332" i="10"/>
  <c r="S332" i="10"/>
  <c r="Y332" i="10"/>
  <c r="AA332" i="10"/>
  <c r="AC332" i="10"/>
  <c r="R333" i="10"/>
  <c r="S333" i="10"/>
  <c r="Y333" i="10"/>
  <c r="AA333" i="10"/>
  <c r="AC333" i="10"/>
  <c r="R334" i="10"/>
  <c r="S334" i="10"/>
  <c r="Y334" i="10"/>
  <c r="AA334" i="10"/>
  <c r="AC334" i="10"/>
  <c r="R335" i="10"/>
  <c r="S335" i="10"/>
  <c r="Y335" i="10"/>
  <c r="AA335" i="10"/>
  <c r="AC335" i="10"/>
  <c r="R336" i="10"/>
  <c r="S336" i="10"/>
  <c r="Y336" i="10"/>
  <c r="AA336" i="10"/>
  <c r="AC336" i="10"/>
  <c r="R337" i="10"/>
  <c r="S337" i="10"/>
  <c r="Y337" i="10"/>
  <c r="AA337" i="10"/>
  <c r="AC337" i="10"/>
  <c r="R338" i="10"/>
  <c r="S338" i="10"/>
  <c r="Y338" i="10"/>
  <c r="AA338" i="10"/>
  <c r="AC338" i="10"/>
  <c r="R339" i="10"/>
  <c r="S339" i="10"/>
  <c r="Y339" i="10"/>
  <c r="AA339" i="10"/>
  <c r="AC339" i="10"/>
  <c r="R340" i="10"/>
  <c r="S340" i="10"/>
  <c r="Y340" i="10"/>
  <c r="AA340" i="10"/>
  <c r="AC340" i="10"/>
  <c r="R341" i="10"/>
  <c r="S341" i="10"/>
  <c r="Y341" i="10"/>
  <c r="AA341" i="10"/>
  <c r="AC341" i="10"/>
  <c r="R342" i="10"/>
  <c r="S342" i="10"/>
  <c r="Y342" i="10"/>
  <c r="AA342" i="10"/>
  <c r="AC342" i="10"/>
  <c r="R343" i="10"/>
  <c r="S343" i="10"/>
  <c r="Y343" i="10"/>
  <c r="AA343" i="10"/>
  <c r="AC343" i="10"/>
  <c r="R344" i="10"/>
  <c r="S344" i="10"/>
  <c r="Y344" i="10"/>
  <c r="AA344" i="10"/>
  <c r="AC344" i="10"/>
  <c r="R345" i="10"/>
  <c r="S345" i="10"/>
  <c r="Y345" i="10"/>
  <c r="AA345" i="10"/>
  <c r="AC345" i="10"/>
  <c r="R346" i="10"/>
  <c r="S346" i="10"/>
  <c r="Y346" i="10"/>
  <c r="AA346" i="10"/>
  <c r="AC346" i="10"/>
  <c r="R347" i="10"/>
  <c r="S347" i="10"/>
  <c r="Y347" i="10"/>
  <c r="AA347" i="10"/>
  <c r="AC347" i="10"/>
  <c r="R348" i="10"/>
  <c r="S348" i="10"/>
  <c r="Y348" i="10"/>
  <c r="AA348" i="10"/>
  <c r="AC348" i="10"/>
  <c r="R349" i="10"/>
  <c r="S349" i="10"/>
  <c r="Y349" i="10"/>
  <c r="AA349" i="10"/>
  <c r="AC349" i="10"/>
  <c r="R350" i="10"/>
  <c r="S350" i="10"/>
  <c r="Y350" i="10"/>
  <c r="AA350" i="10"/>
  <c r="AC350" i="10"/>
  <c r="R351" i="10"/>
  <c r="S351" i="10"/>
  <c r="Y351" i="10"/>
  <c r="AA351" i="10"/>
  <c r="AC351" i="10"/>
  <c r="R352" i="10"/>
  <c r="S352" i="10"/>
  <c r="Y352" i="10"/>
  <c r="AA352" i="10"/>
  <c r="AC352" i="10"/>
  <c r="R353" i="10"/>
  <c r="S353" i="10"/>
  <c r="Y353" i="10"/>
  <c r="AA353" i="10"/>
  <c r="AC353" i="10"/>
  <c r="R354" i="10"/>
  <c r="S354" i="10"/>
  <c r="Y354" i="10"/>
  <c r="AA354" i="10"/>
  <c r="AC354" i="10"/>
  <c r="R355" i="10"/>
  <c r="S355" i="10"/>
  <c r="Y355" i="10"/>
  <c r="AA355" i="10"/>
  <c r="AC355" i="10"/>
  <c r="R356" i="10"/>
  <c r="S356" i="10"/>
  <c r="Y356" i="10"/>
  <c r="AA356" i="10"/>
  <c r="AC356" i="10"/>
  <c r="R357" i="10"/>
  <c r="S357" i="10"/>
  <c r="Y357" i="10"/>
  <c r="AA357" i="10"/>
  <c r="AC357" i="10"/>
  <c r="R358" i="10"/>
  <c r="S358" i="10"/>
  <c r="Y358" i="10"/>
  <c r="AA358" i="10"/>
  <c r="AC358" i="10"/>
  <c r="R359" i="10"/>
  <c r="S359" i="10"/>
  <c r="Y359" i="10"/>
  <c r="AA359" i="10"/>
  <c r="AC359" i="10"/>
  <c r="R360" i="10"/>
  <c r="S360" i="10"/>
  <c r="Y360" i="10"/>
  <c r="AA360" i="10"/>
  <c r="AC360" i="10"/>
  <c r="R361" i="10"/>
  <c r="S361" i="10"/>
  <c r="Y361" i="10"/>
  <c r="AA361" i="10"/>
  <c r="AC361" i="10"/>
  <c r="R362" i="10"/>
  <c r="S362" i="10"/>
  <c r="Y362" i="10"/>
  <c r="AA362" i="10"/>
  <c r="AC362" i="10"/>
  <c r="R363" i="10"/>
  <c r="S363" i="10"/>
  <c r="Y363" i="10"/>
  <c r="AA363" i="10"/>
  <c r="AC363" i="10"/>
  <c r="R364" i="10"/>
  <c r="S364" i="10"/>
  <c r="Y364" i="10"/>
  <c r="AA364" i="10"/>
  <c r="AC364" i="10"/>
  <c r="R365" i="10"/>
  <c r="S365" i="10"/>
  <c r="Y365" i="10"/>
  <c r="AA365" i="10"/>
  <c r="AC365" i="10"/>
  <c r="R366" i="10"/>
  <c r="S366" i="10"/>
  <c r="Y366" i="10"/>
  <c r="AA366" i="10"/>
  <c r="AC366" i="10"/>
  <c r="R367" i="10"/>
  <c r="S367" i="10"/>
  <c r="Y367" i="10"/>
  <c r="AA367" i="10"/>
  <c r="AC367" i="10"/>
  <c r="R368" i="10"/>
  <c r="S368" i="10"/>
  <c r="Y368" i="10"/>
  <c r="AA368" i="10"/>
  <c r="AC368" i="10"/>
  <c r="R369" i="10"/>
  <c r="S369" i="10"/>
  <c r="Y369" i="10"/>
  <c r="AA369" i="10"/>
  <c r="AC369" i="10"/>
  <c r="R370" i="10"/>
  <c r="S370" i="10"/>
  <c r="Y370" i="10"/>
  <c r="AA370" i="10"/>
  <c r="AC370" i="10"/>
  <c r="R371" i="10"/>
  <c r="S371" i="10"/>
  <c r="Y371" i="10"/>
  <c r="AA371" i="10"/>
  <c r="AC371" i="10"/>
  <c r="R372" i="10"/>
  <c r="S372" i="10"/>
  <c r="Y372" i="10"/>
  <c r="AA372" i="10"/>
  <c r="AC372" i="10"/>
  <c r="R373" i="10"/>
  <c r="S373" i="10"/>
  <c r="Y373" i="10"/>
  <c r="AA373" i="10"/>
  <c r="AC373" i="10"/>
  <c r="R374" i="10"/>
  <c r="S374" i="10"/>
  <c r="Y374" i="10"/>
  <c r="AA374" i="10"/>
  <c r="AC374" i="10"/>
  <c r="R375" i="10"/>
  <c r="S375" i="10"/>
  <c r="Y375" i="10"/>
  <c r="AA375" i="10"/>
  <c r="AC375" i="10"/>
  <c r="R376" i="10"/>
  <c r="S376" i="10"/>
  <c r="Y376" i="10"/>
  <c r="AA376" i="10"/>
  <c r="AC376" i="10"/>
  <c r="R377" i="10"/>
  <c r="S377" i="10"/>
  <c r="Y377" i="10"/>
  <c r="AA377" i="10"/>
  <c r="AC377" i="10"/>
  <c r="R378" i="10"/>
  <c r="S378" i="10"/>
  <c r="Y378" i="10"/>
  <c r="AA378" i="10"/>
  <c r="AC378" i="10"/>
  <c r="R379" i="10"/>
  <c r="S379" i="10"/>
  <c r="Y379" i="10"/>
  <c r="AA379" i="10"/>
  <c r="AC379" i="10"/>
  <c r="R380" i="10"/>
  <c r="S380" i="10"/>
  <c r="Y380" i="10"/>
  <c r="AA380" i="10"/>
  <c r="AC380" i="10"/>
  <c r="R381" i="10"/>
  <c r="S381" i="10"/>
  <c r="Y381" i="10"/>
  <c r="AA381" i="10"/>
  <c r="AC381" i="10"/>
  <c r="R382" i="10"/>
  <c r="S382" i="10"/>
  <c r="Y382" i="10"/>
  <c r="AA382" i="10"/>
  <c r="AC382" i="10"/>
  <c r="R383" i="10"/>
  <c r="S383" i="10"/>
  <c r="Y383" i="10"/>
  <c r="AA383" i="10"/>
  <c r="AC383" i="10"/>
  <c r="R384" i="10"/>
  <c r="S384" i="10"/>
  <c r="Y384" i="10"/>
  <c r="AA384" i="10"/>
  <c r="AC384" i="10"/>
  <c r="R385" i="10"/>
  <c r="S385" i="10"/>
  <c r="Y385" i="10"/>
  <c r="AA385" i="10"/>
  <c r="AC385" i="10"/>
  <c r="R386" i="10"/>
  <c r="S386" i="10"/>
  <c r="Y386" i="10"/>
  <c r="AA386" i="10"/>
  <c r="AC386" i="10"/>
  <c r="R387" i="10"/>
  <c r="S387" i="10"/>
  <c r="Y387" i="10"/>
  <c r="AA387" i="10"/>
  <c r="AC387" i="10"/>
  <c r="R388" i="10"/>
  <c r="S388" i="10"/>
  <c r="Y388" i="10"/>
  <c r="AA388" i="10"/>
  <c r="AC388" i="10"/>
  <c r="R389" i="10"/>
  <c r="S389" i="10"/>
  <c r="Y389" i="10"/>
  <c r="AA389" i="10"/>
  <c r="AC389" i="10"/>
  <c r="R390" i="10"/>
  <c r="S390" i="10"/>
  <c r="Y390" i="10"/>
  <c r="AA390" i="10"/>
  <c r="AC390" i="10"/>
  <c r="R391" i="10"/>
  <c r="S391" i="10"/>
  <c r="Y391" i="10"/>
  <c r="AA391" i="10"/>
  <c r="AC391" i="10"/>
  <c r="R392" i="10"/>
  <c r="S392" i="10"/>
  <c r="Y392" i="10"/>
  <c r="AA392" i="10"/>
  <c r="AC392" i="10"/>
  <c r="R393" i="10"/>
  <c r="S393" i="10"/>
  <c r="Y393" i="10"/>
  <c r="AA393" i="10"/>
  <c r="AC393" i="10"/>
  <c r="R394" i="10"/>
  <c r="S394" i="10"/>
  <c r="Y394" i="10"/>
  <c r="AA394" i="10"/>
  <c r="AC394" i="10"/>
  <c r="R395" i="10"/>
  <c r="S395" i="10"/>
  <c r="Y395" i="10"/>
  <c r="AA395" i="10"/>
  <c r="AC395" i="10"/>
  <c r="R396" i="10"/>
  <c r="S396" i="10"/>
  <c r="Y396" i="10"/>
  <c r="AA396" i="10"/>
  <c r="AC396" i="10"/>
  <c r="R397" i="10"/>
  <c r="S397" i="10"/>
  <c r="Y397" i="10"/>
  <c r="AA397" i="10"/>
  <c r="AC397" i="10"/>
  <c r="R398" i="10"/>
  <c r="S398" i="10"/>
  <c r="Y398" i="10"/>
  <c r="AA398" i="10"/>
  <c r="AC398" i="10"/>
  <c r="R399" i="10"/>
  <c r="S399" i="10"/>
  <c r="Y399" i="10"/>
  <c r="AA399" i="10"/>
  <c r="AC399" i="10"/>
  <c r="R400" i="10"/>
  <c r="S400" i="10"/>
  <c r="Y400" i="10"/>
  <c r="AA400" i="10"/>
  <c r="AC400" i="10"/>
  <c r="R401" i="10"/>
  <c r="S401" i="10"/>
  <c r="Y401" i="10"/>
  <c r="AA401" i="10"/>
  <c r="AC401" i="10"/>
  <c r="R402" i="10"/>
  <c r="S402" i="10"/>
  <c r="Y402" i="10"/>
  <c r="AA402" i="10"/>
  <c r="AC402" i="10"/>
  <c r="R403" i="10"/>
  <c r="S403" i="10"/>
  <c r="Y403" i="10"/>
  <c r="AA403" i="10"/>
  <c r="AC403" i="10"/>
  <c r="R404" i="10"/>
  <c r="S404" i="10"/>
  <c r="Y404" i="10"/>
  <c r="AA404" i="10"/>
  <c r="AC404" i="10"/>
  <c r="R405" i="10"/>
  <c r="S405" i="10"/>
  <c r="Y405" i="10"/>
  <c r="AA405" i="10"/>
  <c r="AC405" i="10"/>
  <c r="R406" i="10"/>
  <c r="S406" i="10"/>
  <c r="Y406" i="10"/>
  <c r="AA406" i="10"/>
  <c r="AC406" i="10"/>
  <c r="R407" i="10"/>
  <c r="S407" i="10"/>
  <c r="Y407" i="10"/>
  <c r="AA407" i="10"/>
  <c r="AC407" i="10"/>
  <c r="R408" i="10"/>
  <c r="S408" i="10"/>
  <c r="Y408" i="10"/>
  <c r="AA408" i="10"/>
  <c r="AC408" i="10"/>
  <c r="R409" i="10"/>
  <c r="S409" i="10"/>
  <c r="Y409" i="10"/>
  <c r="AA409" i="10"/>
  <c r="AC409" i="10"/>
  <c r="R410" i="10"/>
  <c r="S410" i="10"/>
  <c r="Y410" i="10"/>
  <c r="AA410" i="10"/>
  <c r="AC410" i="10"/>
  <c r="R411" i="10"/>
  <c r="S411" i="10"/>
  <c r="Y411" i="10"/>
  <c r="AA411" i="10"/>
  <c r="AC411" i="10"/>
  <c r="R412" i="10"/>
  <c r="S412" i="10"/>
  <c r="Y412" i="10"/>
  <c r="AA412" i="10"/>
  <c r="AC412" i="10"/>
  <c r="R413" i="10"/>
  <c r="S413" i="10"/>
  <c r="Y413" i="10"/>
  <c r="AA413" i="10"/>
  <c r="AC413" i="10"/>
  <c r="R414" i="10"/>
  <c r="S414" i="10"/>
  <c r="Y414" i="10"/>
  <c r="AA414" i="10"/>
  <c r="AC414" i="10"/>
  <c r="R415" i="10"/>
  <c r="S415" i="10"/>
  <c r="Y415" i="10"/>
  <c r="AA415" i="10"/>
  <c r="AC415" i="10"/>
  <c r="R416" i="10"/>
  <c r="S416" i="10"/>
  <c r="Y416" i="10"/>
  <c r="AA416" i="10"/>
  <c r="AC416" i="10"/>
  <c r="R417" i="10"/>
  <c r="S417" i="10"/>
  <c r="Y417" i="10"/>
  <c r="AA417" i="10"/>
  <c r="AC417" i="10"/>
  <c r="R418" i="10"/>
  <c r="S418" i="10"/>
  <c r="Y418" i="10"/>
  <c r="AA418" i="10"/>
  <c r="AC418" i="10"/>
  <c r="R419" i="10"/>
  <c r="S419" i="10"/>
  <c r="Y419" i="10"/>
  <c r="AA419" i="10"/>
  <c r="AC419" i="10"/>
  <c r="R420" i="10"/>
  <c r="S420" i="10"/>
  <c r="Y420" i="10"/>
  <c r="AA420" i="10"/>
  <c r="AC420" i="10"/>
  <c r="R421" i="10"/>
  <c r="S421" i="10"/>
  <c r="Y421" i="10"/>
  <c r="AA421" i="10"/>
  <c r="AC421" i="10"/>
  <c r="R422" i="10"/>
  <c r="S422" i="10"/>
  <c r="Y422" i="10"/>
  <c r="AA422" i="10"/>
  <c r="AC422" i="10"/>
  <c r="R423" i="10"/>
  <c r="S423" i="10"/>
  <c r="Y423" i="10"/>
  <c r="AA423" i="10"/>
  <c r="AC423" i="10"/>
  <c r="R424" i="10"/>
  <c r="S424" i="10"/>
  <c r="Y424" i="10"/>
  <c r="AA424" i="10"/>
  <c r="AC424" i="10"/>
  <c r="R425" i="10"/>
  <c r="S425" i="10"/>
  <c r="Y425" i="10"/>
  <c r="AA425" i="10"/>
  <c r="AC425" i="10"/>
  <c r="R426" i="10"/>
  <c r="S426" i="10"/>
  <c r="Y426" i="10"/>
  <c r="AA426" i="10"/>
  <c r="AC426" i="10"/>
  <c r="R427" i="10"/>
  <c r="S427" i="10"/>
  <c r="Y427" i="10"/>
  <c r="AA427" i="10"/>
  <c r="AC427" i="10"/>
  <c r="R428" i="10"/>
  <c r="S428" i="10"/>
  <c r="Y428" i="10"/>
  <c r="AA428" i="10"/>
  <c r="AC428" i="10"/>
  <c r="R429" i="10"/>
  <c r="S429" i="10"/>
  <c r="Y429" i="10"/>
  <c r="AA429" i="10"/>
  <c r="AC429" i="10"/>
  <c r="R430" i="10"/>
  <c r="S430" i="10"/>
  <c r="Y430" i="10"/>
  <c r="AA430" i="10"/>
  <c r="AC430" i="10"/>
  <c r="R431" i="10"/>
  <c r="S431" i="10"/>
  <c r="Y431" i="10"/>
  <c r="AA431" i="10"/>
  <c r="AC431" i="10"/>
  <c r="R432" i="10"/>
  <c r="S432" i="10"/>
  <c r="Y432" i="10"/>
  <c r="AA432" i="10"/>
  <c r="AC432" i="10"/>
  <c r="R433" i="10"/>
  <c r="S433" i="10"/>
  <c r="Y433" i="10"/>
  <c r="AA433" i="10"/>
  <c r="AC433" i="10"/>
  <c r="R434" i="10"/>
  <c r="S434" i="10"/>
  <c r="Y434" i="10"/>
  <c r="AA434" i="10"/>
  <c r="AC434" i="10"/>
  <c r="R435" i="10"/>
  <c r="S435" i="10"/>
  <c r="Y435" i="10"/>
  <c r="AA435" i="10"/>
  <c r="AC435" i="10"/>
  <c r="R436" i="10"/>
  <c r="S436" i="10"/>
  <c r="Y436" i="10"/>
  <c r="AA436" i="10"/>
  <c r="AC436" i="10"/>
  <c r="R437" i="10"/>
  <c r="S437" i="10"/>
  <c r="Y437" i="10"/>
  <c r="AA437" i="10"/>
  <c r="AC437" i="10"/>
  <c r="R438" i="10"/>
  <c r="S438" i="10"/>
  <c r="Y438" i="10"/>
  <c r="AA438" i="10"/>
  <c r="AC438" i="10"/>
  <c r="R439" i="10"/>
  <c r="S439" i="10"/>
  <c r="Y439" i="10"/>
  <c r="AA439" i="10"/>
  <c r="AC439" i="10"/>
  <c r="R440" i="10"/>
  <c r="S440" i="10"/>
  <c r="Y440" i="10"/>
  <c r="AA440" i="10"/>
  <c r="AC440" i="10"/>
  <c r="R441" i="10"/>
  <c r="S441" i="10"/>
  <c r="Y441" i="10"/>
  <c r="AA441" i="10"/>
  <c r="AC441" i="10"/>
  <c r="R442" i="10"/>
  <c r="S442" i="10"/>
  <c r="Y442" i="10"/>
  <c r="AA442" i="10"/>
  <c r="AC442" i="10"/>
  <c r="R443" i="10"/>
  <c r="S443" i="10"/>
  <c r="Y443" i="10"/>
  <c r="AA443" i="10"/>
  <c r="AC443" i="10"/>
  <c r="R444" i="10"/>
  <c r="S444" i="10"/>
  <c r="Y444" i="10"/>
  <c r="AA444" i="10"/>
  <c r="AC444" i="10"/>
  <c r="R445" i="10"/>
  <c r="S445" i="10"/>
  <c r="Y445" i="10"/>
  <c r="AA445" i="10"/>
  <c r="AC445" i="10"/>
  <c r="R446" i="10"/>
  <c r="S446" i="10"/>
  <c r="Y446" i="10"/>
  <c r="AA446" i="10"/>
  <c r="AC446" i="10"/>
  <c r="R447" i="10"/>
  <c r="S447" i="10"/>
  <c r="Y447" i="10"/>
  <c r="AA447" i="10"/>
  <c r="AC447" i="10"/>
  <c r="R448" i="10"/>
  <c r="S448" i="10"/>
  <c r="Y448" i="10"/>
  <c r="AA448" i="10"/>
  <c r="AC448" i="10"/>
  <c r="R449" i="10"/>
  <c r="S449" i="10"/>
  <c r="Y449" i="10"/>
  <c r="AA449" i="10"/>
  <c r="AC449" i="10"/>
  <c r="R450" i="10"/>
  <c r="S450" i="10"/>
  <c r="Y450" i="10"/>
  <c r="AA450" i="10"/>
  <c r="AC450" i="10"/>
  <c r="R451" i="10"/>
  <c r="S451" i="10"/>
  <c r="Y451" i="10"/>
  <c r="AA451" i="10"/>
  <c r="AC451" i="10"/>
  <c r="R452" i="10"/>
  <c r="S452" i="10"/>
  <c r="Y452" i="10"/>
  <c r="AA452" i="10"/>
  <c r="AC452" i="10"/>
  <c r="R453" i="10"/>
  <c r="S453" i="10"/>
  <c r="Y453" i="10"/>
  <c r="AA453" i="10"/>
  <c r="AC453" i="10"/>
  <c r="R454" i="10"/>
  <c r="S454" i="10"/>
  <c r="Y454" i="10"/>
  <c r="AA454" i="10"/>
  <c r="AC454" i="10"/>
  <c r="R455" i="10"/>
  <c r="S455" i="10"/>
  <c r="Y455" i="10"/>
  <c r="AA455" i="10"/>
  <c r="AC455" i="10"/>
  <c r="R456" i="10"/>
  <c r="S456" i="10"/>
  <c r="Y456" i="10"/>
  <c r="AA456" i="10"/>
  <c r="AC456" i="10"/>
  <c r="R457" i="10"/>
  <c r="S457" i="10"/>
  <c r="Y457" i="10"/>
  <c r="AA457" i="10"/>
  <c r="AC457" i="10"/>
  <c r="R458" i="10"/>
  <c r="S458" i="10"/>
  <c r="Y458" i="10"/>
  <c r="AA458" i="10"/>
  <c r="AC458" i="10"/>
  <c r="R459" i="10"/>
  <c r="S459" i="10"/>
  <c r="Y459" i="10"/>
  <c r="AA459" i="10"/>
  <c r="AC459" i="10"/>
  <c r="R460" i="10"/>
  <c r="S460" i="10"/>
  <c r="Y460" i="10"/>
  <c r="AA460" i="10"/>
  <c r="AC460" i="10"/>
  <c r="R461" i="10"/>
  <c r="S461" i="10"/>
  <c r="Y461" i="10"/>
  <c r="AA461" i="10"/>
  <c r="AC461" i="10"/>
  <c r="R462" i="10"/>
  <c r="S462" i="10"/>
  <c r="Y462" i="10"/>
  <c r="AA462" i="10"/>
  <c r="AC462" i="10"/>
  <c r="R463" i="10"/>
  <c r="S463" i="10"/>
  <c r="Y463" i="10"/>
  <c r="AA463" i="10"/>
  <c r="AC463" i="10"/>
  <c r="R464" i="10"/>
  <c r="S464" i="10"/>
  <c r="Y464" i="10"/>
  <c r="AA464" i="10"/>
  <c r="AC464" i="10"/>
  <c r="R465" i="10"/>
  <c r="S465" i="10"/>
  <c r="Y465" i="10"/>
  <c r="AA465" i="10"/>
  <c r="AC465" i="10"/>
  <c r="R466" i="10"/>
  <c r="S466" i="10"/>
  <c r="Y466" i="10"/>
  <c r="AA466" i="10"/>
  <c r="AC466" i="10"/>
  <c r="R467" i="10"/>
  <c r="S467" i="10"/>
  <c r="Y467" i="10"/>
  <c r="AA467" i="10"/>
  <c r="AC467" i="10"/>
  <c r="R468" i="10"/>
  <c r="S468" i="10"/>
  <c r="Y468" i="10"/>
  <c r="AA468" i="10"/>
  <c r="AC468" i="10"/>
  <c r="R469" i="10"/>
  <c r="S469" i="10"/>
  <c r="Y469" i="10"/>
  <c r="AA469" i="10"/>
  <c r="AC469" i="10"/>
  <c r="R470" i="10"/>
  <c r="S470" i="10"/>
  <c r="Y470" i="10"/>
  <c r="AA470" i="10"/>
  <c r="AC470" i="10"/>
  <c r="R471" i="10"/>
  <c r="S471" i="10"/>
  <c r="Y471" i="10"/>
  <c r="AA471" i="10"/>
  <c r="AC471" i="10"/>
  <c r="R472" i="10"/>
  <c r="S472" i="10"/>
  <c r="Y472" i="10"/>
  <c r="AA472" i="10"/>
  <c r="AC472" i="10"/>
  <c r="R473" i="10"/>
  <c r="S473" i="10"/>
  <c r="Y473" i="10"/>
  <c r="AA473" i="10"/>
  <c r="AC473" i="10"/>
  <c r="R474" i="10"/>
  <c r="S474" i="10"/>
  <c r="Y474" i="10"/>
  <c r="AA474" i="10"/>
  <c r="AC474" i="10"/>
  <c r="R475" i="10"/>
  <c r="S475" i="10"/>
  <c r="Y475" i="10"/>
  <c r="AA475" i="10"/>
  <c r="AC475" i="10"/>
  <c r="R476" i="10"/>
  <c r="S476" i="10"/>
  <c r="Y476" i="10"/>
  <c r="AA476" i="10"/>
  <c r="AC476" i="10"/>
  <c r="R477" i="10"/>
  <c r="S477" i="10"/>
  <c r="Y477" i="10"/>
  <c r="AA477" i="10"/>
  <c r="AC477" i="10"/>
  <c r="R478" i="10"/>
  <c r="S478" i="10"/>
  <c r="Y478" i="10"/>
  <c r="AA478" i="10"/>
  <c r="AC478" i="10"/>
  <c r="R479" i="10"/>
  <c r="S479" i="10"/>
  <c r="Y479" i="10"/>
  <c r="AA479" i="10"/>
  <c r="AC479" i="10"/>
  <c r="R480" i="10"/>
  <c r="S480" i="10"/>
  <c r="Y480" i="10"/>
  <c r="AA480" i="10"/>
  <c r="AC480" i="10"/>
  <c r="R481" i="10"/>
  <c r="S481" i="10"/>
  <c r="Y481" i="10"/>
  <c r="AA481" i="10"/>
  <c r="AC481" i="10"/>
  <c r="R482" i="10"/>
  <c r="S482" i="10"/>
  <c r="Y482" i="10"/>
  <c r="AA482" i="10"/>
  <c r="AC482" i="10"/>
  <c r="R483" i="10"/>
  <c r="S483" i="10"/>
  <c r="Y483" i="10"/>
  <c r="AA483" i="10"/>
  <c r="AC483" i="10"/>
  <c r="R484" i="10"/>
  <c r="S484" i="10"/>
  <c r="Y484" i="10"/>
  <c r="AA484" i="10"/>
  <c r="AC484" i="10"/>
  <c r="R485" i="10"/>
  <c r="S485" i="10"/>
  <c r="Y485" i="10"/>
  <c r="AA485" i="10"/>
  <c r="AC485" i="10"/>
  <c r="R486" i="10"/>
  <c r="S486" i="10"/>
  <c r="Y486" i="10"/>
  <c r="AA486" i="10"/>
  <c r="AC486" i="10"/>
  <c r="R487" i="10"/>
  <c r="S487" i="10"/>
  <c r="Y487" i="10"/>
  <c r="AA487" i="10"/>
  <c r="AC487" i="10"/>
  <c r="R488" i="10"/>
  <c r="S488" i="10"/>
  <c r="Y488" i="10"/>
  <c r="AA488" i="10"/>
  <c r="AC488" i="10"/>
  <c r="R489" i="10"/>
  <c r="S489" i="10"/>
  <c r="Y489" i="10"/>
  <c r="AA489" i="10"/>
  <c r="AC489" i="10"/>
  <c r="R490" i="10"/>
  <c r="S490" i="10"/>
  <c r="Y490" i="10"/>
  <c r="AA490" i="10"/>
  <c r="AC490" i="10"/>
  <c r="R491" i="10"/>
  <c r="S491" i="10"/>
  <c r="Y491" i="10"/>
  <c r="AA491" i="10"/>
  <c r="AC491" i="10"/>
  <c r="R492" i="10"/>
  <c r="S492" i="10"/>
  <c r="Y492" i="10"/>
  <c r="AA492" i="10"/>
  <c r="AC492" i="10"/>
  <c r="R493" i="10"/>
  <c r="S493" i="10"/>
  <c r="Y493" i="10"/>
  <c r="AA493" i="10"/>
  <c r="AC493" i="10"/>
  <c r="R494" i="10"/>
  <c r="S494" i="10"/>
  <c r="Y494" i="10"/>
  <c r="AA494" i="10"/>
  <c r="AC494" i="10"/>
  <c r="R495" i="10"/>
  <c r="S495" i="10"/>
  <c r="Y495" i="10"/>
  <c r="AA495" i="10"/>
  <c r="AC495" i="10"/>
  <c r="R496" i="10"/>
  <c r="S496" i="10"/>
  <c r="Y496" i="10"/>
  <c r="AA496" i="10"/>
  <c r="AC496" i="10"/>
  <c r="R497" i="10"/>
  <c r="S497" i="10"/>
  <c r="Y497" i="10"/>
  <c r="AA497" i="10"/>
  <c r="AC497" i="10"/>
  <c r="R498" i="10"/>
  <c r="S498" i="10"/>
  <c r="Y498" i="10"/>
  <c r="AA498" i="10"/>
  <c r="AC498" i="10"/>
  <c r="R499" i="10"/>
  <c r="S499" i="10"/>
  <c r="Y499" i="10"/>
  <c r="AA499" i="10"/>
  <c r="AC499" i="10"/>
  <c r="R500" i="10"/>
  <c r="S500" i="10"/>
  <c r="Y500" i="10"/>
  <c r="AA500" i="10"/>
  <c r="AC500" i="10"/>
  <c r="R501" i="10"/>
  <c r="S501" i="10"/>
  <c r="Y501" i="10"/>
  <c r="AA501" i="10"/>
  <c r="AC501" i="10"/>
  <c r="R502" i="10"/>
  <c r="S502" i="10"/>
  <c r="Y502" i="10"/>
  <c r="AA502" i="10"/>
  <c r="AC502" i="10"/>
  <c r="R503" i="10"/>
  <c r="S503" i="10"/>
  <c r="Y503" i="10"/>
  <c r="AA503" i="10"/>
  <c r="AC503" i="10"/>
  <c r="R504" i="10"/>
  <c r="S504" i="10"/>
  <c r="Y504" i="10"/>
  <c r="AA504" i="10"/>
  <c r="AC504" i="10"/>
  <c r="R505" i="10"/>
  <c r="S505" i="10"/>
  <c r="Y505" i="10"/>
  <c r="AA505" i="10"/>
  <c r="AC505" i="10"/>
  <c r="R506" i="10"/>
  <c r="S506" i="10"/>
  <c r="Y506" i="10"/>
  <c r="AA506" i="10"/>
  <c r="AC506" i="10"/>
  <c r="R507" i="10"/>
  <c r="S507" i="10"/>
  <c r="Y507" i="10"/>
  <c r="AA507" i="10"/>
  <c r="AC507" i="10"/>
  <c r="R508" i="10"/>
  <c r="S508" i="10"/>
  <c r="Y508" i="10"/>
  <c r="AA508" i="10"/>
  <c r="AC508" i="10"/>
  <c r="R509" i="10"/>
  <c r="S509" i="10"/>
  <c r="Y509" i="10"/>
  <c r="AA509" i="10"/>
  <c r="AC509" i="10"/>
  <c r="R510" i="10"/>
  <c r="S510" i="10"/>
  <c r="Y510" i="10"/>
  <c r="AA510" i="10"/>
  <c r="AC510" i="10"/>
  <c r="R511" i="10"/>
  <c r="S511" i="10"/>
  <c r="Y511" i="10"/>
  <c r="AA511" i="10"/>
  <c r="AC511" i="10"/>
  <c r="R512" i="10"/>
  <c r="S512" i="10"/>
  <c r="Y512" i="10"/>
  <c r="AA512" i="10"/>
  <c r="AC512" i="10"/>
  <c r="R513" i="10"/>
  <c r="S513" i="10"/>
  <c r="Y513" i="10"/>
  <c r="AA513" i="10"/>
  <c r="AC513" i="10"/>
  <c r="R514" i="10"/>
  <c r="S514" i="10"/>
  <c r="Y514" i="10"/>
  <c r="AA514" i="10"/>
  <c r="AC514" i="10"/>
  <c r="R515" i="10"/>
  <c r="S515" i="10"/>
  <c r="Y515" i="10"/>
  <c r="AA515" i="10"/>
  <c r="AC515" i="10"/>
  <c r="R516" i="10"/>
  <c r="S516" i="10"/>
  <c r="Y516" i="10"/>
  <c r="AA516" i="10"/>
  <c r="AC516" i="10"/>
  <c r="R517" i="10"/>
  <c r="S517" i="10"/>
  <c r="Y517" i="10"/>
  <c r="AA517" i="10"/>
  <c r="AC517" i="10"/>
  <c r="R518" i="10"/>
  <c r="S518" i="10"/>
  <c r="Y518" i="10"/>
  <c r="AA518" i="10"/>
  <c r="AC518" i="10"/>
  <c r="R519" i="10"/>
  <c r="S519" i="10"/>
  <c r="Y519" i="10"/>
  <c r="AA519" i="10"/>
  <c r="AC519" i="10"/>
  <c r="R520" i="10"/>
  <c r="S520" i="10"/>
  <c r="Y520" i="10"/>
  <c r="AA520" i="10"/>
  <c r="AC520" i="10"/>
  <c r="R521" i="10"/>
  <c r="S521" i="10"/>
  <c r="Y521" i="10"/>
  <c r="AA521" i="10"/>
  <c r="AC521" i="10"/>
  <c r="R522" i="10"/>
  <c r="S522" i="10"/>
  <c r="Y522" i="10"/>
  <c r="AA522" i="10"/>
  <c r="AC522" i="10"/>
  <c r="R523" i="10"/>
  <c r="S523" i="10"/>
  <c r="Y523" i="10"/>
  <c r="AA523" i="10"/>
  <c r="AC523" i="10"/>
  <c r="R524" i="10"/>
  <c r="S524" i="10"/>
  <c r="Y524" i="10"/>
  <c r="AA524" i="10"/>
  <c r="AC524" i="10"/>
  <c r="R525" i="10"/>
  <c r="S525" i="10"/>
  <c r="Y525" i="10"/>
  <c r="AA525" i="10"/>
  <c r="AC525" i="10"/>
  <c r="R526" i="10"/>
  <c r="S526" i="10"/>
  <c r="Y526" i="10"/>
  <c r="AA526" i="10"/>
  <c r="AC526" i="10"/>
  <c r="R527" i="10"/>
  <c r="S527" i="10"/>
  <c r="Y527" i="10"/>
  <c r="AA527" i="10"/>
  <c r="AC527" i="10"/>
  <c r="R528" i="10"/>
  <c r="S528" i="10"/>
  <c r="Y528" i="10"/>
  <c r="AA528" i="10"/>
  <c r="AC528" i="10"/>
  <c r="R529" i="10"/>
  <c r="S529" i="10"/>
  <c r="Y529" i="10"/>
  <c r="AA529" i="10"/>
  <c r="AC529" i="10"/>
  <c r="R530" i="10"/>
  <c r="S530" i="10"/>
  <c r="Y530" i="10"/>
  <c r="AA530" i="10"/>
  <c r="AC530" i="10"/>
  <c r="R531" i="10"/>
  <c r="S531" i="10"/>
  <c r="Y531" i="10"/>
  <c r="AA531" i="10"/>
  <c r="AC531" i="10"/>
  <c r="R532" i="10"/>
  <c r="S532" i="10"/>
  <c r="Y532" i="10"/>
  <c r="AA532" i="10"/>
  <c r="AC532" i="10"/>
  <c r="R533" i="10"/>
  <c r="S533" i="10"/>
  <c r="Y533" i="10"/>
  <c r="AA533" i="10"/>
  <c r="AC533" i="10"/>
  <c r="R534" i="10"/>
  <c r="S534" i="10"/>
  <c r="Y534" i="10"/>
  <c r="AA534" i="10"/>
  <c r="AC534" i="10"/>
  <c r="R535" i="10"/>
  <c r="S535" i="10"/>
  <c r="Y535" i="10"/>
  <c r="AA535" i="10"/>
  <c r="AC535" i="10"/>
  <c r="R536" i="10"/>
  <c r="S536" i="10"/>
  <c r="Y536" i="10"/>
  <c r="AA536" i="10"/>
  <c r="AC536" i="10"/>
  <c r="R537" i="10"/>
  <c r="S537" i="10"/>
  <c r="Y537" i="10"/>
  <c r="AA537" i="10"/>
  <c r="AC537" i="10"/>
  <c r="R538" i="10"/>
  <c r="S538" i="10"/>
  <c r="Y538" i="10"/>
  <c r="AA538" i="10"/>
  <c r="AC538" i="10"/>
  <c r="R539" i="10"/>
  <c r="S539" i="10"/>
  <c r="Y539" i="10"/>
  <c r="AA539" i="10"/>
  <c r="AC539" i="10"/>
  <c r="R540" i="10"/>
  <c r="S540" i="10"/>
  <c r="Y540" i="10"/>
  <c r="AA540" i="10"/>
  <c r="AC540" i="10"/>
  <c r="R541" i="10"/>
  <c r="S541" i="10"/>
  <c r="Y541" i="10"/>
  <c r="AA541" i="10"/>
  <c r="AC541" i="10"/>
  <c r="R542" i="10"/>
  <c r="S542" i="10"/>
  <c r="Y542" i="10"/>
  <c r="AA542" i="10"/>
  <c r="AC542" i="10"/>
  <c r="R543" i="10"/>
  <c r="S543" i="10"/>
  <c r="Y543" i="10"/>
  <c r="AA543" i="10"/>
  <c r="AC543" i="10"/>
  <c r="R544" i="10"/>
  <c r="S544" i="10"/>
  <c r="Y544" i="10"/>
  <c r="AA544" i="10"/>
  <c r="AC544" i="10"/>
  <c r="R545" i="10"/>
  <c r="S545" i="10"/>
  <c r="Y545" i="10"/>
  <c r="AA545" i="10"/>
  <c r="AC545" i="10"/>
  <c r="R546" i="10"/>
  <c r="S546" i="10"/>
  <c r="Y546" i="10"/>
  <c r="AA546" i="10"/>
  <c r="AC546" i="10"/>
  <c r="R547" i="10"/>
  <c r="S547" i="10"/>
  <c r="Y547" i="10"/>
  <c r="AA547" i="10"/>
  <c r="AC547" i="10"/>
  <c r="R548" i="10"/>
  <c r="S548" i="10"/>
  <c r="Y548" i="10"/>
  <c r="AA548" i="10"/>
  <c r="AC548" i="10"/>
  <c r="R549" i="10"/>
  <c r="S549" i="10"/>
  <c r="Y549" i="10"/>
  <c r="AA549" i="10"/>
  <c r="AC549" i="10"/>
  <c r="R550" i="10"/>
  <c r="S550" i="10"/>
  <c r="Y550" i="10"/>
  <c r="AA550" i="10"/>
  <c r="AC550" i="10"/>
  <c r="R551" i="10"/>
  <c r="S551" i="10"/>
  <c r="Y551" i="10"/>
  <c r="AA551" i="10"/>
  <c r="AC551" i="10"/>
  <c r="R552" i="10"/>
  <c r="S552" i="10"/>
  <c r="Y552" i="10"/>
  <c r="AA552" i="10"/>
  <c r="AC552" i="10"/>
  <c r="R553" i="10"/>
  <c r="S553" i="10"/>
  <c r="Y553" i="10"/>
  <c r="AA553" i="10"/>
  <c r="AC553" i="10"/>
  <c r="R554" i="10"/>
  <c r="S554" i="10"/>
  <c r="Y554" i="10"/>
  <c r="AA554" i="10"/>
  <c r="AC554" i="10"/>
  <c r="R555" i="10"/>
  <c r="S555" i="10"/>
  <c r="Y555" i="10"/>
  <c r="AA555" i="10"/>
  <c r="AC555" i="10"/>
  <c r="R556" i="10"/>
  <c r="S556" i="10"/>
  <c r="Y556" i="10"/>
  <c r="AA556" i="10"/>
  <c r="AC556" i="10"/>
  <c r="R557" i="10"/>
  <c r="S557" i="10"/>
  <c r="Y557" i="10"/>
  <c r="AA557" i="10"/>
  <c r="AC557" i="10"/>
  <c r="R558" i="10"/>
  <c r="S558" i="10"/>
  <c r="Y558" i="10"/>
  <c r="AA558" i="10"/>
  <c r="AC558" i="10"/>
  <c r="R559" i="10"/>
  <c r="S559" i="10"/>
  <c r="Y559" i="10"/>
  <c r="AA559" i="10"/>
  <c r="AC559" i="10"/>
  <c r="R560" i="10"/>
  <c r="S560" i="10"/>
  <c r="Y560" i="10"/>
  <c r="AA560" i="10"/>
  <c r="AC560" i="10"/>
  <c r="R561" i="10"/>
  <c r="S561" i="10"/>
  <c r="Y561" i="10"/>
  <c r="AA561" i="10"/>
  <c r="AC561" i="10"/>
  <c r="R562" i="10"/>
  <c r="S562" i="10"/>
  <c r="Y562" i="10"/>
  <c r="AA562" i="10"/>
  <c r="AC562" i="10"/>
  <c r="R563" i="10"/>
  <c r="S563" i="10"/>
  <c r="Y563" i="10"/>
  <c r="AA563" i="10"/>
  <c r="AC563" i="10"/>
  <c r="R564" i="10"/>
  <c r="S564" i="10"/>
  <c r="Y564" i="10"/>
  <c r="AA564" i="10"/>
  <c r="AC564" i="10"/>
  <c r="R565" i="10"/>
  <c r="S565" i="10"/>
  <c r="Y565" i="10"/>
  <c r="AA565" i="10"/>
  <c r="AC565" i="10"/>
  <c r="R566" i="10"/>
  <c r="S566" i="10"/>
  <c r="Y566" i="10"/>
  <c r="AA566" i="10"/>
  <c r="AC566" i="10"/>
  <c r="R567" i="10"/>
  <c r="S567" i="10"/>
  <c r="Y567" i="10"/>
  <c r="AA567" i="10"/>
  <c r="AC567" i="10"/>
  <c r="R568" i="10"/>
  <c r="S568" i="10"/>
  <c r="Y568" i="10"/>
  <c r="AA568" i="10"/>
  <c r="AC568" i="10"/>
  <c r="R569" i="10"/>
  <c r="S569" i="10"/>
  <c r="Y569" i="10"/>
  <c r="AA569" i="10"/>
  <c r="AC569" i="10"/>
  <c r="R570" i="10"/>
  <c r="S570" i="10"/>
  <c r="Y570" i="10"/>
  <c r="AA570" i="10"/>
  <c r="AC570" i="10"/>
  <c r="R571" i="10"/>
  <c r="S571" i="10"/>
  <c r="Y571" i="10"/>
  <c r="AA571" i="10"/>
  <c r="AC571" i="10"/>
  <c r="R572" i="10"/>
  <c r="S572" i="10"/>
  <c r="Y572" i="10"/>
  <c r="AA572" i="10"/>
  <c r="AC572" i="10"/>
  <c r="R573" i="10"/>
  <c r="S573" i="10"/>
  <c r="Y573" i="10"/>
  <c r="AA573" i="10"/>
  <c r="AC573" i="10"/>
  <c r="R574" i="10"/>
  <c r="S574" i="10"/>
  <c r="Y574" i="10"/>
  <c r="AA574" i="10"/>
  <c r="AC574" i="10"/>
  <c r="R575" i="10"/>
  <c r="S575" i="10"/>
  <c r="Y575" i="10"/>
  <c r="AA575" i="10"/>
  <c r="AC575" i="10"/>
  <c r="R576" i="10"/>
  <c r="S576" i="10"/>
  <c r="Y576" i="10"/>
  <c r="AA576" i="10"/>
  <c r="AC576" i="10"/>
  <c r="R577" i="10"/>
  <c r="S577" i="10"/>
  <c r="Y577" i="10"/>
  <c r="AA577" i="10"/>
  <c r="AC577" i="10"/>
  <c r="R578" i="10"/>
  <c r="S578" i="10"/>
  <c r="Y578" i="10"/>
  <c r="AA578" i="10"/>
  <c r="AC578" i="10"/>
  <c r="R579" i="10"/>
  <c r="S579" i="10"/>
  <c r="Y579" i="10"/>
  <c r="AA579" i="10"/>
  <c r="AC579" i="10"/>
  <c r="R580" i="10"/>
  <c r="S580" i="10"/>
  <c r="Y580" i="10"/>
  <c r="AA580" i="10"/>
  <c r="AC580" i="10"/>
  <c r="R581" i="10"/>
  <c r="S581" i="10"/>
  <c r="Y581" i="10"/>
  <c r="AA581" i="10"/>
  <c r="AC581" i="10"/>
  <c r="R582" i="10"/>
  <c r="S582" i="10"/>
  <c r="Y582" i="10"/>
  <c r="AA582" i="10"/>
  <c r="AC582" i="10"/>
  <c r="R583" i="10"/>
  <c r="S583" i="10"/>
  <c r="Y583" i="10"/>
  <c r="AA583" i="10"/>
  <c r="AC583" i="10"/>
  <c r="R584" i="10"/>
  <c r="S584" i="10"/>
  <c r="Y584" i="10"/>
  <c r="AA584" i="10"/>
  <c r="AC584" i="10"/>
  <c r="R585" i="10"/>
  <c r="S585" i="10"/>
  <c r="Y585" i="10"/>
  <c r="AA585" i="10"/>
  <c r="AC585" i="10"/>
  <c r="R586" i="10"/>
  <c r="S586" i="10"/>
  <c r="Y586" i="10"/>
  <c r="AA586" i="10"/>
  <c r="AC586" i="10"/>
  <c r="R587" i="10"/>
  <c r="S587" i="10"/>
  <c r="Y587" i="10"/>
  <c r="AA587" i="10"/>
  <c r="AC587" i="10"/>
  <c r="R588" i="10"/>
  <c r="S588" i="10"/>
  <c r="Y588" i="10"/>
  <c r="AA588" i="10"/>
  <c r="AC588" i="10"/>
  <c r="R589" i="10"/>
  <c r="S589" i="10"/>
  <c r="Y589" i="10"/>
  <c r="AA589" i="10"/>
  <c r="AC589" i="10"/>
  <c r="R590" i="10"/>
  <c r="S590" i="10"/>
  <c r="Y590" i="10"/>
  <c r="AA590" i="10"/>
  <c r="AC590" i="10"/>
  <c r="R591" i="10"/>
  <c r="S591" i="10"/>
  <c r="Y591" i="10"/>
  <c r="AA591" i="10"/>
  <c r="AC591" i="10"/>
  <c r="R592" i="10"/>
  <c r="S592" i="10"/>
  <c r="Y592" i="10"/>
  <c r="AA592" i="10"/>
  <c r="AC592" i="10"/>
  <c r="R593" i="10"/>
  <c r="S593" i="10"/>
  <c r="Y593" i="10"/>
  <c r="AA593" i="10"/>
  <c r="AC593" i="10"/>
  <c r="R594" i="10"/>
  <c r="S594" i="10"/>
  <c r="Y594" i="10"/>
  <c r="AA594" i="10"/>
  <c r="AC594" i="10"/>
  <c r="R595" i="10"/>
  <c r="S595" i="10"/>
  <c r="Y595" i="10"/>
  <c r="AA595" i="10"/>
  <c r="AC595" i="10"/>
  <c r="R596" i="10"/>
  <c r="S596" i="10"/>
  <c r="Y596" i="10"/>
  <c r="AA596" i="10"/>
  <c r="AC596" i="10"/>
  <c r="R597" i="10"/>
  <c r="S597" i="10"/>
  <c r="Y597" i="10"/>
  <c r="AA597" i="10"/>
  <c r="AC597" i="10"/>
  <c r="R598" i="10"/>
  <c r="S598" i="10"/>
  <c r="Y598" i="10"/>
  <c r="AA598" i="10"/>
  <c r="AC598" i="10"/>
  <c r="R599" i="10"/>
  <c r="S599" i="10"/>
  <c r="Y599" i="10"/>
  <c r="AA599" i="10"/>
  <c r="AC599" i="10"/>
  <c r="R600" i="10"/>
  <c r="S600" i="10"/>
  <c r="Y600" i="10"/>
  <c r="AA600" i="10"/>
  <c r="AC600" i="10"/>
  <c r="R601" i="10"/>
  <c r="S601" i="10"/>
  <c r="Y601" i="10"/>
  <c r="AA601" i="10"/>
  <c r="AC601" i="10"/>
  <c r="R602" i="10"/>
  <c r="S602" i="10"/>
  <c r="Y602" i="10"/>
  <c r="AA602" i="10"/>
  <c r="AC602" i="10"/>
  <c r="R603" i="10"/>
  <c r="S603" i="10"/>
  <c r="Y603" i="10"/>
  <c r="AA603" i="10"/>
  <c r="AC603" i="10"/>
  <c r="R604" i="10"/>
  <c r="S604" i="10"/>
  <c r="Y604" i="10"/>
  <c r="AA604" i="10"/>
  <c r="AC604" i="10"/>
  <c r="R605" i="10"/>
  <c r="S605" i="10"/>
  <c r="Y605" i="10"/>
  <c r="AA605" i="10"/>
  <c r="AC605" i="10"/>
  <c r="R606" i="10"/>
  <c r="S606" i="10"/>
  <c r="Y606" i="10"/>
  <c r="AA606" i="10"/>
  <c r="AC606" i="10"/>
  <c r="R607" i="10"/>
  <c r="S607" i="10"/>
  <c r="Y607" i="10"/>
  <c r="AA607" i="10"/>
  <c r="AC607" i="10"/>
  <c r="R608" i="10"/>
  <c r="S608" i="10"/>
  <c r="Y608" i="10"/>
  <c r="AA608" i="10"/>
  <c r="AC608" i="10"/>
  <c r="R609" i="10"/>
  <c r="S609" i="10"/>
  <c r="Y609" i="10"/>
  <c r="AA609" i="10"/>
  <c r="AC609" i="10"/>
  <c r="R610" i="10"/>
  <c r="S610" i="10"/>
  <c r="Y610" i="10"/>
  <c r="AA610" i="10"/>
  <c r="AC610" i="10"/>
  <c r="R611" i="10"/>
  <c r="S611" i="10"/>
  <c r="Y611" i="10"/>
  <c r="AA611" i="10"/>
  <c r="AC611" i="10"/>
  <c r="R612" i="10"/>
  <c r="S612" i="10"/>
  <c r="Y612" i="10"/>
  <c r="AA612" i="10"/>
  <c r="AC612" i="10"/>
  <c r="R613" i="10"/>
  <c r="S613" i="10"/>
  <c r="Y613" i="10"/>
  <c r="AA613" i="10"/>
  <c r="AC613" i="10"/>
  <c r="R614" i="10"/>
  <c r="S614" i="10"/>
  <c r="Y614" i="10"/>
  <c r="AA614" i="10"/>
  <c r="AC614" i="10"/>
  <c r="R615" i="10"/>
  <c r="S615" i="10"/>
  <c r="Y615" i="10"/>
  <c r="AA615" i="10"/>
  <c r="AC615" i="10"/>
  <c r="R616" i="10"/>
  <c r="S616" i="10"/>
  <c r="Y616" i="10"/>
  <c r="AA616" i="10"/>
  <c r="AC616" i="10"/>
  <c r="R617" i="10"/>
  <c r="S617" i="10"/>
  <c r="Y617" i="10"/>
  <c r="AA617" i="10"/>
  <c r="AC617" i="10"/>
  <c r="R618" i="10"/>
  <c r="S618" i="10"/>
  <c r="Y618" i="10"/>
  <c r="AA618" i="10"/>
  <c r="AC618" i="10"/>
  <c r="R619" i="10"/>
  <c r="S619" i="10"/>
  <c r="Y619" i="10"/>
  <c r="AA619" i="10"/>
  <c r="AC619" i="10"/>
  <c r="R620" i="10"/>
  <c r="S620" i="10"/>
  <c r="Y620" i="10"/>
  <c r="AA620" i="10"/>
  <c r="AC620" i="10"/>
  <c r="R621" i="10"/>
  <c r="S621" i="10"/>
  <c r="Y621" i="10"/>
  <c r="AA621" i="10"/>
  <c r="AC621" i="10"/>
  <c r="R622" i="10"/>
  <c r="S622" i="10"/>
  <c r="Y622" i="10"/>
  <c r="AA622" i="10"/>
  <c r="AC622" i="10"/>
  <c r="R623" i="10"/>
  <c r="S623" i="10"/>
  <c r="Y623" i="10"/>
  <c r="AA623" i="10"/>
  <c r="AC623" i="10"/>
  <c r="R624" i="10"/>
  <c r="S624" i="10"/>
  <c r="Y624" i="10"/>
  <c r="AA624" i="10"/>
  <c r="AC624" i="10"/>
  <c r="R625" i="10"/>
  <c r="S625" i="10"/>
  <c r="Y625" i="10"/>
  <c r="AA625" i="10"/>
  <c r="AC625" i="10"/>
  <c r="R626" i="10"/>
  <c r="S626" i="10"/>
  <c r="Y626" i="10"/>
  <c r="AA626" i="10"/>
  <c r="AC626" i="10"/>
  <c r="R627" i="10"/>
  <c r="S627" i="10"/>
  <c r="Y627" i="10"/>
  <c r="AA627" i="10"/>
  <c r="AC627" i="10"/>
  <c r="R628" i="10"/>
  <c r="S628" i="10"/>
  <c r="Y628" i="10"/>
  <c r="AA628" i="10"/>
  <c r="AC628" i="10"/>
  <c r="R629" i="10"/>
  <c r="S629" i="10"/>
  <c r="Y629" i="10"/>
  <c r="AA629" i="10"/>
  <c r="AC629" i="10"/>
  <c r="R630" i="10"/>
  <c r="S630" i="10"/>
  <c r="Y630" i="10"/>
  <c r="AA630" i="10"/>
  <c r="AC630" i="10"/>
  <c r="R631" i="10"/>
  <c r="S631" i="10"/>
  <c r="Y631" i="10"/>
  <c r="AA631" i="10"/>
  <c r="AC631" i="10"/>
  <c r="R632" i="10"/>
  <c r="S632" i="10"/>
  <c r="Y632" i="10"/>
  <c r="AA632" i="10"/>
  <c r="AC632" i="10"/>
  <c r="R633" i="10"/>
  <c r="S633" i="10"/>
  <c r="Y633" i="10"/>
  <c r="AA633" i="10"/>
  <c r="AC633" i="10"/>
  <c r="R634" i="10"/>
  <c r="S634" i="10"/>
  <c r="Y634" i="10"/>
  <c r="AA634" i="10"/>
  <c r="AC634" i="10"/>
  <c r="R635" i="10"/>
  <c r="S635" i="10"/>
  <c r="Y635" i="10"/>
  <c r="AA635" i="10"/>
  <c r="AC635" i="10"/>
  <c r="R636" i="10"/>
  <c r="S636" i="10"/>
  <c r="Y636" i="10"/>
  <c r="AA636" i="10"/>
  <c r="AC636" i="10"/>
  <c r="R637" i="10"/>
  <c r="S637" i="10"/>
  <c r="Y637" i="10"/>
  <c r="AA637" i="10"/>
  <c r="AC637" i="10"/>
  <c r="R638" i="10"/>
  <c r="S638" i="10"/>
  <c r="Y638" i="10"/>
  <c r="AA638" i="10"/>
  <c r="AC638" i="10"/>
  <c r="R639" i="10"/>
  <c r="S639" i="10"/>
  <c r="Y639" i="10"/>
  <c r="AA639" i="10"/>
  <c r="AC639" i="10"/>
  <c r="R640" i="10"/>
  <c r="S640" i="10"/>
  <c r="Y640" i="10"/>
  <c r="AA640" i="10"/>
  <c r="AC640" i="10"/>
  <c r="R641" i="10"/>
  <c r="S641" i="10"/>
  <c r="Y641" i="10"/>
  <c r="AA641" i="10"/>
  <c r="AC641" i="10"/>
  <c r="R642" i="10"/>
  <c r="S642" i="10"/>
  <c r="Y642" i="10"/>
  <c r="AA642" i="10"/>
  <c r="AC642" i="10"/>
  <c r="R643" i="10"/>
  <c r="S643" i="10"/>
  <c r="Y643" i="10"/>
  <c r="AA643" i="10"/>
  <c r="AC643" i="10"/>
  <c r="R644" i="10"/>
  <c r="S644" i="10"/>
  <c r="Y644" i="10"/>
  <c r="AA644" i="10"/>
  <c r="AC644" i="10"/>
  <c r="R645" i="10"/>
  <c r="S645" i="10"/>
  <c r="Y645" i="10"/>
  <c r="AA645" i="10"/>
  <c r="AC645" i="10"/>
  <c r="R646" i="10"/>
  <c r="S646" i="10"/>
  <c r="Y646" i="10"/>
  <c r="AA646" i="10"/>
  <c r="AC646" i="10"/>
  <c r="R647" i="10"/>
  <c r="S647" i="10"/>
  <c r="Y647" i="10"/>
  <c r="AA647" i="10"/>
  <c r="AC647" i="10"/>
  <c r="R648" i="10"/>
  <c r="S648" i="10"/>
  <c r="Y648" i="10"/>
  <c r="AA648" i="10"/>
  <c r="AC648" i="10"/>
  <c r="R649" i="10"/>
  <c r="S649" i="10"/>
  <c r="Y649" i="10"/>
  <c r="AA649" i="10"/>
  <c r="AC649" i="10"/>
  <c r="R650" i="10"/>
  <c r="S650" i="10"/>
  <c r="Y650" i="10"/>
  <c r="AA650" i="10"/>
  <c r="AC650" i="10"/>
  <c r="R651" i="10"/>
  <c r="S651" i="10"/>
  <c r="Y651" i="10"/>
  <c r="AA651" i="10"/>
  <c r="AC651" i="10"/>
  <c r="R652" i="10"/>
  <c r="S652" i="10"/>
  <c r="Y652" i="10"/>
  <c r="AA652" i="10"/>
  <c r="AC652" i="10"/>
  <c r="R653" i="10"/>
  <c r="S653" i="10"/>
  <c r="Y653" i="10"/>
  <c r="AA653" i="10"/>
  <c r="AC653" i="10"/>
  <c r="R654" i="10"/>
  <c r="S654" i="10"/>
  <c r="Y654" i="10"/>
  <c r="AA654" i="10"/>
  <c r="AC654" i="10"/>
  <c r="R655" i="10"/>
  <c r="S655" i="10"/>
  <c r="Y655" i="10"/>
  <c r="AA655" i="10"/>
  <c r="AC655" i="10"/>
  <c r="R656" i="10"/>
  <c r="S656" i="10"/>
  <c r="Y656" i="10"/>
  <c r="AA656" i="10"/>
  <c r="AC656" i="10"/>
  <c r="R657" i="10"/>
  <c r="S657" i="10"/>
  <c r="Y657" i="10"/>
  <c r="AA657" i="10"/>
  <c r="AC657" i="10"/>
  <c r="R658" i="10"/>
  <c r="S658" i="10"/>
  <c r="Y658" i="10"/>
  <c r="AA658" i="10"/>
  <c r="AC658" i="10"/>
  <c r="R659" i="10"/>
  <c r="S659" i="10"/>
  <c r="Y659" i="10"/>
  <c r="AA659" i="10"/>
  <c r="AC659" i="10"/>
  <c r="R660" i="10"/>
  <c r="S660" i="10"/>
  <c r="Y660" i="10"/>
  <c r="AA660" i="10"/>
  <c r="AC660" i="10"/>
  <c r="R661" i="10"/>
  <c r="S661" i="10"/>
  <c r="Y661" i="10"/>
  <c r="AA661" i="10"/>
  <c r="AC661" i="10"/>
  <c r="R662" i="10"/>
  <c r="S662" i="10"/>
  <c r="Y662" i="10"/>
  <c r="AA662" i="10"/>
  <c r="AC662" i="10"/>
  <c r="R663" i="10"/>
  <c r="S663" i="10"/>
  <c r="Y663" i="10"/>
  <c r="AA663" i="10"/>
  <c r="AC663" i="10"/>
  <c r="R664" i="10"/>
  <c r="S664" i="10"/>
  <c r="Y664" i="10"/>
  <c r="AA664" i="10"/>
  <c r="AC664" i="10"/>
  <c r="R665" i="10"/>
  <c r="S665" i="10"/>
  <c r="Y665" i="10"/>
  <c r="AA665" i="10"/>
  <c r="AC665" i="10"/>
  <c r="R666" i="10"/>
  <c r="S666" i="10"/>
  <c r="Y666" i="10"/>
  <c r="AA666" i="10"/>
  <c r="AC666" i="10"/>
  <c r="R667" i="10"/>
  <c r="S667" i="10"/>
  <c r="Y667" i="10"/>
  <c r="AA667" i="10"/>
  <c r="AC667" i="10"/>
  <c r="R668" i="10"/>
  <c r="S668" i="10"/>
  <c r="Y668" i="10"/>
  <c r="AA668" i="10"/>
  <c r="AC668" i="10"/>
  <c r="R669" i="10"/>
  <c r="S669" i="10"/>
  <c r="Y669" i="10"/>
  <c r="AA669" i="10"/>
  <c r="AC669" i="10"/>
  <c r="R670" i="10"/>
  <c r="S670" i="10"/>
  <c r="Y670" i="10"/>
  <c r="AA670" i="10"/>
  <c r="AC670" i="10"/>
  <c r="R671" i="10"/>
  <c r="S671" i="10"/>
  <c r="Y671" i="10"/>
  <c r="AA671" i="10"/>
  <c r="AC671" i="10"/>
  <c r="R672" i="10"/>
  <c r="S672" i="10"/>
  <c r="Y672" i="10"/>
  <c r="AA672" i="10"/>
  <c r="AC672" i="10"/>
  <c r="R673" i="10"/>
  <c r="S673" i="10"/>
  <c r="Y673" i="10"/>
  <c r="AA673" i="10"/>
  <c r="AC673" i="10"/>
  <c r="R674" i="10"/>
  <c r="S674" i="10"/>
  <c r="Y674" i="10"/>
  <c r="AA674" i="10"/>
  <c r="AC674" i="10"/>
  <c r="R675" i="10"/>
  <c r="S675" i="10"/>
  <c r="Y675" i="10"/>
  <c r="AA675" i="10"/>
  <c r="AC675" i="10"/>
  <c r="R676" i="10"/>
  <c r="S676" i="10"/>
  <c r="Y676" i="10"/>
  <c r="AA676" i="10"/>
  <c r="AC676" i="10"/>
  <c r="R677" i="10"/>
  <c r="S677" i="10"/>
  <c r="Y677" i="10"/>
  <c r="AA677" i="10"/>
  <c r="AC677" i="10"/>
  <c r="R678" i="10"/>
  <c r="S678" i="10"/>
  <c r="Y678" i="10"/>
  <c r="AA678" i="10"/>
  <c r="AC678" i="10"/>
  <c r="R679" i="10"/>
  <c r="S679" i="10"/>
  <c r="Y679" i="10"/>
  <c r="AA679" i="10"/>
  <c r="AC679" i="10"/>
  <c r="R680" i="10"/>
  <c r="S680" i="10"/>
  <c r="Y680" i="10"/>
  <c r="AA680" i="10"/>
  <c r="AC680" i="10"/>
  <c r="R681" i="10"/>
  <c r="S681" i="10"/>
  <c r="Y681" i="10"/>
  <c r="AA681" i="10"/>
  <c r="AC681" i="10"/>
  <c r="R682" i="10"/>
  <c r="S682" i="10"/>
  <c r="Y682" i="10"/>
  <c r="AA682" i="10"/>
  <c r="AC682" i="10"/>
  <c r="R683" i="10"/>
  <c r="S683" i="10"/>
  <c r="Y683" i="10"/>
  <c r="AA683" i="10"/>
  <c r="AC683" i="10"/>
  <c r="R684" i="10"/>
  <c r="S684" i="10"/>
  <c r="Y684" i="10"/>
  <c r="AA684" i="10"/>
  <c r="AC684" i="10"/>
  <c r="R685" i="10"/>
  <c r="S685" i="10"/>
  <c r="Y685" i="10"/>
  <c r="AA685" i="10"/>
  <c r="AC685" i="10"/>
  <c r="R686" i="10"/>
  <c r="S686" i="10"/>
  <c r="Y686" i="10"/>
  <c r="AA686" i="10"/>
  <c r="AC686" i="10"/>
  <c r="R687" i="10"/>
  <c r="S687" i="10"/>
  <c r="Y687" i="10"/>
  <c r="AA687" i="10"/>
  <c r="AC687" i="10"/>
  <c r="R688" i="10"/>
  <c r="S688" i="10"/>
  <c r="Y688" i="10"/>
  <c r="AA688" i="10"/>
  <c r="AC688" i="10"/>
  <c r="R689" i="10"/>
  <c r="S689" i="10"/>
  <c r="Y689" i="10"/>
  <c r="AA689" i="10"/>
  <c r="AC689" i="10"/>
  <c r="R690" i="10"/>
  <c r="S690" i="10"/>
  <c r="Y690" i="10"/>
  <c r="AA690" i="10"/>
  <c r="AC690" i="10"/>
  <c r="R691" i="10"/>
  <c r="S691" i="10"/>
  <c r="Y691" i="10"/>
  <c r="AA691" i="10"/>
  <c r="AC691" i="10"/>
  <c r="R692" i="10"/>
  <c r="S692" i="10"/>
  <c r="Y692" i="10"/>
  <c r="AA692" i="10"/>
  <c r="AC692" i="10"/>
  <c r="R693" i="10"/>
  <c r="S693" i="10"/>
  <c r="Y693" i="10"/>
  <c r="AA693" i="10"/>
  <c r="AC693" i="10"/>
  <c r="R694" i="10"/>
  <c r="S694" i="10"/>
  <c r="Y694" i="10"/>
  <c r="AA694" i="10"/>
  <c r="AC694" i="10"/>
  <c r="R695" i="10"/>
  <c r="S695" i="10"/>
  <c r="Y695" i="10"/>
  <c r="AA695" i="10"/>
  <c r="AC695" i="10"/>
  <c r="R696" i="10"/>
  <c r="S696" i="10"/>
  <c r="Y696" i="10"/>
  <c r="AA696" i="10"/>
  <c r="AC696" i="10"/>
  <c r="R697" i="10"/>
  <c r="S697" i="10"/>
  <c r="Y697" i="10"/>
  <c r="AA697" i="10"/>
  <c r="AC697" i="10"/>
  <c r="R698" i="10"/>
  <c r="S698" i="10"/>
  <c r="Y698" i="10"/>
  <c r="AA698" i="10"/>
  <c r="AC698" i="10"/>
  <c r="R699" i="10"/>
  <c r="S699" i="10"/>
  <c r="Y699" i="10"/>
  <c r="AA699" i="10"/>
  <c r="AC699" i="10"/>
  <c r="R700" i="10"/>
  <c r="S700" i="10"/>
  <c r="Y700" i="10"/>
  <c r="AA700" i="10"/>
  <c r="AC700" i="10"/>
  <c r="R701" i="10"/>
  <c r="S701" i="10"/>
  <c r="Y701" i="10"/>
  <c r="AA701" i="10"/>
  <c r="AC701" i="10"/>
  <c r="R702" i="10"/>
  <c r="S702" i="10"/>
  <c r="Y702" i="10"/>
  <c r="AA702" i="10"/>
  <c r="AC702" i="10"/>
  <c r="R703" i="10"/>
  <c r="S703" i="10"/>
  <c r="Y703" i="10"/>
  <c r="AA703" i="10"/>
  <c r="AC703" i="10"/>
  <c r="R704" i="10"/>
  <c r="S704" i="10"/>
  <c r="Y704" i="10"/>
  <c r="AA704" i="10"/>
  <c r="AC704" i="10"/>
  <c r="R705" i="10"/>
  <c r="S705" i="10"/>
  <c r="Y705" i="10"/>
  <c r="AA705" i="10"/>
  <c r="AC705" i="10"/>
  <c r="R706" i="10"/>
  <c r="S706" i="10"/>
  <c r="Y706" i="10"/>
  <c r="AA706" i="10"/>
  <c r="AC706" i="10"/>
  <c r="R707" i="10"/>
  <c r="S707" i="10"/>
  <c r="Y707" i="10"/>
  <c r="AA707" i="10"/>
  <c r="AC707" i="10"/>
  <c r="R708" i="10"/>
  <c r="S708" i="10"/>
  <c r="Y708" i="10"/>
  <c r="AA708" i="10"/>
  <c r="AC708" i="10"/>
  <c r="R709" i="10"/>
  <c r="S709" i="10"/>
  <c r="Y709" i="10"/>
  <c r="AA709" i="10"/>
  <c r="AC709" i="10"/>
  <c r="R710" i="10"/>
  <c r="S710" i="10"/>
  <c r="Y710" i="10"/>
  <c r="AA710" i="10"/>
  <c r="AC710" i="10"/>
  <c r="R711" i="10"/>
  <c r="S711" i="10"/>
  <c r="Y711" i="10"/>
  <c r="AA711" i="10"/>
  <c r="AC711" i="10"/>
  <c r="R712" i="10"/>
  <c r="S712" i="10"/>
  <c r="Y712" i="10"/>
  <c r="AA712" i="10"/>
  <c r="AC712" i="10"/>
  <c r="R713" i="10"/>
  <c r="S713" i="10"/>
  <c r="Y713" i="10"/>
  <c r="AA713" i="10"/>
  <c r="AC713" i="10"/>
  <c r="R714" i="10"/>
  <c r="S714" i="10"/>
  <c r="Y714" i="10"/>
  <c r="AA714" i="10"/>
  <c r="AC714" i="10"/>
  <c r="R715" i="10"/>
  <c r="S715" i="10"/>
  <c r="Y715" i="10"/>
  <c r="AA715" i="10"/>
  <c r="AC715" i="10"/>
  <c r="R716" i="10"/>
  <c r="S716" i="10"/>
  <c r="Y716" i="10"/>
  <c r="AA716" i="10"/>
  <c r="AC716" i="10"/>
  <c r="R717" i="10"/>
  <c r="S717" i="10"/>
  <c r="Y717" i="10"/>
  <c r="AA717" i="10"/>
  <c r="AC717" i="10"/>
  <c r="R718" i="10"/>
  <c r="S718" i="10"/>
  <c r="Y718" i="10"/>
  <c r="AA718" i="10"/>
  <c r="AC718" i="10"/>
  <c r="R719" i="10"/>
  <c r="S719" i="10"/>
  <c r="Y719" i="10"/>
  <c r="AA719" i="10"/>
  <c r="AC719" i="10"/>
  <c r="R720" i="10"/>
  <c r="S720" i="10"/>
  <c r="Y720" i="10"/>
  <c r="AA720" i="10"/>
  <c r="AC720" i="10"/>
  <c r="R721" i="10"/>
  <c r="S721" i="10"/>
  <c r="Y721" i="10"/>
  <c r="AA721" i="10"/>
  <c r="AC721" i="10"/>
  <c r="R722" i="10"/>
  <c r="S722" i="10"/>
  <c r="Y722" i="10"/>
  <c r="AA722" i="10"/>
  <c r="AC722" i="10"/>
  <c r="R723" i="10"/>
  <c r="S723" i="10"/>
  <c r="Y723" i="10"/>
  <c r="AA723" i="10"/>
  <c r="AC723" i="10"/>
  <c r="R724" i="10"/>
  <c r="S724" i="10"/>
  <c r="Y724" i="10"/>
  <c r="AA724" i="10"/>
  <c r="AC724" i="10"/>
  <c r="R725" i="10"/>
  <c r="S725" i="10"/>
  <c r="Y725" i="10"/>
  <c r="AA725" i="10"/>
  <c r="AC725" i="10"/>
  <c r="R726" i="10"/>
  <c r="S726" i="10"/>
  <c r="Y726" i="10"/>
  <c r="AA726" i="10"/>
  <c r="AC726" i="10"/>
  <c r="R727" i="10"/>
  <c r="S727" i="10"/>
  <c r="Y727" i="10"/>
  <c r="AA727" i="10"/>
  <c r="AC727" i="10"/>
  <c r="R728" i="10"/>
  <c r="S728" i="10"/>
  <c r="Y728" i="10"/>
  <c r="AA728" i="10"/>
  <c r="AC728" i="10"/>
  <c r="R729" i="10"/>
  <c r="S729" i="10"/>
  <c r="Y729" i="10"/>
  <c r="AA729" i="10"/>
  <c r="AC729" i="10"/>
  <c r="R730" i="10"/>
  <c r="S730" i="10"/>
  <c r="Y730" i="10"/>
  <c r="AA730" i="10"/>
  <c r="AC730" i="10"/>
  <c r="R731" i="10"/>
  <c r="S731" i="10"/>
  <c r="Y731" i="10"/>
  <c r="AA731" i="10"/>
  <c r="AC731" i="10"/>
  <c r="R732" i="10"/>
  <c r="S732" i="10"/>
  <c r="Y732" i="10"/>
  <c r="AA732" i="10"/>
  <c r="AC732" i="10"/>
  <c r="R733" i="10"/>
  <c r="S733" i="10"/>
  <c r="Y733" i="10"/>
  <c r="AA733" i="10"/>
  <c r="AC733" i="10"/>
  <c r="R734" i="10"/>
  <c r="S734" i="10"/>
  <c r="Y734" i="10"/>
  <c r="AA734" i="10"/>
  <c r="AC734" i="10"/>
  <c r="R735" i="10"/>
  <c r="S735" i="10"/>
  <c r="Y735" i="10"/>
  <c r="AA735" i="10"/>
  <c r="AC735" i="10"/>
  <c r="R736" i="10"/>
  <c r="S736" i="10"/>
  <c r="Y736" i="10"/>
  <c r="AA736" i="10"/>
  <c r="AC736" i="10"/>
  <c r="R737" i="10"/>
  <c r="S737" i="10"/>
  <c r="Y737" i="10"/>
  <c r="AA737" i="10"/>
  <c r="AC737" i="10"/>
  <c r="R738" i="10"/>
  <c r="S738" i="10"/>
  <c r="Y738" i="10"/>
  <c r="AA738" i="10"/>
  <c r="AC738" i="10"/>
  <c r="R739" i="10"/>
  <c r="S739" i="10"/>
  <c r="Y739" i="10"/>
  <c r="AA739" i="10"/>
  <c r="AC739" i="10"/>
  <c r="R740" i="10"/>
  <c r="S740" i="10"/>
  <c r="Y740" i="10"/>
  <c r="AA740" i="10"/>
  <c r="AC740" i="10"/>
  <c r="R741" i="10"/>
  <c r="S741" i="10"/>
  <c r="Y741" i="10"/>
  <c r="AA741" i="10"/>
  <c r="AC741" i="10"/>
  <c r="R742" i="10"/>
  <c r="S742" i="10"/>
  <c r="Y742" i="10"/>
  <c r="AA742" i="10"/>
  <c r="AC742" i="10"/>
  <c r="R743" i="10"/>
  <c r="S743" i="10"/>
  <c r="Y743" i="10"/>
  <c r="AA743" i="10"/>
  <c r="AC743" i="10"/>
  <c r="R744" i="10"/>
  <c r="S744" i="10"/>
  <c r="Y744" i="10"/>
  <c r="AA744" i="10"/>
  <c r="AC744" i="10"/>
  <c r="R745" i="10"/>
  <c r="S745" i="10"/>
  <c r="Y745" i="10"/>
  <c r="AA745" i="10"/>
  <c r="AC745" i="10"/>
  <c r="R746" i="10"/>
  <c r="S746" i="10"/>
  <c r="Y746" i="10"/>
  <c r="AA746" i="10"/>
  <c r="AC746" i="10"/>
  <c r="R747" i="10"/>
  <c r="S747" i="10"/>
  <c r="Y747" i="10"/>
  <c r="AA747" i="10"/>
  <c r="AC747" i="10"/>
  <c r="R748" i="10"/>
  <c r="S748" i="10"/>
  <c r="Y748" i="10"/>
  <c r="AA748" i="10"/>
  <c r="AC748" i="10"/>
  <c r="R749" i="10"/>
  <c r="S749" i="10"/>
  <c r="Y749" i="10"/>
  <c r="AA749" i="10"/>
  <c r="AC749" i="10"/>
  <c r="R750" i="10"/>
  <c r="S750" i="10"/>
  <c r="Y750" i="10"/>
  <c r="AA750" i="10"/>
  <c r="AC750" i="10"/>
  <c r="R751" i="10"/>
  <c r="S751" i="10"/>
  <c r="Y751" i="10"/>
  <c r="AA751" i="10"/>
  <c r="AC751" i="10"/>
  <c r="R752" i="10"/>
  <c r="S752" i="10"/>
  <c r="Y752" i="10"/>
  <c r="AA752" i="10"/>
  <c r="AC752" i="10"/>
  <c r="R753" i="10"/>
  <c r="S753" i="10"/>
  <c r="Y753" i="10"/>
  <c r="AA753" i="10"/>
  <c r="AC753" i="10"/>
  <c r="R754" i="10"/>
  <c r="S754" i="10"/>
  <c r="Y754" i="10"/>
  <c r="AA754" i="10"/>
  <c r="AC754" i="10"/>
  <c r="R755" i="10"/>
  <c r="S755" i="10"/>
  <c r="Y755" i="10"/>
  <c r="AA755" i="10"/>
  <c r="AC755" i="10"/>
  <c r="R756" i="10"/>
  <c r="S756" i="10"/>
  <c r="Y756" i="10"/>
  <c r="AA756" i="10"/>
  <c r="AC756" i="10"/>
  <c r="R757" i="10"/>
  <c r="S757" i="10"/>
  <c r="Y757" i="10"/>
  <c r="AA757" i="10"/>
  <c r="AC757" i="10"/>
  <c r="R758" i="10"/>
  <c r="S758" i="10"/>
  <c r="Y758" i="10"/>
  <c r="AA758" i="10"/>
  <c r="AC758" i="10"/>
  <c r="R759" i="10"/>
  <c r="S759" i="10"/>
  <c r="Y759" i="10"/>
  <c r="AA759" i="10"/>
  <c r="AC759" i="10"/>
  <c r="R760" i="10"/>
  <c r="S760" i="10"/>
  <c r="Y760" i="10"/>
  <c r="AA760" i="10"/>
  <c r="AC760" i="10"/>
  <c r="R761" i="10"/>
  <c r="S761" i="10"/>
  <c r="Y761" i="10"/>
  <c r="AA761" i="10"/>
  <c r="AC761" i="10"/>
  <c r="R762" i="10"/>
  <c r="S762" i="10"/>
  <c r="Y762" i="10"/>
  <c r="AA762" i="10"/>
  <c r="AC762" i="10"/>
  <c r="R763" i="10"/>
  <c r="S763" i="10"/>
  <c r="Y763" i="10"/>
  <c r="AA763" i="10"/>
  <c r="AC763" i="10"/>
  <c r="R764" i="10"/>
  <c r="S764" i="10"/>
  <c r="Y764" i="10"/>
  <c r="AA764" i="10"/>
  <c r="AC764" i="10"/>
  <c r="R765" i="10"/>
  <c r="S765" i="10"/>
  <c r="Y765" i="10"/>
  <c r="AA765" i="10"/>
  <c r="AC765" i="10"/>
  <c r="R766" i="10"/>
  <c r="S766" i="10"/>
  <c r="Y766" i="10"/>
  <c r="AA766" i="10"/>
  <c r="AC766" i="10"/>
  <c r="R767" i="10"/>
  <c r="S767" i="10"/>
  <c r="Y767" i="10"/>
  <c r="AA767" i="10"/>
  <c r="AC767" i="10"/>
  <c r="R768" i="10"/>
  <c r="S768" i="10"/>
  <c r="Y768" i="10"/>
  <c r="AA768" i="10"/>
  <c r="AC768" i="10"/>
  <c r="R769" i="10"/>
  <c r="S769" i="10"/>
  <c r="Y769" i="10"/>
  <c r="AA769" i="10"/>
  <c r="AC769" i="10"/>
  <c r="R770" i="10"/>
  <c r="S770" i="10"/>
  <c r="Y770" i="10"/>
  <c r="AA770" i="10"/>
  <c r="AC770" i="10"/>
  <c r="R771" i="10"/>
  <c r="S771" i="10"/>
  <c r="Y771" i="10"/>
  <c r="AA771" i="10"/>
  <c r="AC771" i="10"/>
  <c r="R772" i="10"/>
  <c r="S772" i="10"/>
  <c r="Y772" i="10"/>
  <c r="AA772" i="10"/>
  <c r="AC772" i="10"/>
  <c r="R773" i="10"/>
  <c r="S773" i="10"/>
  <c r="Y773" i="10"/>
  <c r="AA773" i="10"/>
  <c r="AC773" i="10"/>
  <c r="R774" i="10"/>
  <c r="S774" i="10"/>
  <c r="Y774" i="10"/>
  <c r="AA774" i="10"/>
  <c r="AC774" i="10"/>
  <c r="R775" i="10"/>
  <c r="S775" i="10"/>
  <c r="Y775" i="10"/>
  <c r="AA775" i="10"/>
  <c r="AC775" i="10"/>
  <c r="R776" i="10"/>
  <c r="S776" i="10"/>
  <c r="Y776" i="10"/>
  <c r="AA776" i="10"/>
  <c r="AC776" i="10"/>
  <c r="R777" i="10"/>
  <c r="S777" i="10"/>
  <c r="Y777" i="10"/>
  <c r="AA777" i="10"/>
  <c r="AC777" i="10"/>
  <c r="R778" i="10"/>
  <c r="S778" i="10"/>
  <c r="Y778" i="10"/>
  <c r="AA778" i="10"/>
  <c r="AC778" i="10"/>
  <c r="R779" i="10"/>
  <c r="S779" i="10"/>
  <c r="Y779" i="10"/>
  <c r="AA779" i="10"/>
  <c r="AC779" i="10"/>
  <c r="R780" i="10"/>
  <c r="S780" i="10"/>
  <c r="Y780" i="10"/>
  <c r="AA780" i="10"/>
  <c r="AC780" i="10"/>
  <c r="R781" i="10"/>
  <c r="S781" i="10"/>
  <c r="Y781" i="10"/>
  <c r="AA781" i="10"/>
  <c r="AC781" i="10"/>
  <c r="R782" i="10"/>
  <c r="S782" i="10"/>
  <c r="Y782" i="10"/>
  <c r="AA782" i="10"/>
  <c r="AC782" i="10"/>
  <c r="R783" i="10"/>
  <c r="S783" i="10"/>
  <c r="Y783" i="10"/>
  <c r="AA783" i="10"/>
  <c r="AC783" i="10"/>
  <c r="R784" i="10"/>
  <c r="S784" i="10"/>
  <c r="Y784" i="10"/>
  <c r="AA784" i="10"/>
  <c r="AC784" i="10"/>
  <c r="R785" i="10"/>
  <c r="S785" i="10"/>
  <c r="Y785" i="10"/>
  <c r="AA785" i="10"/>
  <c r="AC785" i="10"/>
  <c r="R786" i="10"/>
  <c r="S786" i="10"/>
  <c r="Y786" i="10"/>
  <c r="AA786" i="10"/>
  <c r="AC786" i="10"/>
  <c r="R787" i="10"/>
  <c r="S787" i="10"/>
  <c r="Y787" i="10"/>
  <c r="AA787" i="10"/>
  <c r="AC787" i="10"/>
  <c r="R788" i="10"/>
  <c r="S788" i="10"/>
  <c r="Y788" i="10"/>
  <c r="AA788" i="10"/>
  <c r="AC788" i="10"/>
  <c r="R789" i="10"/>
  <c r="S789" i="10"/>
  <c r="Y789" i="10"/>
  <c r="AA789" i="10"/>
  <c r="AC789" i="10"/>
  <c r="R790" i="10"/>
  <c r="S790" i="10"/>
  <c r="Y790" i="10"/>
  <c r="AA790" i="10"/>
  <c r="AC790" i="10"/>
  <c r="R791" i="10"/>
  <c r="S791" i="10"/>
  <c r="Y791" i="10"/>
  <c r="AA791" i="10"/>
  <c r="AC791" i="10"/>
  <c r="R792" i="10"/>
  <c r="S792" i="10"/>
  <c r="Y792" i="10"/>
  <c r="AA792" i="10"/>
  <c r="AC792" i="10"/>
  <c r="R793" i="10"/>
  <c r="S793" i="10"/>
  <c r="Y793" i="10"/>
  <c r="AA793" i="10"/>
  <c r="AC793" i="10"/>
  <c r="R794" i="10"/>
  <c r="S794" i="10"/>
  <c r="Y794" i="10"/>
  <c r="AA794" i="10"/>
  <c r="AC794" i="10"/>
  <c r="R795" i="10"/>
  <c r="S795" i="10"/>
  <c r="Y795" i="10"/>
  <c r="AA795" i="10"/>
  <c r="AC795" i="10"/>
  <c r="R796" i="10"/>
  <c r="S796" i="10"/>
  <c r="Y796" i="10"/>
  <c r="AA796" i="10"/>
  <c r="AC796" i="10"/>
  <c r="R797" i="10"/>
  <c r="S797" i="10"/>
  <c r="Y797" i="10"/>
  <c r="AA797" i="10"/>
  <c r="AC797" i="10"/>
  <c r="R798" i="10"/>
  <c r="S798" i="10"/>
  <c r="Y798" i="10"/>
  <c r="AA798" i="10"/>
  <c r="AC798" i="10"/>
  <c r="R799" i="10"/>
  <c r="S799" i="10"/>
  <c r="Y799" i="10"/>
  <c r="AA799" i="10"/>
  <c r="AC799" i="10"/>
  <c r="R800" i="10"/>
  <c r="S800" i="10"/>
  <c r="Y800" i="10"/>
  <c r="AA800" i="10"/>
  <c r="AC800" i="10"/>
  <c r="AE7" i="10"/>
  <c r="AF7" i="10"/>
  <c r="AE8" i="10"/>
  <c r="W8" i="10"/>
  <c r="AF8" i="10"/>
  <c r="AE9" i="10"/>
  <c r="AF9" i="10"/>
  <c r="AE10" i="10"/>
  <c r="W10" i="10"/>
  <c r="K10" i="10"/>
  <c r="AF10" i="10"/>
  <c r="AE11" i="10"/>
  <c r="W11" i="10"/>
  <c r="K11" i="10"/>
  <c r="AF11" i="10"/>
  <c r="AE12" i="10"/>
  <c r="W12" i="10"/>
  <c r="K12" i="10"/>
  <c r="AF12" i="10"/>
  <c r="AE13" i="10"/>
  <c r="AF13" i="10"/>
  <c r="AE14" i="10"/>
  <c r="K14" i="10"/>
  <c r="AF14" i="10"/>
  <c r="AE15" i="10"/>
  <c r="AF15" i="10"/>
  <c r="AE16" i="10"/>
  <c r="AF16" i="10"/>
  <c r="AE17" i="10"/>
  <c r="W17" i="10"/>
  <c r="K17" i="10"/>
  <c r="AF17" i="10"/>
  <c r="AE18" i="10"/>
  <c r="K18" i="10"/>
  <c r="AF18" i="10"/>
  <c r="AE19" i="10"/>
  <c r="K19" i="10"/>
  <c r="AF19" i="10"/>
  <c r="AE20" i="10"/>
  <c r="K20" i="10"/>
  <c r="AF20" i="10"/>
  <c r="AE21" i="10"/>
  <c r="AF21" i="10"/>
  <c r="AE22" i="10"/>
  <c r="AF22" i="10"/>
  <c r="AE23" i="10"/>
  <c r="K23" i="10"/>
  <c r="AF23" i="10"/>
  <c r="AE24" i="10"/>
  <c r="K24" i="10"/>
  <c r="AF24" i="10"/>
  <c r="AE25" i="10"/>
  <c r="K25" i="10"/>
  <c r="AF25" i="10"/>
  <c r="AE26" i="10"/>
  <c r="AF26" i="10"/>
  <c r="AE27" i="10"/>
  <c r="AF27" i="10"/>
  <c r="AE28" i="10"/>
  <c r="AF28" i="10"/>
  <c r="AE29" i="10"/>
  <c r="AF29" i="10"/>
  <c r="AE30" i="10"/>
  <c r="W30" i="10"/>
  <c r="AF30" i="10"/>
  <c r="AE31" i="10"/>
  <c r="K31" i="10"/>
  <c r="AF31" i="10"/>
  <c r="AE32" i="10"/>
  <c r="AF32" i="10"/>
  <c r="AE33" i="10"/>
  <c r="K33" i="10"/>
  <c r="AF33" i="10"/>
  <c r="AE34" i="10"/>
  <c r="K34" i="10"/>
  <c r="AF34" i="10"/>
  <c r="AE35" i="10"/>
  <c r="W35" i="10"/>
  <c r="K35" i="10"/>
  <c r="AF35" i="10"/>
  <c r="AE36" i="10"/>
  <c r="W36" i="10"/>
  <c r="AF36" i="10"/>
  <c r="AE37" i="10"/>
  <c r="AF37" i="10"/>
  <c r="AE38" i="10"/>
  <c r="W38" i="10"/>
  <c r="AF38" i="10"/>
  <c r="AE39" i="10"/>
  <c r="W39" i="10"/>
  <c r="AF39" i="10"/>
  <c r="AE40" i="10"/>
  <c r="W40" i="10"/>
  <c r="AF40" i="10"/>
  <c r="AE41" i="10"/>
  <c r="W41" i="10"/>
  <c r="AF41" i="10"/>
  <c r="AE42" i="10"/>
  <c r="AF42" i="10"/>
  <c r="AE43" i="10"/>
  <c r="W43" i="10"/>
  <c r="AF43" i="10"/>
  <c r="AE44" i="10"/>
  <c r="K44" i="10"/>
  <c r="AF44" i="10"/>
  <c r="AE45" i="10"/>
  <c r="W45" i="10"/>
  <c r="AF45" i="10"/>
  <c r="AE46" i="10"/>
  <c r="AF46" i="10"/>
  <c r="AE47" i="10"/>
  <c r="AF47" i="10"/>
  <c r="AE48" i="10"/>
  <c r="AF48" i="10"/>
  <c r="AE49" i="10"/>
  <c r="AF49" i="10"/>
  <c r="AE50" i="10"/>
  <c r="AF50" i="10"/>
  <c r="AE51" i="10"/>
  <c r="AF51" i="10"/>
  <c r="AE52" i="10"/>
  <c r="AF52" i="10"/>
  <c r="AE53" i="10"/>
  <c r="AF53" i="10"/>
  <c r="AE54" i="10"/>
  <c r="AF54" i="10"/>
  <c r="AE55" i="10"/>
  <c r="AF55" i="10"/>
  <c r="AE56" i="10"/>
  <c r="AF56" i="10"/>
  <c r="AE57" i="10"/>
  <c r="AF57" i="10"/>
  <c r="AE58" i="10"/>
  <c r="AF58" i="10"/>
  <c r="AE59" i="10"/>
  <c r="AF59" i="10"/>
  <c r="AE60" i="10"/>
  <c r="AF60" i="10"/>
  <c r="AE61" i="10"/>
  <c r="AF61" i="10"/>
  <c r="AE62" i="10"/>
  <c r="AF62" i="10"/>
  <c r="AE63" i="10"/>
  <c r="AF63" i="10"/>
  <c r="AE64" i="10"/>
  <c r="AF64" i="10"/>
  <c r="AE65" i="10"/>
  <c r="AF65" i="10"/>
  <c r="AE66" i="10"/>
  <c r="AF66" i="10"/>
  <c r="AE67" i="10"/>
  <c r="AF67" i="10"/>
  <c r="AE68" i="10"/>
  <c r="AF68" i="10"/>
  <c r="AE69" i="10"/>
  <c r="AF69" i="10"/>
  <c r="AE70" i="10"/>
  <c r="AF70" i="10"/>
  <c r="AE71" i="10"/>
  <c r="AF71" i="10"/>
  <c r="AE72" i="10"/>
  <c r="AF72" i="10"/>
  <c r="AE73" i="10"/>
  <c r="AF73" i="10"/>
  <c r="AE74" i="10"/>
  <c r="AF74" i="10"/>
  <c r="AE75" i="10"/>
  <c r="AF75" i="10"/>
  <c r="AE76" i="10"/>
  <c r="AF76" i="10"/>
  <c r="AE77" i="10"/>
  <c r="AF77" i="10"/>
  <c r="AE78" i="10"/>
  <c r="AF78" i="10"/>
  <c r="AE79" i="10"/>
  <c r="AF79" i="10"/>
  <c r="AE80" i="10"/>
  <c r="AF80" i="10"/>
  <c r="AE81" i="10"/>
  <c r="AF81" i="10"/>
  <c r="AE82" i="10"/>
  <c r="AF82" i="10"/>
  <c r="AE83" i="10"/>
  <c r="AF83" i="10"/>
  <c r="AE84" i="10"/>
  <c r="AF84" i="10"/>
  <c r="AE85" i="10"/>
  <c r="AF85" i="10"/>
  <c r="AE86" i="10"/>
  <c r="AF86" i="10"/>
  <c r="AE87" i="10"/>
  <c r="AF87" i="10"/>
  <c r="AE88" i="10"/>
  <c r="AF88" i="10"/>
  <c r="AE89" i="10"/>
  <c r="AF89" i="10"/>
  <c r="AE90" i="10"/>
  <c r="AF90" i="10"/>
  <c r="AE91" i="10"/>
  <c r="AF91" i="10"/>
  <c r="AE92" i="10"/>
  <c r="AF92" i="10"/>
  <c r="AE93" i="10"/>
  <c r="AF93" i="10"/>
  <c r="AE94" i="10"/>
  <c r="AF94" i="10"/>
  <c r="AE95" i="10"/>
  <c r="AF95" i="10"/>
  <c r="AE96" i="10"/>
  <c r="AF96" i="10"/>
  <c r="AE97" i="10"/>
  <c r="AF97" i="10"/>
  <c r="AE98" i="10"/>
  <c r="AF98" i="10"/>
  <c r="AE99" i="10"/>
  <c r="AF99" i="10"/>
  <c r="AE100" i="10"/>
  <c r="AF100" i="10"/>
  <c r="AE101" i="10"/>
  <c r="AF101" i="10"/>
  <c r="AE102" i="10"/>
  <c r="AF102" i="10"/>
  <c r="AE103" i="10"/>
  <c r="AF103" i="10"/>
  <c r="AE104" i="10"/>
  <c r="AF104" i="10"/>
  <c r="AE105" i="10"/>
  <c r="AF105" i="10"/>
  <c r="AE106" i="10"/>
  <c r="AF106" i="10"/>
  <c r="AE107" i="10"/>
  <c r="AF107" i="10"/>
  <c r="AE108" i="10"/>
  <c r="AF108" i="10"/>
  <c r="AE109" i="10"/>
  <c r="AF109" i="10"/>
  <c r="AE110" i="10"/>
  <c r="AF110" i="10"/>
  <c r="AE111" i="10"/>
  <c r="AF111" i="10"/>
  <c r="AE112" i="10"/>
  <c r="AF112" i="10"/>
  <c r="AE113" i="10"/>
  <c r="AF113" i="10"/>
  <c r="AE114" i="10"/>
  <c r="AF114" i="10"/>
  <c r="AE115" i="10"/>
  <c r="AF115" i="10"/>
  <c r="AE116" i="10"/>
  <c r="AF116" i="10"/>
  <c r="AE117" i="10"/>
  <c r="AF117" i="10"/>
  <c r="AE118" i="10"/>
  <c r="AF118" i="10"/>
  <c r="AE119" i="10"/>
  <c r="AF119" i="10"/>
  <c r="AE120" i="10"/>
  <c r="AF120" i="10"/>
  <c r="AE121" i="10"/>
  <c r="AF121" i="10"/>
  <c r="AE122" i="10"/>
  <c r="AF122" i="10"/>
  <c r="AE123" i="10"/>
  <c r="AF123" i="10"/>
  <c r="AE124" i="10"/>
  <c r="AF124" i="10"/>
  <c r="AE125" i="10"/>
  <c r="AF125" i="10"/>
  <c r="AE126" i="10"/>
  <c r="AF126" i="10"/>
  <c r="AE127" i="10"/>
  <c r="AF127" i="10"/>
  <c r="AE128" i="10"/>
  <c r="AF128" i="10"/>
  <c r="AE129" i="10"/>
  <c r="AF129" i="10"/>
  <c r="AE130" i="10"/>
  <c r="AF130" i="10"/>
  <c r="AE131" i="10"/>
  <c r="AF131" i="10"/>
  <c r="AE132" i="10"/>
  <c r="AF132" i="10"/>
  <c r="AE133" i="10"/>
  <c r="AF133" i="10"/>
  <c r="AE134" i="10"/>
  <c r="AF134" i="10"/>
  <c r="AE135" i="10"/>
  <c r="AF135" i="10"/>
  <c r="AE136" i="10"/>
  <c r="AF136" i="10"/>
  <c r="AE137" i="10"/>
  <c r="AF137" i="10"/>
  <c r="AE138" i="10"/>
  <c r="AF138" i="10"/>
  <c r="AE139" i="10"/>
  <c r="AF139" i="10"/>
  <c r="AE140" i="10"/>
  <c r="AF140" i="10"/>
  <c r="AE141" i="10"/>
  <c r="AF141" i="10"/>
  <c r="AE142" i="10"/>
  <c r="AF142" i="10"/>
  <c r="AE143" i="10"/>
  <c r="AF143" i="10"/>
  <c r="AE144" i="10"/>
  <c r="AF144" i="10"/>
  <c r="AE145" i="10"/>
  <c r="AF145" i="10"/>
  <c r="AE146" i="10"/>
  <c r="AF146" i="10"/>
  <c r="AE147" i="10"/>
  <c r="AF147" i="10"/>
  <c r="AE148" i="10"/>
  <c r="AF148" i="10"/>
  <c r="AE149" i="10"/>
  <c r="AF149" i="10"/>
  <c r="AE150" i="10"/>
  <c r="AF150" i="10"/>
  <c r="AE151" i="10"/>
  <c r="AF151" i="10"/>
  <c r="AE152" i="10"/>
  <c r="AF152" i="10"/>
  <c r="AE153" i="10"/>
  <c r="AF153" i="10"/>
  <c r="AE154" i="10"/>
  <c r="AF154" i="10"/>
  <c r="AE155" i="10"/>
  <c r="AF155" i="10"/>
  <c r="AE156" i="10"/>
  <c r="AF156" i="10"/>
  <c r="AE157" i="10"/>
  <c r="AF157" i="10"/>
  <c r="AE158" i="10"/>
  <c r="AF158" i="10"/>
  <c r="AE159" i="10"/>
  <c r="AF159" i="10"/>
  <c r="AE160" i="10"/>
  <c r="AF160" i="10"/>
  <c r="AE161" i="10"/>
  <c r="AF161" i="10"/>
  <c r="AE162" i="10"/>
  <c r="AF162" i="10"/>
  <c r="AE163" i="10"/>
  <c r="AF163" i="10"/>
  <c r="AE164" i="10"/>
  <c r="AF164" i="10"/>
  <c r="AE165" i="10"/>
  <c r="AF165" i="10"/>
  <c r="AE166" i="10"/>
  <c r="AF166" i="10"/>
  <c r="AE167" i="10"/>
  <c r="AF167" i="10"/>
  <c r="AE168" i="10"/>
  <c r="AF168" i="10"/>
  <c r="AE169" i="10"/>
  <c r="AF169" i="10"/>
  <c r="AE170" i="10"/>
  <c r="AF170" i="10"/>
  <c r="AE171" i="10"/>
  <c r="AF171" i="10"/>
  <c r="AE172" i="10"/>
  <c r="AF172" i="10"/>
  <c r="AE173" i="10"/>
  <c r="AF173" i="10"/>
  <c r="AE174" i="10"/>
  <c r="AF174" i="10"/>
  <c r="AE175" i="10"/>
  <c r="AF175" i="10"/>
  <c r="AE176" i="10"/>
  <c r="AF176" i="10"/>
  <c r="AE177" i="10"/>
  <c r="AF177" i="10"/>
  <c r="AE178" i="10"/>
  <c r="AF178" i="10"/>
  <c r="AE179" i="10"/>
  <c r="AF179" i="10"/>
  <c r="AE180" i="10"/>
  <c r="AF180" i="10"/>
  <c r="AE181" i="10"/>
  <c r="AF181" i="10"/>
  <c r="AE182" i="10"/>
  <c r="AF182" i="10"/>
  <c r="AE183" i="10"/>
  <c r="AF183" i="10"/>
  <c r="AE184" i="10"/>
  <c r="AF184" i="10"/>
  <c r="AE185" i="10"/>
  <c r="AF185" i="10"/>
  <c r="AE186" i="10"/>
  <c r="AF186" i="10"/>
  <c r="AE187" i="10"/>
  <c r="AF187" i="10"/>
  <c r="AE188" i="10"/>
  <c r="AF188" i="10"/>
  <c r="AE189" i="10"/>
  <c r="AF189" i="10"/>
  <c r="AE190" i="10"/>
  <c r="AF190" i="10"/>
  <c r="AE191" i="10"/>
  <c r="AF191" i="10"/>
  <c r="AE192" i="10"/>
  <c r="AF192" i="10"/>
  <c r="AE193" i="10"/>
  <c r="AF193" i="10"/>
  <c r="AE194" i="10"/>
  <c r="AF194" i="10"/>
  <c r="AE195" i="10"/>
  <c r="AF195" i="10"/>
  <c r="AE196" i="10"/>
  <c r="AF196" i="10"/>
  <c r="AE197" i="10"/>
  <c r="AF197" i="10"/>
  <c r="AE198" i="10"/>
  <c r="AF198" i="10"/>
  <c r="AE199" i="10"/>
  <c r="AF199" i="10"/>
  <c r="AE200" i="10"/>
  <c r="AF200" i="10"/>
  <c r="AE201" i="10"/>
  <c r="AF201" i="10"/>
  <c r="AE202" i="10"/>
  <c r="AF202" i="10"/>
  <c r="AE203" i="10"/>
  <c r="AF203" i="10"/>
  <c r="AE204" i="10"/>
  <c r="AF204" i="10"/>
  <c r="AE205" i="10"/>
  <c r="AF205" i="10"/>
  <c r="AE206" i="10"/>
  <c r="AF206" i="10"/>
  <c r="AE207" i="10"/>
  <c r="AF207" i="10"/>
  <c r="AE208" i="10"/>
  <c r="AF208" i="10"/>
  <c r="AE209" i="10"/>
  <c r="AF209" i="10"/>
  <c r="AE210" i="10"/>
  <c r="AF210" i="10"/>
  <c r="AE211" i="10"/>
  <c r="AF211" i="10"/>
  <c r="AE212" i="10"/>
  <c r="AF212" i="10"/>
  <c r="AE213" i="10"/>
  <c r="AF213" i="10"/>
  <c r="AE214" i="10"/>
  <c r="AF214" i="10"/>
  <c r="AE215" i="10"/>
  <c r="AF215" i="10"/>
  <c r="AE216" i="10"/>
  <c r="AF216" i="10"/>
  <c r="AE217" i="10"/>
  <c r="AF217" i="10"/>
  <c r="AE218" i="10"/>
  <c r="AF218" i="10"/>
  <c r="AE219" i="10"/>
  <c r="AF219" i="10"/>
  <c r="AE220" i="10"/>
  <c r="AF220" i="10"/>
  <c r="AE221" i="10"/>
  <c r="AF221" i="10"/>
  <c r="AE222" i="10"/>
  <c r="AF222" i="10"/>
  <c r="AE223" i="10"/>
  <c r="AF223" i="10"/>
  <c r="AE224" i="10"/>
  <c r="AF224" i="10"/>
  <c r="AE225" i="10"/>
  <c r="AF225" i="10"/>
  <c r="AE226" i="10"/>
  <c r="AF226" i="10"/>
  <c r="AE227" i="10"/>
  <c r="AF227" i="10"/>
  <c r="AE228" i="10"/>
  <c r="AF228" i="10"/>
  <c r="AE229" i="10"/>
  <c r="AF229" i="10"/>
  <c r="AE230" i="10"/>
  <c r="AF230" i="10"/>
  <c r="AE231" i="10"/>
  <c r="AF231" i="10"/>
  <c r="AE232" i="10"/>
  <c r="AF232" i="10"/>
  <c r="AE233" i="10"/>
  <c r="AF233" i="10"/>
  <c r="AE234" i="10"/>
  <c r="AF234" i="10"/>
  <c r="AE235" i="10"/>
  <c r="AF235" i="10"/>
  <c r="AE236" i="10"/>
  <c r="AF236" i="10"/>
  <c r="AE237" i="10"/>
  <c r="AF237" i="10"/>
  <c r="AE238" i="10"/>
  <c r="AF238" i="10"/>
  <c r="AE239" i="10"/>
  <c r="AF239" i="10"/>
  <c r="AE240" i="10"/>
  <c r="AF240" i="10"/>
  <c r="AE241" i="10"/>
  <c r="AF241" i="10"/>
  <c r="AE242" i="10"/>
  <c r="AF242" i="10"/>
  <c r="AE243" i="10"/>
  <c r="AF243" i="10"/>
  <c r="AE244" i="10"/>
  <c r="AF244" i="10"/>
  <c r="AE245" i="10"/>
  <c r="AF245" i="10"/>
  <c r="AE246" i="10"/>
  <c r="AF246" i="10"/>
  <c r="AE247" i="10"/>
  <c r="AF247" i="10"/>
  <c r="AE248" i="10"/>
  <c r="AF248" i="10"/>
  <c r="AE249" i="10"/>
  <c r="AF249" i="10"/>
  <c r="AE250" i="10"/>
  <c r="AF250" i="10"/>
  <c r="AE251" i="10"/>
  <c r="AF251" i="10"/>
  <c r="AE252" i="10"/>
  <c r="AF252" i="10"/>
  <c r="AE253" i="10"/>
  <c r="AF253" i="10"/>
  <c r="AE254" i="10"/>
  <c r="AF254" i="10"/>
  <c r="AE255" i="10"/>
  <c r="AF255" i="10"/>
  <c r="AE256" i="10"/>
  <c r="AF256" i="10"/>
  <c r="AE257" i="10"/>
  <c r="AF257" i="10"/>
  <c r="AE258" i="10"/>
  <c r="AF258" i="10"/>
  <c r="AE259" i="10"/>
  <c r="AF259" i="10"/>
  <c r="AE260" i="10"/>
  <c r="AF260" i="10"/>
  <c r="AE261" i="10"/>
  <c r="AF261" i="10"/>
  <c r="AE262" i="10"/>
  <c r="AF262" i="10"/>
  <c r="AE263" i="10"/>
  <c r="AF263" i="10"/>
  <c r="AE264" i="10"/>
  <c r="AF264" i="10"/>
  <c r="AE265" i="10"/>
  <c r="AF265" i="10"/>
  <c r="AE266" i="10"/>
  <c r="AF266" i="10"/>
  <c r="AE267" i="10"/>
  <c r="AF267" i="10"/>
  <c r="AE268" i="10"/>
  <c r="AF268" i="10"/>
  <c r="AE269" i="10"/>
  <c r="AF269" i="10"/>
  <c r="AE270" i="10"/>
  <c r="AF270" i="10"/>
  <c r="AE271" i="10"/>
  <c r="AF271" i="10"/>
  <c r="AE272" i="10"/>
  <c r="AF272" i="10"/>
  <c r="AE273" i="10"/>
  <c r="AF273" i="10"/>
  <c r="AE274" i="10"/>
  <c r="AF274" i="10"/>
  <c r="AE275" i="10"/>
  <c r="AF275" i="10"/>
  <c r="AE276" i="10"/>
  <c r="AF276" i="10"/>
  <c r="AE277" i="10"/>
  <c r="AF277" i="10"/>
  <c r="AE278" i="10"/>
  <c r="AF278" i="10"/>
  <c r="AE279" i="10"/>
  <c r="AF279" i="10"/>
  <c r="AE280" i="10"/>
  <c r="AF280" i="10"/>
  <c r="AE281" i="10"/>
  <c r="AF281" i="10"/>
  <c r="AE282" i="10"/>
  <c r="AF282" i="10"/>
  <c r="AE283" i="10"/>
  <c r="AF283" i="10"/>
  <c r="AE284" i="10"/>
  <c r="AF284" i="10"/>
  <c r="AE285" i="10"/>
  <c r="AF285" i="10"/>
  <c r="AE286" i="10"/>
  <c r="AF286" i="10"/>
  <c r="AE287" i="10"/>
  <c r="AF287" i="10"/>
  <c r="AE288" i="10"/>
  <c r="AF288" i="10"/>
  <c r="AE289" i="10"/>
  <c r="AF289" i="10"/>
  <c r="AE290" i="10"/>
  <c r="AF290" i="10"/>
  <c r="AE291" i="10"/>
  <c r="AF291" i="10"/>
  <c r="AE292" i="10"/>
  <c r="AF292" i="10"/>
  <c r="AE293" i="10"/>
  <c r="AF293" i="10"/>
  <c r="AE294" i="10"/>
  <c r="AF294" i="10"/>
  <c r="AE295" i="10"/>
  <c r="AF295" i="10"/>
  <c r="AE296" i="10"/>
  <c r="AF296" i="10"/>
  <c r="AE297" i="10"/>
  <c r="AF297" i="10"/>
  <c r="AE298" i="10"/>
  <c r="AF298" i="10"/>
  <c r="AE299" i="10"/>
  <c r="AF299" i="10"/>
  <c r="AE300" i="10"/>
  <c r="AF300" i="10"/>
  <c r="AE301" i="10"/>
  <c r="AF301" i="10"/>
  <c r="AE302" i="10"/>
  <c r="AF302" i="10"/>
  <c r="AE303" i="10"/>
  <c r="AF303" i="10"/>
  <c r="AE304" i="10"/>
  <c r="AF304" i="10"/>
  <c r="AE305" i="10"/>
  <c r="AF305" i="10"/>
  <c r="AE306" i="10"/>
  <c r="AF306" i="10"/>
  <c r="AE307" i="10"/>
  <c r="AF307" i="10"/>
  <c r="AE308" i="10"/>
  <c r="AF308" i="10"/>
  <c r="AE309" i="10"/>
  <c r="AF309" i="10"/>
  <c r="AE310" i="10"/>
  <c r="AF310" i="10"/>
  <c r="AE311" i="10"/>
  <c r="AF311" i="10"/>
  <c r="AE312" i="10"/>
  <c r="AF312" i="10"/>
  <c r="AE313" i="10"/>
  <c r="AF313" i="10"/>
  <c r="AE314" i="10"/>
  <c r="AF314" i="10"/>
  <c r="AE315" i="10"/>
  <c r="AF315" i="10"/>
  <c r="AE316" i="10"/>
  <c r="AF316" i="10"/>
  <c r="AE317" i="10"/>
  <c r="AF317" i="10"/>
  <c r="AE318" i="10"/>
  <c r="AF318" i="10"/>
  <c r="AE319" i="10"/>
  <c r="AF319" i="10"/>
  <c r="AE320" i="10"/>
  <c r="AF320" i="10"/>
  <c r="AE321" i="10"/>
  <c r="AF321" i="10"/>
  <c r="AE322" i="10"/>
  <c r="AF322" i="10"/>
  <c r="AE323" i="10"/>
  <c r="AF323" i="10"/>
  <c r="AE324" i="10"/>
  <c r="AF324" i="10"/>
  <c r="AE325" i="10"/>
  <c r="AF325" i="10"/>
  <c r="AE326" i="10"/>
  <c r="AF326" i="10"/>
  <c r="AE327" i="10"/>
  <c r="AF327" i="10"/>
  <c r="AE328" i="10"/>
  <c r="AF328" i="10"/>
  <c r="AE329" i="10"/>
  <c r="AF329" i="10"/>
  <c r="AE330" i="10"/>
  <c r="AF330" i="10"/>
  <c r="AE331" i="10"/>
  <c r="AF331" i="10"/>
  <c r="AE332" i="10"/>
  <c r="AF332" i="10"/>
  <c r="AE333" i="10"/>
  <c r="AF333" i="10"/>
  <c r="AE334" i="10"/>
  <c r="AF334" i="10"/>
  <c r="AE335" i="10"/>
  <c r="AF335" i="10"/>
  <c r="AE336" i="10"/>
  <c r="AF336" i="10"/>
  <c r="AE337" i="10"/>
  <c r="AF337" i="10"/>
  <c r="AE338" i="10"/>
  <c r="AF338" i="10"/>
  <c r="AE339" i="10"/>
  <c r="AF339" i="10"/>
  <c r="AE340" i="10"/>
  <c r="AF340" i="10"/>
  <c r="AE341" i="10"/>
  <c r="AF341" i="10"/>
  <c r="AE342" i="10"/>
  <c r="AF342" i="10"/>
  <c r="AE343" i="10"/>
  <c r="AF343" i="10"/>
  <c r="AE344" i="10"/>
  <c r="AF344" i="10"/>
  <c r="AE345" i="10"/>
  <c r="AF345" i="10"/>
  <c r="AE346" i="10"/>
  <c r="AF346" i="10"/>
  <c r="AE347" i="10"/>
  <c r="AF347" i="10"/>
  <c r="AE348" i="10"/>
  <c r="AF348" i="10"/>
  <c r="AE349" i="10"/>
  <c r="AF349" i="10"/>
  <c r="AE350" i="10"/>
  <c r="AF350" i="10"/>
  <c r="AE351" i="10"/>
  <c r="AF351" i="10"/>
  <c r="AE352" i="10"/>
  <c r="AF352" i="10"/>
  <c r="AE353" i="10"/>
  <c r="AF353" i="10"/>
  <c r="AE354" i="10"/>
  <c r="AF354" i="10"/>
  <c r="AE355" i="10"/>
  <c r="AF355" i="10"/>
  <c r="AE356" i="10"/>
  <c r="AF356" i="10"/>
  <c r="AE357" i="10"/>
  <c r="AF357" i="10"/>
  <c r="AE358" i="10"/>
  <c r="AF358" i="10"/>
  <c r="AE359" i="10"/>
  <c r="AF359" i="10"/>
  <c r="AE360" i="10"/>
  <c r="AF360" i="10"/>
  <c r="AE361" i="10"/>
  <c r="AF361" i="10"/>
  <c r="AE362" i="10"/>
  <c r="AF362" i="10"/>
  <c r="AE363" i="10"/>
  <c r="AF363" i="10"/>
  <c r="AE364" i="10"/>
  <c r="AF364" i="10"/>
  <c r="AE365" i="10"/>
  <c r="AF365" i="10"/>
  <c r="AE366" i="10"/>
  <c r="AF366" i="10"/>
  <c r="AE367" i="10"/>
  <c r="AF367" i="10"/>
  <c r="AE368" i="10"/>
  <c r="AF368" i="10"/>
  <c r="AE369" i="10"/>
  <c r="AF369" i="10"/>
  <c r="AE370" i="10"/>
  <c r="AF370" i="10"/>
  <c r="AE371" i="10"/>
  <c r="AF371" i="10"/>
  <c r="AE372" i="10"/>
  <c r="AF372" i="10"/>
  <c r="AE373" i="10"/>
  <c r="AF373" i="10"/>
  <c r="AE374" i="10"/>
  <c r="AF374" i="10"/>
  <c r="AE375" i="10"/>
  <c r="AF375" i="10"/>
  <c r="AE376" i="10"/>
  <c r="AF376" i="10"/>
  <c r="AE377" i="10"/>
  <c r="AF377" i="10"/>
  <c r="AE378" i="10"/>
  <c r="AF378" i="10"/>
  <c r="AE379" i="10"/>
  <c r="AF379" i="10"/>
  <c r="AE380" i="10"/>
  <c r="AF380" i="10"/>
  <c r="AE381" i="10"/>
  <c r="AF381" i="10"/>
  <c r="AE382" i="10"/>
  <c r="AF382" i="10"/>
  <c r="AE383" i="10"/>
  <c r="AF383" i="10"/>
  <c r="AE384" i="10"/>
  <c r="AF384" i="10"/>
  <c r="AE385" i="10"/>
  <c r="AF385" i="10"/>
  <c r="AE386" i="10"/>
  <c r="AF386" i="10"/>
  <c r="AE387" i="10"/>
  <c r="AF387" i="10"/>
  <c r="AE388" i="10"/>
  <c r="AF388" i="10"/>
  <c r="AE389" i="10"/>
  <c r="AF389" i="10"/>
  <c r="AE390" i="10"/>
  <c r="AF390" i="10"/>
  <c r="AE391" i="10"/>
  <c r="AF391" i="10"/>
  <c r="AE392" i="10"/>
  <c r="AF392" i="10"/>
  <c r="AE393" i="10"/>
  <c r="AF393" i="10"/>
  <c r="AE394" i="10"/>
  <c r="AF394" i="10"/>
  <c r="AE395" i="10"/>
  <c r="AF395" i="10"/>
  <c r="AE396" i="10"/>
  <c r="AF396" i="10"/>
  <c r="AE397" i="10"/>
  <c r="AF397" i="10"/>
  <c r="AE398" i="10"/>
  <c r="AF398" i="10"/>
  <c r="AE399" i="10"/>
  <c r="AF399" i="10"/>
  <c r="AE400" i="10"/>
  <c r="AF400" i="10"/>
  <c r="AE401" i="10"/>
  <c r="AF401" i="10"/>
  <c r="AE402" i="10"/>
  <c r="AF402" i="10"/>
  <c r="AE403" i="10"/>
  <c r="AF403" i="10"/>
  <c r="AE404" i="10"/>
  <c r="AF404" i="10"/>
  <c r="AE405" i="10"/>
  <c r="AF405" i="10"/>
  <c r="AE406" i="10"/>
  <c r="AF406" i="10"/>
  <c r="AE407" i="10"/>
  <c r="AF407" i="10"/>
  <c r="AE408" i="10"/>
  <c r="AF408" i="10"/>
  <c r="AE409" i="10"/>
  <c r="AF409" i="10"/>
  <c r="AE410" i="10"/>
  <c r="AF410" i="10"/>
  <c r="AE411" i="10"/>
  <c r="AF411" i="10"/>
  <c r="AE412" i="10"/>
  <c r="AF412" i="10"/>
  <c r="AE413" i="10"/>
  <c r="AF413" i="10"/>
  <c r="AE414" i="10"/>
  <c r="AF414" i="10"/>
  <c r="AE415" i="10"/>
  <c r="AF415" i="10"/>
  <c r="AE416" i="10"/>
  <c r="AF416" i="10"/>
  <c r="AE417" i="10"/>
  <c r="AF417" i="10"/>
  <c r="AE418" i="10"/>
  <c r="AF418" i="10"/>
  <c r="AE419" i="10"/>
  <c r="AF419" i="10"/>
  <c r="AE420" i="10"/>
  <c r="AF420" i="10"/>
  <c r="AE421" i="10"/>
  <c r="AF421" i="10"/>
  <c r="AE422" i="10"/>
  <c r="AF422" i="10"/>
  <c r="AE423" i="10"/>
  <c r="AF423" i="10"/>
  <c r="AE424" i="10"/>
  <c r="AF424" i="10"/>
  <c r="AE425" i="10"/>
  <c r="AF425" i="10"/>
  <c r="AE426" i="10"/>
  <c r="AF426" i="10"/>
  <c r="AE427" i="10"/>
  <c r="AF427" i="10"/>
  <c r="AE428" i="10"/>
  <c r="AF428" i="10"/>
  <c r="AE429" i="10"/>
  <c r="AF429" i="10"/>
  <c r="AE430" i="10"/>
  <c r="AF430" i="10"/>
  <c r="AE431" i="10"/>
  <c r="AF431" i="10"/>
  <c r="AE432" i="10"/>
  <c r="AF432" i="10"/>
  <c r="AE433" i="10"/>
  <c r="AF433" i="10"/>
  <c r="AE434" i="10"/>
  <c r="AF434" i="10"/>
  <c r="AE435" i="10"/>
  <c r="AF435" i="10"/>
  <c r="AE436" i="10"/>
  <c r="AF436" i="10"/>
  <c r="AE437" i="10"/>
  <c r="AF437" i="10"/>
  <c r="AE438" i="10"/>
  <c r="AF438" i="10"/>
  <c r="AE439" i="10"/>
  <c r="AF439" i="10"/>
  <c r="AE440" i="10"/>
  <c r="AF440" i="10"/>
  <c r="AE441" i="10"/>
  <c r="AF441" i="10"/>
  <c r="AE442" i="10"/>
  <c r="AF442" i="10"/>
  <c r="AE443" i="10"/>
  <c r="AF443" i="10"/>
  <c r="AE444" i="10"/>
  <c r="AF444" i="10"/>
  <c r="AE445" i="10"/>
  <c r="AF445" i="10"/>
  <c r="AE446" i="10"/>
  <c r="AF446" i="10"/>
  <c r="AE447" i="10"/>
  <c r="AF447" i="10"/>
  <c r="AE448" i="10"/>
  <c r="AF448" i="10"/>
  <c r="AE449" i="10"/>
  <c r="AF449" i="10"/>
  <c r="AE450" i="10"/>
  <c r="AF450" i="10"/>
  <c r="AE451" i="10"/>
  <c r="AF451" i="10"/>
  <c r="AE452" i="10"/>
  <c r="AF452" i="10"/>
  <c r="AE453" i="10"/>
  <c r="AF453" i="10"/>
  <c r="AE454" i="10"/>
  <c r="AF454" i="10"/>
  <c r="AE455" i="10"/>
  <c r="AF455" i="10"/>
  <c r="AE456" i="10"/>
  <c r="AF456" i="10"/>
  <c r="AE457" i="10"/>
  <c r="AF457" i="10"/>
  <c r="AE458" i="10"/>
  <c r="AF458" i="10"/>
  <c r="AE459" i="10"/>
  <c r="AF459" i="10"/>
  <c r="AE460" i="10"/>
  <c r="AF460" i="10"/>
  <c r="AE461" i="10"/>
  <c r="AF461" i="10"/>
  <c r="AE462" i="10"/>
  <c r="AF462" i="10"/>
  <c r="AE463" i="10"/>
  <c r="AF463" i="10"/>
  <c r="AE464" i="10"/>
  <c r="AF464" i="10"/>
  <c r="AE465" i="10"/>
  <c r="AF465" i="10"/>
  <c r="AE466" i="10"/>
  <c r="AF466" i="10"/>
  <c r="AE467" i="10"/>
  <c r="AF467" i="10"/>
  <c r="AE468" i="10"/>
  <c r="AF468" i="10"/>
  <c r="AE469" i="10"/>
  <c r="AF469" i="10"/>
  <c r="AE470" i="10"/>
  <c r="AF470" i="10"/>
  <c r="AE471" i="10"/>
  <c r="AF471" i="10"/>
  <c r="AE472" i="10"/>
  <c r="AF472" i="10"/>
  <c r="AE473" i="10"/>
  <c r="AF473" i="10"/>
  <c r="AE474" i="10"/>
  <c r="AF474" i="10"/>
  <c r="AE475" i="10"/>
  <c r="AF475" i="10"/>
  <c r="AE476" i="10"/>
  <c r="AF476" i="10"/>
  <c r="AE477" i="10"/>
  <c r="AF477" i="10"/>
  <c r="AE478" i="10"/>
  <c r="AF478" i="10"/>
  <c r="AE479" i="10"/>
  <c r="AF479" i="10"/>
  <c r="AE480" i="10"/>
  <c r="AF480" i="10"/>
  <c r="AE481" i="10"/>
  <c r="AF481" i="10"/>
  <c r="AE482" i="10"/>
  <c r="AF482" i="10"/>
  <c r="AE483" i="10"/>
  <c r="AF483" i="10"/>
  <c r="AE484" i="10"/>
  <c r="AF484" i="10"/>
  <c r="AE485" i="10"/>
  <c r="AF485" i="10"/>
  <c r="AE486" i="10"/>
  <c r="AF486" i="10"/>
  <c r="AE487" i="10"/>
  <c r="AF487" i="10"/>
  <c r="AE488" i="10"/>
  <c r="AF488" i="10"/>
  <c r="AE489" i="10"/>
  <c r="AF489" i="10"/>
  <c r="AE490" i="10"/>
  <c r="AF490" i="10"/>
  <c r="AE491" i="10"/>
  <c r="AF491" i="10"/>
  <c r="AE492" i="10"/>
  <c r="AF492" i="10"/>
  <c r="AE493" i="10"/>
  <c r="AF493" i="10"/>
  <c r="AE494" i="10"/>
  <c r="AF494" i="10"/>
  <c r="AE495" i="10"/>
  <c r="AF495" i="10"/>
  <c r="AE496" i="10"/>
  <c r="AF496" i="10"/>
  <c r="AE497" i="10"/>
  <c r="AF497" i="10"/>
  <c r="AE498" i="10"/>
  <c r="AF498" i="10"/>
  <c r="AE499" i="10"/>
  <c r="AF499" i="10"/>
  <c r="AE500" i="10"/>
  <c r="AF500" i="10"/>
  <c r="AE501" i="10"/>
  <c r="AF501" i="10"/>
  <c r="AE502" i="10"/>
  <c r="AF502" i="10"/>
  <c r="AE503" i="10"/>
  <c r="AF503" i="10"/>
  <c r="AE504" i="10"/>
  <c r="AF504" i="10"/>
  <c r="AE505" i="10"/>
  <c r="AF505" i="10"/>
  <c r="AE506" i="10"/>
  <c r="AF506" i="10"/>
  <c r="AE507" i="10"/>
  <c r="AF507" i="10"/>
  <c r="AE508" i="10"/>
  <c r="AF508" i="10"/>
  <c r="AE509" i="10"/>
  <c r="AF509" i="10"/>
  <c r="AE510" i="10"/>
  <c r="AF510" i="10"/>
  <c r="AE511" i="10"/>
  <c r="AF511" i="10"/>
  <c r="AE512" i="10"/>
  <c r="AF512" i="10"/>
  <c r="AE513" i="10"/>
  <c r="AF513" i="10"/>
  <c r="AE514" i="10"/>
  <c r="AF514" i="10"/>
  <c r="AE515" i="10"/>
  <c r="AF515" i="10"/>
  <c r="AE516" i="10"/>
  <c r="AF516" i="10"/>
  <c r="AE517" i="10"/>
  <c r="AF517" i="10"/>
  <c r="AE518" i="10"/>
  <c r="AF518" i="10"/>
  <c r="AE519" i="10"/>
  <c r="AF519" i="10"/>
  <c r="AE520" i="10"/>
  <c r="AF520" i="10"/>
  <c r="AE521" i="10"/>
  <c r="AF521" i="10"/>
  <c r="AE522" i="10"/>
  <c r="AF522" i="10"/>
  <c r="AE523" i="10"/>
  <c r="AF523" i="10"/>
  <c r="AE524" i="10"/>
  <c r="AF524" i="10"/>
  <c r="AE525" i="10"/>
  <c r="AF525" i="10"/>
  <c r="AE526" i="10"/>
  <c r="AF526" i="10"/>
  <c r="AE527" i="10"/>
  <c r="AF527" i="10"/>
  <c r="AE528" i="10"/>
  <c r="AF528" i="10"/>
  <c r="AE529" i="10"/>
  <c r="AF529" i="10"/>
  <c r="AE530" i="10"/>
  <c r="AF530" i="10"/>
  <c r="AE531" i="10"/>
  <c r="AF531" i="10"/>
  <c r="AE532" i="10"/>
  <c r="AF532" i="10"/>
  <c r="AE533" i="10"/>
  <c r="AF533" i="10"/>
  <c r="AE534" i="10"/>
  <c r="AF534" i="10"/>
  <c r="AE535" i="10"/>
  <c r="AF535" i="10"/>
  <c r="AE536" i="10"/>
  <c r="AF536" i="10"/>
  <c r="AE537" i="10"/>
  <c r="AF537" i="10"/>
  <c r="AE538" i="10"/>
  <c r="AF538" i="10"/>
  <c r="AE539" i="10"/>
  <c r="AF539" i="10"/>
  <c r="AE540" i="10"/>
  <c r="AF540" i="10"/>
  <c r="AE541" i="10"/>
  <c r="AF541" i="10"/>
  <c r="AE542" i="10"/>
  <c r="AF542" i="10"/>
  <c r="AE543" i="10"/>
  <c r="AF543" i="10"/>
  <c r="AE544" i="10"/>
  <c r="AF544" i="10"/>
  <c r="AE545" i="10"/>
  <c r="AF545" i="10"/>
  <c r="AE546" i="10"/>
  <c r="AF546" i="10"/>
  <c r="AE547" i="10"/>
  <c r="AF547" i="10"/>
  <c r="AE548" i="10"/>
  <c r="AF548" i="10"/>
  <c r="AE549" i="10"/>
  <c r="AF549" i="10"/>
  <c r="AE550" i="10"/>
  <c r="AF550" i="10"/>
  <c r="AE551" i="10"/>
  <c r="AF551" i="10"/>
  <c r="AE552" i="10"/>
  <c r="AF552" i="10"/>
  <c r="AE553" i="10"/>
  <c r="AF553" i="10"/>
  <c r="AE554" i="10"/>
  <c r="AF554" i="10"/>
  <c r="AE555" i="10"/>
  <c r="AF555" i="10"/>
  <c r="AE556" i="10"/>
  <c r="AF556" i="10"/>
  <c r="AE557" i="10"/>
  <c r="AF557" i="10"/>
  <c r="AE558" i="10"/>
  <c r="AF558" i="10"/>
  <c r="AE559" i="10"/>
  <c r="AF559" i="10"/>
  <c r="AE560" i="10"/>
  <c r="AF560" i="10"/>
  <c r="AE561" i="10"/>
  <c r="AF561" i="10"/>
  <c r="AE562" i="10"/>
  <c r="AF562" i="10"/>
  <c r="AE563" i="10"/>
  <c r="AF563" i="10"/>
  <c r="AE564" i="10"/>
  <c r="AF564" i="10"/>
  <c r="AE565" i="10"/>
  <c r="AF565" i="10"/>
  <c r="AE566" i="10"/>
  <c r="AF566" i="10"/>
  <c r="AE567" i="10"/>
  <c r="AF567" i="10"/>
  <c r="AE568" i="10"/>
  <c r="AF568" i="10"/>
  <c r="AE569" i="10"/>
  <c r="AF569" i="10"/>
  <c r="AE570" i="10"/>
  <c r="AF570" i="10"/>
  <c r="AE571" i="10"/>
  <c r="AF571" i="10"/>
  <c r="AE572" i="10"/>
  <c r="AF572" i="10"/>
  <c r="AE573" i="10"/>
  <c r="AF573" i="10"/>
  <c r="AE574" i="10"/>
  <c r="AF574" i="10"/>
  <c r="AE575" i="10"/>
  <c r="AF575" i="10"/>
  <c r="AE576" i="10"/>
  <c r="AF576" i="10"/>
  <c r="AE577" i="10"/>
  <c r="AF577" i="10"/>
  <c r="AE578" i="10"/>
  <c r="AF578" i="10"/>
  <c r="AE579" i="10"/>
  <c r="AF579" i="10"/>
  <c r="AE580" i="10"/>
  <c r="AF580" i="10"/>
  <c r="AE581" i="10"/>
  <c r="AF581" i="10"/>
  <c r="AE582" i="10"/>
  <c r="AF582" i="10"/>
  <c r="AE583" i="10"/>
  <c r="AF583" i="10"/>
  <c r="AE584" i="10"/>
  <c r="AF584" i="10"/>
  <c r="AE585" i="10"/>
  <c r="AF585" i="10"/>
  <c r="AE586" i="10"/>
  <c r="AF586" i="10"/>
  <c r="AE587" i="10"/>
  <c r="AF587" i="10"/>
  <c r="AE588" i="10"/>
  <c r="AF588" i="10"/>
  <c r="AE589" i="10"/>
  <c r="AF589" i="10"/>
  <c r="AE590" i="10"/>
  <c r="AF590" i="10"/>
  <c r="AE591" i="10"/>
  <c r="AF591" i="10"/>
  <c r="AE592" i="10"/>
  <c r="AF592" i="10"/>
  <c r="AE593" i="10"/>
  <c r="AF593" i="10"/>
  <c r="AE594" i="10"/>
  <c r="AF594" i="10"/>
  <c r="AE595" i="10"/>
  <c r="AF595" i="10"/>
  <c r="AE596" i="10"/>
  <c r="AF596" i="10"/>
  <c r="AE597" i="10"/>
  <c r="AF597" i="10"/>
  <c r="AE598" i="10"/>
  <c r="AF598" i="10"/>
  <c r="AE599" i="10"/>
  <c r="AF599" i="10"/>
  <c r="AE600" i="10"/>
  <c r="AF600" i="10"/>
  <c r="AE601" i="10"/>
  <c r="AF601" i="10"/>
  <c r="AE602" i="10"/>
  <c r="AF602" i="10"/>
  <c r="AE603" i="10"/>
  <c r="AF603" i="10"/>
  <c r="AE604" i="10"/>
  <c r="AF604" i="10"/>
  <c r="AE605" i="10"/>
  <c r="AF605" i="10"/>
  <c r="AE606" i="10"/>
  <c r="AF606" i="10"/>
  <c r="AE607" i="10"/>
  <c r="AF607" i="10"/>
  <c r="AE608" i="10"/>
  <c r="AF608" i="10"/>
  <c r="AE609" i="10"/>
  <c r="AF609" i="10"/>
  <c r="AE610" i="10"/>
  <c r="AF610" i="10"/>
  <c r="AE611" i="10"/>
  <c r="AF611" i="10"/>
  <c r="AE612" i="10"/>
  <c r="AF612" i="10"/>
  <c r="AE613" i="10"/>
  <c r="AF613" i="10"/>
  <c r="AE614" i="10"/>
  <c r="AF614" i="10"/>
  <c r="AE615" i="10"/>
  <c r="AF615" i="10"/>
  <c r="AE616" i="10"/>
  <c r="AF616" i="10"/>
  <c r="AE617" i="10"/>
  <c r="AF617" i="10"/>
  <c r="AE618" i="10"/>
  <c r="AF618" i="10"/>
  <c r="AE619" i="10"/>
  <c r="AF619" i="10"/>
  <c r="AE620" i="10"/>
  <c r="AF620" i="10"/>
  <c r="AE621" i="10"/>
  <c r="AF621" i="10"/>
  <c r="AE622" i="10"/>
  <c r="AF622" i="10"/>
  <c r="AE623" i="10"/>
  <c r="AF623" i="10"/>
  <c r="AE624" i="10"/>
  <c r="AF624" i="10"/>
  <c r="AE625" i="10"/>
  <c r="AF625" i="10"/>
  <c r="AE626" i="10"/>
  <c r="AF626" i="10"/>
  <c r="AE627" i="10"/>
  <c r="AF627" i="10"/>
  <c r="AE628" i="10"/>
  <c r="AF628" i="10"/>
  <c r="AE629" i="10"/>
  <c r="AF629" i="10"/>
  <c r="AE630" i="10"/>
  <c r="AF630" i="10"/>
  <c r="AE631" i="10"/>
  <c r="AF631" i="10"/>
  <c r="AE632" i="10"/>
  <c r="AF632" i="10"/>
  <c r="AE633" i="10"/>
  <c r="AF633" i="10"/>
  <c r="AE634" i="10"/>
  <c r="AF634" i="10"/>
  <c r="AE635" i="10"/>
  <c r="AF635" i="10"/>
  <c r="AE636" i="10"/>
  <c r="AF636" i="10"/>
  <c r="AE637" i="10"/>
  <c r="AF637" i="10"/>
  <c r="AE638" i="10"/>
  <c r="AF638" i="10"/>
  <c r="AE639" i="10"/>
  <c r="AF639" i="10"/>
  <c r="AE640" i="10"/>
  <c r="AF640" i="10"/>
  <c r="AE641" i="10"/>
  <c r="AF641" i="10"/>
  <c r="AE642" i="10"/>
  <c r="AF642" i="10"/>
  <c r="AE643" i="10"/>
  <c r="AF643" i="10"/>
  <c r="AE644" i="10"/>
  <c r="AF644" i="10"/>
  <c r="AE645" i="10"/>
  <c r="AF645" i="10"/>
  <c r="AE646" i="10"/>
  <c r="AF646" i="10"/>
  <c r="AE647" i="10"/>
  <c r="AF647" i="10"/>
  <c r="AE648" i="10"/>
  <c r="AF648" i="10"/>
  <c r="AE649" i="10"/>
  <c r="AF649" i="10"/>
  <c r="AE650" i="10"/>
  <c r="AF650" i="10"/>
  <c r="AE651" i="10"/>
  <c r="AF651" i="10"/>
  <c r="AE652" i="10"/>
  <c r="AF652" i="10"/>
  <c r="AE653" i="10"/>
  <c r="AF653" i="10"/>
  <c r="AE654" i="10"/>
  <c r="AF654" i="10"/>
  <c r="AE655" i="10"/>
  <c r="AF655" i="10"/>
  <c r="AE656" i="10"/>
  <c r="AF656" i="10"/>
  <c r="AE657" i="10"/>
  <c r="AF657" i="10"/>
  <c r="AE658" i="10"/>
  <c r="AF658" i="10"/>
  <c r="AE659" i="10"/>
  <c r="AF659" i="10"/>
  <c r="AE660" i="10"/>
  <c r="AF660" i="10"/>
  <c r="AE661" i="10"/>
  <c r="AF661" i="10"/>
  <c r="AE662" i="10"/>
  <c r="AF662" i="10"/>
  <c r="AE663" i="10"/>
  <c r="AF663" i="10"/>
  <c r="AE664" i="10"/>
  <c r="AF664" i="10"/>
  <c r="AE665" i="10"/>
  <c r="AF665" i="10"/>
  <c r="AE666" i="10"/>
  <c r="AF666" i="10"/>
  <c r="AE667" i="10"/>
  <c r="AF667" i="10"/>
  <c r="AE668" i="10"/>
  <c r="AF668" i="10"/>
  <c r="AE669" i="10"/>
  <c r="AF669" i="10"/>
  <c r="AE670" i="10"/>
  <c r="AF670" i="10"/>
  <c r="AE671" i="10"/>
  <c r="AF671" i="10"/>
  <c r="AE672" i="10"/>
  <c r="AF672" i="10"/>
  <c r="AE673" i="10"/>
  <c r="AF673" i="10"/>
  <c r="AE674" i="10"/>
  <c r="AF674" i="10"/>
  <c r="AE675" i="10"/>
  <c r="AF675" i="10"/>
  <c r="AE676" i="10"/>
  <c r="AF676" i="10"/>
  <c r="AE677" i="10"/>
  <c r="AF677" i="10"/>
  <c r="AE678" i="10"/>
  <c r="AF678" i="10"/>
  <c r="AE679" i="10"/>
  <c r="AF679" i="10"/>
  <c r="AE680" i="10"/>
  <c r="AF680" i="10"/>
  <c r="AE681" i="10"/>
  <c r="AF681" i="10"/>
  <c r="AE682" i="10"/>
  <c r="AF682" i="10"/>
  <c r="AE683" i="10"/>
  <c r="AF683" i="10"/>
  <c r="AE684" i="10"/>
  <c r="AF684" i="10"/>
  <c r="AE685" i="10"/>
  <c r="AF685" i="10"/>
  <c r="AE686" i="10"/>
  <c r="AF686" i="10"/>
  <c r="AE687" i="10"/>
  <c r="AF687" i="10"/>
  <c r="AE688" i="10"/>
  <c r="AF688" i="10"/>
  <c r="AE689" i="10"/>
  <c r="AF689" i="10"/>
  <c r="AE690" i="10"/>
  <c r="AF690" i="10"/>
  <c r="AE691" i="10"/>
  <c r="AF691" i="10"/>
  <c r="AE692" i="10"/>
  <c r="AF692" i="10"/>
  <c r="AE693" i="10"/>
  <c r="AF693" i="10"/>
  <c r="AE694" i="10"/>
  <c r="AF694" i="10"/>
  <c r="AE695" i="10"/>
  <c r="AF695" i="10"/>
  <c r="AE696" i="10"/>
  <c r="AF696" i="10"/>
  <c r="AE697" i="10"/>
  <c r="AF697" i="10"/>
  <c r="AE698" i="10"/>
  <c r="AF698" i="10"/>
  <c r="AE699" i="10"/>
  <c r="AF699" i="10"/>
  <c r="AE700" i="10"/>
  <c r="AF700" i="10"/>
  <c r="AE701" i="10"/>
  <c r="AF701" i="10"/>
  <c r="AE702" i="10"/>
  <c r="AF702" i="10"/>
  <c r="AE703" i="10"/>
  <c r="AF703" i="10"/>
  <c r="AE704" i="10"/>
  <c r="AF704" i="10"/>
  <c r="AE705" i="10"/>
  <c r="AF705" i="10"/>
  <c r="AE706" i="10"/>
  <c r="AF706" i="10"/>
  <c r="AE707" i="10"/>
  <c r="AF707" i="10"/>
  <c r="AE708" i="10"/>
  <c r="AF708" i="10"/>
  <c r="AE709" i="10"/>
  <c r="AF709" i="10"/>
  <c r="AE710" i="10"/>
  <c r="AF710" i="10"/>
  <c r="AE711" i="10"/>
  <c r="AF711" i="10"/>
  <c r="AE712" i="10"/>
  <c r="AF712" i="10"/>
  <c r="AE713" i="10"/>
  <c r="AF713" i="10"/>
  <c r="AE714" i="10"/>
  <c r="AF714" i="10"/>
  <c r="AE715" i="10"/>
  <c r="AF715" i="10"/>
  <c r="AE716" i="10"/>
  <c r="AF716" i="10"/>
  <c r="AE717" i="10"/>
  <c r="AF717" i="10"/>
  <c r="AE718" i="10"/>
  <c r="AF718" i="10"/>
  <c r="AE719" i="10"/>
  <c r="AF719" i="10"/>
  <c r="AE720" i="10"/>
  <c r="AF720" i="10"/>
  <c r="AE721" i="10"/>
  <c r="AF721" i="10"/>
  <c r="AE722" i="10"/>
  <c r="AF722" i="10"/>
  <c r="AE723" i="10"/>
  <c r="AF723" i="10"/>
  <c r="AE724" i="10"/>
  <c r="AF724" i="10"/>
  <c r="AE725" i="10"/>
  <c r="AF725" i="10"/>
  <c r="AE726" i="10"/>
  <c r="AF726" i="10"/>
  <c r="AE727" i="10"/>
  <c r="AF727" i="10"/>
  <c r="AE728" i="10"/>
  <c r="AF728" i="10"/>
  <c r="AE729" i="10"/>
  <c r="AF729" i="10"/>
  <c r="AE730" i="10"/>
  <c r="AF730" i="10"/>
  <c r="AE731" i="10"/>
  <c r="AF731" i="10"/>
  <c r="AE732" i="10"/>
  <c r="AF732" i="10"/>
  <c r="AE733" i="10"/>
  <c r="AF733" i="10"/>
  <c r="AE734" i="10"/>
  <c r="AF734" i="10"/>
  <c r="AE735" i="10"/>
  <c r="AF735" i="10"/>
  <c r="AE736" i="10"/>
  <c r="AF736" i="10"/>
  <c r="AE737" i="10"/>
  <c r="AF737" i="10"/>
  <c r="AE738" i="10"/>
  <c r="AF738" i="10"/>
  <c r="AE739" i="10"/>
  <c r="AF739" i="10"/>
  <c r="AE740" i="10"/>
  <c r="AF740" i="10"/>
  <c r="AE741" i="10"/>
  <c r="AF741" i="10"/>
  <c r="AE742" i="10"/>
  <c r="AF742" i="10"/>
  <c r="AE743" i="10"/>
  <c r="AF743" i="10"/>
  <c r="AE744" i="10"/>
  <c r="AF744" i="10"/>
  <c r="AE745" i="10"/>
  <c r="AF745" i="10"/>
  <c r="AE746" i="10"/>
  <c r="AF746" i="10"/>
  <c r="AE747" i="10"/>
  <c r="AF747" i="10"/>
  <c r="AE748" i="10"/>
  <c r="AF748" i="10"/>
  <c r="AE749" i="10"/>
  <c r="AF749" i="10"/>
  <c r="AE750" i="10"/>
  <c r="AF750" i="10"/>
  <c r="AE751" i="10"/>
  <c r="AF751" i="10"/>
  <c r="AE752" i="10"/>
  <c r="AF752" i="10"/>
  <c r="AE753" i="10"/>
  <c r="AF753" i="10"/>
  <c r="AE754" i="10"/>
  <c r="AF754" i="10"/>
  <c r="AE755" i="10"/>
  <c r="AF755" i="10"/>
  <c r="AE756" i="10"/>
  <c r="AF756" i="10"/>
  <c r="AE757" i="10"/>
  <c r="AF757" i="10"/>
  <c r="AE758" i="10"/>
  <c r="AF758" i="10"/>
  <c r="AE759" i="10"/>
  <c r="AF759" i="10"/>
  <c r="AE760" i="10"/>
  <c r="AF760" i="10"/>
  <c r="AE761" i="10"/>
  <c r="AF761" i="10"/>
  <c r="AE762" i="10"/>
  <c r="AF762" i="10"/>
  <c r="AE763" i="10"/>
  <c r="AF763" i="10"/>
  <c r="AE764" i="10"/>
  <c r="AF764" i="10"/>
  <c r="AE765" i="10"/>
  <c r="AF765" i="10"/>
  <c r="AE766" i="10"/>
  <c r="AF766" i="10"/>
  <c r="AE767" i="10"/>
  <c r="AF767" i="10"/>
  <c r="AE768" i="10"/>
  <c r="AF768" i="10"/>
  <c r="AE769" i="10"/>
  <c r="AF769" i="10"/>
  <c r="AE770" i="10"/>
  <c r="AF770" i="10"/>
  <c r="AE771" i="10"/>
  <c r="AF771" i="10"/>
  <c r="AE772" i="10"/>
  <c r="AF772" i="10"/>
  <c r="AE773" i="10"/>
  <c r="AF773" i="10"/>
  <c r="AE774" i="10"/>
  <c r="AF774" i="10"/>
  <c r="AE775" i="10"/>
  <c r="AF775" i="10"/>
  <c r="AE776" i="10"/>
  <c r="AF776" i="10"/>
  <c r="AE777" i="10"/>
  <c r="AF777" i="10"/>
  <c r="AE778" i="10"/>
  <c r="AF778" i="10"/>
  <c r="AE779" i="10"/>
  <c r="AF779" i="10"/>
  <c r="AE780" i="10"/>
  <c r="AF780" i="10"/>
  <c r="AE781" i="10"/>
  <c r="AF781" i="10"/>
  <c r="AE782" i="10"/>
  <c r="AF782" i="10"/>
  <c r="AE783" i="10"/>
  <c r="AF783" i="10"/>
  <c r="AE784" i="10"/>
  <c r="AF784" i="10"/>
  <c r="AE785" i="10"/>
  <c r="AF785" i="10"/>
  <c r="AE786" i="10"/>
  <c r="AF786" i="10"/>
  <c r="AE787" i="10"/>
  <c r="AF787" i="10"/>
  <c r="AE788" i="10"/>
  <c r="AF788" i="10"/>
  <c r="AE789" i="10"/>
  <c r="AF789" i="10"/>
  <c r="AE790" i="10"/>
  <c r="AF790" i="10"/>
  <c r="AE791" i="10"/>
  <c r="AF791" i="10"/>
  <c r="AE792" i="10"/>
  <c r="AF792" i="10"/>
  <c r="AE793" i="10"/>
  <c r="AF793" i="10"/>
  <c r="AE794" i="10"/>
  <c r="AF794" i="10"/>
  <c r="AE795" i="10"/>
  <c r="AF795" i="10"/>
  <c r="AE796" i="10"/>
  <c r="AF796" i="10"/>
  <c r="AE797" i="10"/>
  <c r="AF797" i="10"/>
  <c r="AE798" i="10"/>
  <c r="AF798" i="10"/>
  <c r="AE799" i="10"/>
  <c r="AF799" i="10"/>
  <c r="AE800" i="10"/>
  <c r="AF800" i="10"/>
  <c r="R6" i="10"/>
  <c r="S6" i="10"/>
  <c r="Y6" i="10"/>
  <c r="AE6" i="10"/>
  <c r="AF6" i="10"/>
  <c r="AA6" i="10"/>
  <c r="AC6" i="10"/>
  <c r="W7" i="10"/>
  <c r="W9" i="10"/>
  <c r="W13" i="10"/>
  <c r="W14" i="10"/>
  <c r="W15" i="10"/>
  <c r="W16" i="10"/>
  <c r="W18" i="10"/>
  <c r="W19" i="10"/>
  <c r="W20" i="10"/>
  <c r="W21" i="10"/>
  <c r="W22" i="10"/>
  <c r="W23" i="10"/>
  <c r="W24" i="10"/>
  <c r="W25" i="10"/>
  <c r="W26" i="10"/>
  <c r="W27" i="10"/>
  <c r="W28" i="10"/>
  <c r="W29" i="10"/>
  <c r="W31" i="10"/>
  <c r="W32" i="10"/>
  <c r="W33" i="10"/>
  <c r="W34" i="10"/>
  <c r="W37" i="10"/>
  <c r="W42" i="10"/>
  <c r="W44" i="10"/>
  <c r="W46" i="10"/>
  <c r="W47" i="10"/>
  <c r="W48" i="10"/>
  <c r="W49" i="10"/>
  <c r="W50" i="10"/>
  <c r="W51" i="10"/>
  <c r="W52" i="10"/>
  <c r="W53" i="10"/>
  <c r="W54" i="10"/>
  <c r="W55" i="10"/>
  <c r="W56" i="10"/>
  <c r="W57" i="10"/>
  <c r="W58" i="10"/>
  <c r="W59" i="10"/>
  <c r="W60" i="10"/>
  <c r="W61" i="10"/>
  <c r="W62" i="10"/>
  <c r="W63" i="10"/>
  <c r="W64" i="10"/>
  <c r="W65" i="10"/>
  <c r="W66" i="10"/>
  <c r="W67" i="10"/>
  <c r="W68" i="10"/>
  <c r="W69" i="10"/>
  <c r="W70" i="10"/>
  <c r="W71" i="10"/>
  <c r="W72" i="10"/>
  <c r="W73" i="10"/>
  <c r="W74" i="10"/>
  <c r="W75" i="10"/>
  <c r="W76" i="10"/>
  <c r="W77" i="10"/>
  <c r="W78" i="10"/>
  <c r="W79" i="10"/>
  <c r="W80" i="10"/>
  <c r="W81" i="10"/>
  <c r="W82" i="10"/>
  <c r="W83" i="10"/>
  <c r="W84" i="10"/>
  <c r="W85" i="10"/>
  <c r="W86" i="10"/>
  <c r="W87" i="10"/>
  <c r="W88" i="10"/>
  <c r="W89" i="10"/>
  <c r="W90" i="10"/>
  <c r="W91" i="10"/>
  <c r="W92" i="10"/>
  <c r="W93" i="10"/>
  <c r="W94" i="10"/>
  <c r="W95" i="10"/>
  <c r="W96" i="10"/>
  <c r="W97" i="10"/>
  <c r="W98" i="10"/>
  <c r="W99" i="10"/>
  <c r="W100" i="10"/>
  <c r="W101" i="10"/>
  <c r="W102" i="10"/>
  <c r="W103" i="10"/>
  <c r="W104" i="10"/>
  <c r="W105" i="10"/>
  <c r="W106" i="10"/>
  <c r="W107" i="10"/>
  <c r="W108" i="10"/>
  <c r="W109" i="10"/>
  <c r="W110" i="10"/>
  <c r="W111" i="10"/>
  <c r="W112" i="10"/>
  <c r="W113" i="10"/>
  <c r="W114" i="10"/>
  <c r="W115" i="10"/>
  <c r="W116" i="10"/>
  <c r="W117" i="10"/>
  <c r="W118" i="10"/>
  <c r="W119" i="10"/>
  <c r="W120" i="10"/>
  <c r="W121" i="10"/>
  <c r="W122" i="10"/>
  <c r="W123" i="10"/>
  <c r="W124" i="10"/>
  <c r="W125" i="10"/>
  <c r="W126" i="10"/>
  <c r="W127" i="10"/>
  <c r="W128" i="10"/>
  <c r="W129" i="10"/>
  <c r="W130" i="10"/>
  <c r="W131" i="10"/>
  <c r="W132" i="10"/>
  <c r="W133" i="10"/>
  <c r="W134" i="10"/>
  <c r="W135" i="10"/>
  <c r="W136" i="10"/>
  <c r="W137" i="10"/>
  <c r="W138" i="10"/>
  <c r="W139" i="10"/>
  <c r="W140" i="10"/>
  <c r="W141" i="10"/>
  <c r="W142" i="10"/>
  <c r="W143" i="10"/>
  <c r="W144" i="10"/>
  <c r="W145" i="10"/>
  <c r="W146" i="10"/>
  <c r="W147" i="10"/>
  <c r="W148" i="10"/>
  <c r="W149" i="10"/>
  <c r="W150" i="10"/>
  <c r="W151" i="10"/>
  <c r="W152" i="10"/>
  <c r="W153" i="10"/>
  <c r="W154" i="10"/>
  <c r="W155" i="10"/>
  <c r="W156" i="10"/>
  <c r="W157" i="10"/>
  <c r="W158" i="10"/>
  <c r="W159" i="10"/>
  <c r="W160" i="10"/>
  <c r="W161" i="10"/>
  <c r="W162" i="10"/>
  <c r="W163" i="10"/>
  <c r="W164" i="10"/>
  <c r="W165" i="10"/>
  <c r="W166" i="10"/>
  <c r="W167" i="10"/>
  <c r="W168" i="10"/>
  <c r="W169" i="10"/>
  <c r="W170" i="10"/>
  <c r="W171" i="10"/>
  <c r="W172" i="10"/>
  <c r="W173" i="10"/>
  <c r="W174" i="10"/>
  <c r="W175" i="10"/>
  <c r="W176" i="10"/>
  <c r="W177" i="10"/>
  <c r="W178" i="10"/>
  <c r="W179" i="10"/>
  <c r="W180" i="10"/>
  <c r="W181" i="10"/>
  <c r="W182" i="10"/>
  <c r="W183" i="10"/>
  <c r="W184" i="10"/>
  <c r="W185" i="10"/>
  <c r="W186" i="10"/>
  <c r="W187" i="10"/>
  <c r="W188" i="10"/>
  <c r="W189" i="10"/>
  <c r="W190" i="10"/>
  <c r="W191" i="10"/>
  <c r="W192" i="10"/>
  <c r="W193" i="10"/>
  <c r="W194" i="10"/>
  <c r="W195" i="10"/>
  <c r="W196" i="10"/>
  <c r="W197" i="10"/>
  <c r="W198" i="10"/>
  <c r="W199" i="10"/>
  <c r="W200" i="10"/>
  <c r="W201" i="10"/>
  <c r="W202" i="10"/>
  <c r="W203" i="10"/>
  <c r="W204" i="10"/>
  <c r="W205" i="10"/>
  <c r="W206" i="10"/>
  <c r="W207" i="10"/>
  <c r="W208" i="10"/>
  <c r="W209" i="10"/>
  <c r="W210" i="10"/>
  <c r="W211" i="10"/>
  <c r="W212" i="10"/>
  <c r="W213" i="10"/>
  <c r="W214" i="10"/>
  <c r="W215" i="10"/>
  <c r="W216" i="10"/>
  <c r="W217" i="10"/>
  <c r="W218" i="10"/>
  <c r="W219" i="10"/>
  <c r="W220" i="10"/>
  <c r="W221" i="10"/>
  <c r="W222" i="10"/>
  <c r="W223" i="10"/>
  <c r="W224" i="10"/>
  <c r="W225" i="10"/>
  <c r="W226" i="10"/>
  <c r="W227" i="10"/>
  <c r="W228" i="10"/>
  <c r="W229" i="10"/>
  <c r="W230" i="10"/>
  <c r="W231" i="10"/>
  <c r="W232" i="10"/>
  <c r="W233" i="10"/>
  <c r="W234" i="10"/>
  <c r="W235" i="10"/>
  <c r="W236" i="10"/>
  <c r="W237" i="10"/>
  <c r="W238" i="10"/>
  <c r="W239" i="10"/>
  <c r="W240" i="10"/>
  <c r="W241" i="10"/>
  <c r="W242" i="10"/>
  <c r="W243" i="10"/>
  <c r="W244" i="10"/>
  <c r="W245" i="10"/>
  <c r="W246" i="10"/>
  <c r="W247" i="10"/>
  <c r="W248" i="10"/>
  <c r="W249" i="10"/>
  <c r="W250" i="10"/>
  <c r="W251" i="10"/>
  <c r="W252" i="10"/>
  <c r="W253" i="10"/>
  <c r="W254" i="10"/>
  <c r="W255" i="10"/>
  <c r="W256" i="10"/>
  <c r="W257" i="10"/>
  <c r="W258" i="10"/>
  <c r="W259" i="10"/>
  <c r="W260" i="10"/>
  <c r="W261" i="10"/>
  <c r="W262" i="10"/>
  <c r="W263" i="10"/>
  <c r="W264" i="10"/>
  <c r="W265" i="10"/>
  <c r="W266" i="10"/>
  <c r="W267" i="10"/>
  <c r="W268" i="10"/>
  <c r="W269" i="10"/>
  <c r="W270" i="10"/>
  <c r="W271" i="10"/>
  <c r="W272" i="10"/>
  <c r="W273" i="10"/>
  <c r="W274" i="10"/>
  <c r="W275" i="10"/>
  <c r="W276" i="10"/>
  <c r="W277" i="10"/>
  <c r="W278" i="10"/>
  <c r="W279" i="10"/>
  <c r="W280" i="10"/>
  <c r="W281" i="10"/>
  <c r="W282" i="10"/>
  <c r="W283" i="10"/>
  <c r="W284" i="10"/>
  <c r="W285" i="10"/>
  <c r="W286" i="10"/>
  <c r="W287" i="10"/>
  <c r="W288" i="10"/>
  <c r="W289" i="10"/>
  <c r="W290" i="10"/>
  <c r="W291" i="10"/>
  <c r="W292" i="10"/>
  <c r="W293" i="10"/>
  <c r="W294" i="10"/>
  <c r="W295" i="10"/>
  <c r="W296" i="10"/>
  <c r="W297" i="10"/>
  <c r="W298" i="10"/>
  <c r="W299" i="10"/>
  <c r="W300" i="10"/>
  <c r="W301" i="10"/>
  <c r="W302" i="10"/>
  <c r="W303" i="10"/>
  <c r="W304" i="10"/>
  <c r="W305" i="10"/>
  <c r="W306" i="10"/>
  <c r="W307" i="10"/>
  <c r="W308" i="10"/>
  <c r="W309" i="10"/>
  <c r="W310" i="10"/>
  <c r="W311" i="10"/>
  <c r="W312" i="10"/>
  <c r="W313" i="10"/>
  <c r="W314" i="10"/>
  <c r="W315" i="10"/>
  <c r="W316" i="10"/>
  <c r="W317" i="10"/>
  <c r="W318" i="10"/>
  <c r="W319" i="10"/>
  <c r="W320" i="10"/>
  <c r="W321" i="10"/>
  <c r="W322" i="10"/>
  <c r="W323" i="10"/>
  <c r="W324" i="10"/>
  <c r="W325" i="10"/>
  <c r="W326" i="10"/>
  <c r="W327" i="10"/>
  <c r="W328" i="10"/>
  <c r="W329" i="10"/>
  <c r="W330" i="10"/>
  <c r="W331" i="10"/>
  <c r="W332" i="10"/>
  <c r="W333" i="10"/>
  <c r="W334" i="10"/>
  <c r="W335" i="10"/>
  <c r="W336" i="10"/>
  <c r="W337" i="10"/>
  <c r="W338" i="10"/>
  <c r="W339" i="10"/>
  <c r="W340" i="10"/>
  <c r="W341" i="10"/>
  <c r="W342" i="10"/>
  <c r="W343" i="10"/>
  <c r="W344" i="10"/>
  <c r="W345" i="10"/>
  <c r="W346" i="10"/>
  <c r="W347" i="10"/>
  <c r="W348" i="10"/>
  <c r="W349" i="10"/>
  <c r="W350" i="10"/>
  <c r="W351" i="10"/>
  <c r="W352" i="10"/>
  <c r="W353" i="10"/>
  <c r="W354" i="10"/>
  <c r="W355" i="10"/>
  <c r="W356" i="10"/>
  <c r="W357" i="10"/>
  <c r="W358" i="10"/>
  <c r="W359" i="10"/>
  <c r="W360" i="10"/>
  <c r="W361" i="10"/>
  <c r="W362" i="10"/>
  <c r="W363" i="10"/>
  <c r="W364" i="10"/>
  <c r="W365" i="10"/>
  <c r="W366" i="10"/>
  <c r="W367" i="10"/>
  <c r="W368" i="10"/>
  <c r="W369" i="10"/>
  <c r="W370" i="10"/>
  <c r="W371" i="10"/>
  <c r="W372" i="10"/>
  <c r="W373" i="10"/>
  <c r="W374" i="10"/>
  <c r="W375" i="10"/>
  <c r="W376" i="10"/>
  <c r="W377" i="10"/>
  <c r="W378" i="10"/>
  <c r="W379" i="10"/>
  <c r="W380" i="10"/>
  <c r="W381" i="10"/>
  <c r="W382" i="10"/>
  <c r="W383" i="10"/>
  <c r="W384" i="10"/>
  <c r="W385" i="10"/>
  <c r="W386" i="10"/>
  <c r="W387" i="10"/>
  <c r="W388" i="10"/>
  <c r="W389" i="10"/>
  <c r="W390" i="10"/>
  <c r="W391" i="10"/>
  <c r="W392" i="10"/>
  <c r="W393" i="10"/>
  <c r="W394" i="10"/>
  <c r="W395" i="10"/>
  <c r="W396" i="10"/>
  <c r="W397" i="10"/>
  <c r="W398" i="10"/>
  <c r="W399" i="10"/>
  <c r="W400" i="10"/>
  <c r="W401" i="10"/>
  <c r="W402" i="10"/>
  <c r="W403" i="10"/>
  <c r="W404" i="10"/>
  <c r="W405" i="10"/>
  <c r="W406" i="10"/>
  <c r="W407" i="10"/>
  <c r="W408" i="10"/>
  <c r="W409" i="10"/>
  <c r="W410" i="10"/>
  <c r="W411" i="10"/>
  <c r="W412" i="10"/>
  <c r="W413" i="10"/>
  <c r="W414" i="10"/>
  <c r="W415" i="10"/>
  <c r="W416" i="10"/>
  <c r="W417" i="10"/>
  <c r="W418" i="10"/>
  <c r="W419" i="10"/>
  <c r="W420" i="10"/>
  <c r="W421" i="10"/>
  <c r="W422" i="10"/>
  <c r="W423" i="10"/>
  <c r="W424" i="10"/>
  <c r="W425" i="10"/>
  <c r="W426" i="10"/>
  <c r="W427" i="10"/>
  <c r="W428" i="10"/>
  <c r="W429" i="10"/>
  <c r="W430" i="10"/>
  <c r="W431" i="10"/>
  <c r="W432" i="10"/>
  <c r="W433" i="10"/>
  <c r="W434" i="10"/>
  <c r="W435" i="10"/>
  <c r="W436" i="10"/>
  <c r="W437" i="10"/>
  <c r="W438" i="10"/>
  <c r="W439" i="10"/>
  <c r="W440" i="10"/>
  <c r="W441" i="10"/>
  <c r="W442" i="10"/>
  <c r="W443" i="10"/>
  <c r="W444" i="10"/>
  <c r="W445" i="10"/>
  <c r="W446" i="10"/>
  <c r="W447" i="10"/>
  <c r="W448" i="10"/>
  <c r="W449" i="10"/>
  <c r="W450" i="10"/>
  <c r="W451" i="10"/>
  <c r="W452" i="10"/>
  <c r="W453" i="10"/>
  <c r="W454" i="10"/>
  <c r="W455" i="10"/>
  <c r="W456" i="10"/>
  <c r="W457" i="10"/>
  <c r="W458" i="10"/>
  <c r="W459" i="10"/>
  <c r="W460" i="10"/>
  <c r="W461" i="10"/>
  <c r="W462" i="10"/>
  <c r="W463" i="10"/>
  <c r="W464" i="10"/>
  <c r="W465" i="10"/>
  <c r="W466" i="10"/>
  <c r="W467" i="10"/>
  <c r="W468" i="10"/>
  <c r="W469" i="10"/>
  <c r="W470" i="10"/>
  <c r="W471" i="10"/>
  <c r="W472" i="10"/>
  <c r="W473" i="10"/>
  <c r="W474" i="10"/>
  <c r="W475" i="10"/>
  <c r="W476" i="10"/>
  <c r="W477" i="10"/>
  <c r="W478" i="10"/>
  <c r="W479" i="10"/>
  <c r="W480" i="10"/>
  <c r="W481" i="10"/>
  <c r="W482" i="10"/>
  <c r="W483" i="10"/>
  <c r="W484" i="10"/>
  <c r="W485" i="10"/>
  <c r="W486" i="10"/>
  <c r="W487" i="10"/>
  <c r="W488" i="10"/>
  <c r="W489" i="10"/>
  <c r="W490" i="10"/>
  <c r="W491" i="10"/>
  <c r="W492" i="10"/>
  <c r="W493" i="10"/>
  <c r="W494" i="10"/>
  <c r="W495" i="10"/>
  <c r="W496" i="10"/>
  <c r="W497" i="10"/>
  <c r="W498" i="10"/>
  <c r="W499" i="10"/>
  <c r="W500" i="10"/>
  <c r="W501" i="10"/>
  <c r="W502" i="10"/>
  <c r="W503" i="10"/>
  <c r="W504" i="10"/>
  <c r="W505" i="10"/>
  <c r="W506" i="10"/>
  <c r="W507" i="10"/>
  <c r="W508" i="10"/>
  <c r="W509" i="10"/>
  <c r="W510" i="10"/>
  <c r="W511" i="10"/>
  <c r="W512" i="10"/>
  <c r="W513" i="10"/>
  <c r="W514" i="10"/>
  <c r="W515" i="10"/>
  <c r="W516" i="10"/>
  <c r="W517" i="10"/>
  <c r="W518" i="10"/>
  <c r="W519" i="10"/>
  <c r="W520" i="10"/>
  <c r="W521" i="10"/>
  <c r="W522" i="10"/>
  <c r="W523" i="10"/>
  <c r="W524" i="10"/>
  <c r="W525" i="10"/>
  <c r="W526" i="10"/>
  <c r="W527" i="10"/>
  <c r="W528" i="10"/>
  <c r="W529" i="10"/>
  <c r="W530" i="10"/>
  <c r="W531" i="10"/>
  <c r="W532" i="10"/>
  <c r="W533" i="10"/>
  <c r="W534" i="10"/>
  <c r="W535" i="10"/>
  <c r="W536" i="10"/>
  <c r="W537" i="10"/>
  <c r="W538" i="10"/>
  <c r="W539" i="10"/>
  <c r="W540" i="10"/>
  <c r="W541" i="10"/>
  <c r="W542" i="10"/>
  <c r="W543" i="10"/>
  <c r="W544" i="10"/>
  <c r="W545" i="10"/>
  <c r="W546" i="10"/>
  <c r="W547" i="10"/>
  <c r="W548" i="10"/>
  <c r="W549" i="10"/>
  <c r="W550" i="10"/>
  <c r="W551" i="10"/>
  <c r="W552" i="10"/>
  <c r="W553" i="10"/>
  <c r="W554" i="10"/>
  <c r="W555" i="10"/>
  <c r="W556" i="10"/>
  <c r="W557" i="10"/>
  <c r="W558" i="10"/>
  <c r="W559" i="10"/>
  <c r="W560" i="10"/>
  <c r="W561" i="10"/>
  <c r="W562" i="10"/>
  <c r="W563" i="10"/>
  <c r="W564" i="10"/>
  <c r="W565" i="10"/>
  <c r="W566" i="10"/>
  <c r="W567" i="10"/>
  <c r="W568" i="10"/>
  <c r="W569" i="10"/>
  <c r="W570" i="10"/>
  <c r="W571" i="10"/>
  <c r="W572" i="10"/>
  <c r="W573" i="10"/>
  <c r="W574" i="10"/>
  <c r="W575" i="10"/>
  <c r="W576" i="10"/>
  <c r="W577" i="10"/>
  <c r="W578" i="10"/>
  <c r="W579" i="10"/>
  <c r="W580" i="10"/>
  <c r="W581" i="10"/>
  <c r="W582" i="10"/>
  <c r="W583" i="10"/>
  <c r="W584" i="10"/>
  <c r="W585" i="10"/>
  <c r="W586" i="10"/>
  <c r="W587" i="10"/>
  <c r="W588" i="10"/>
  <c r="W589" i="10"/>
  <c r="W590" i="10"/>
  <c r="W591" i="10"/>
  <c r="W592" i="10"/>
  <c r="W593" i="10"/>
  <c r="W594" i="10"/>
  <c r="W595" i="10"/>
  <c r="W596" i="10"/>
  <c r="W597" i="10"/>
  <c r="W598" i="10"/>
  <c r="W599" i="10"/>
  <c r="W600" i="10"/>
  <c r="W601" i="10"/>
  <c r="W602" i="10"/>
  <c r="W603" i="10"/>
  <c r="W604" i="10"/>
  <c r="W605" i="10"/>
  <c r="W606" i="10"/>
  <c r="W607" i="10"/>
  <c r="W608" i="10"/>
  <c r="W609" i="10"/>
  <c r="W610" i="10"/>
  <c r="W611" i="10"/>
  <c r="W612" i="10"/>
  <c r="W613" i="10"/>
  <c r="W614" i="10"/>
  <c r="W615" i="10"/>
  <c r="W616" i="10"/>
  <c r="W617" i="10"/>
  <c r="W618" i="10"/>
  <c r="W619" i="10"/>
  <c r="W620" i="10"/>
  <c r="W621" i="10"/>
  <c r="W622" i="10"/>
  <c r="W623" i="10"/>
  <c r="W624" i="10"/>
  <c r="W625" i="10"/>
  <c r="W626" i="10"/>
  <c r="W627" i="10"/>
  <c r="W628" i="10"/>
  <c r="W629" i="10"/>
  <c r="W630" i="10"/>
  <c r="W631" i="10"/>
  <c r="W632" i="10"/>
  <c r="W633" i="10"/>
  <c r="W634" i="10"/>
  <c r="W635" i="10"/>
  <c r="W636" i="10"/>
  <c r="W637" i="10"/>
  <c r="W638" i="10"/>
  <c r="W639" i="10"/>
  <c r="W640" i="10"/>
  <c r="W641" i="10"/>
  <c r="W642" i="10"/>
  <c r="W643" i="10"/>
  <c r="W644" i="10"/>
  <c r="W645" i="10"/>
  <c r="W646" i="10"/>
  <c r="W647" i="10"/>
  <c r="W648" i="10"/>
  <c r="W649" i="10"/>
  <c r="W650" i="10"/>
  <c r="W651" i="10"/>
  <c r="W652" i="10"/>
  <c r="W653" i="10"/>
  <c r="W654" i="10"/>
  <c r="W655" i="10"/>
  <c r="W656" i="10"/>
  <c r="W657" i="10"/>
  <c r="W658" i="10"/>
  <c r="W659" i="10"/>
  <c r="W660" i="10"/>
  <c r="W661" i="10"/>
  <c r="W662" i="10"/>
  <c r="W663" i="10"/>
  <c r="W664" i="10"/>
  <c r="W665" i="10"/>
  <c r="W666" i="10"/>
  <c r="W667" i="10"/>
  <c r="W668" i="10"/>
  <c r="W669" i="10"/>
  <c r="W670" i="10"/>
  <c r="W671" i="10"/>
  <c r="W672" i="10"/>
  <c r="W673" i="10"/>
  <c r="W674" i="10"/>
  <c r="W675" i="10"/>
  <c r="W676" i="10"/>
  <c r="W677" i="10"/>
  <c r="W678" i="10"/>
  <c r="W679" i="10"/>
  <c r="W680" i="10"/>
  <c r="W681" i="10"/>
  <c r="W682" i="10"/>
  <c r="W683" i="10"/>
  <c r="W684" i="10"/>
  <c r="W685" i="10"/>
  <c r="W686" i="10"/>
  <c r="W687" i="10"/>
  <c r="W688" i="10"/>
  <c r="W689" i="10"/>
  <c r="W690" i="10"/>
  <c r="W691" i="10"/>
  <c r="W692" i="10"/>
  <c r="W693" i="10"/>
  <c r="W694" i="10"/>
  <c r="W695" i="10"/>
  <c r="W696" i="10"/>
  <c r="W697" i="10"/>
  <c r="W698" i="10"/>
  <c r="W699" i="10"/>
  <c r="W700" i="10"/>
  <c r="W701" i="10"/>
  <c r="W702" i="10"/>
  <c r="W703" i="10"/>
  <c r="W704" i="10"/>
  <c r="W705" i="10"/>
  <c r="W706" i="10"/>
  <c r="W707" i="10"/>
  <c r="W708" i="10"/>
  <c r="W709" i="10"/>
  <c r="W710" i="10"/>
  <c r="W711" i="10"/>
  <c r="W712" i="10"/>
  <c r="W713" i="10"/>
  <c r="W714" i="10"/>
  <c r="W715" i="10"/>
  <c r="W716" i="10"/>
  <c r="W717" i="10"/>
  <c r="W718" i="10"/>
  <c r="W719" i="10"/>
  <c r="W720" i="10"/>
  <c r="W721" i="10"/>
  <c r="W722" i="10"/>
  <c r="W723" i="10"/>
  <c r="W724" i="10"/>
  <c r="W725" i="10"/>
  <c r="W726" i="10"/>
  <c r="W727" i="10"/>
  <c r="W728" i="10"/>
  <c r="W729" i="10"/>
  <c r="W730" i="10"/>
  <c r="W731" i="10"/>
  <c r="W732" i="10"/>
  <c r="W733" i="10"/>
  <c r="W734" i="10"/>
  <c r="W735" i="10"/>
  <c r="W736" i="10"/>
  <c r="W737" i="10"/>
  <c r="W738" i="10"/>
  <c r="W739" i="10"/>
  <c r="W740" i="10"/>
  <c r="W741" i="10"/>
  <c r="W742" i="10"/>
  <c r="W743" i="10"/>
  <c r="W744" i="10"/>
  <c r="W745" i="10"/>
  <c r="W746" i="10"/>
  <c r="W747" i="10"/>
  <c r="W748" i="10"/>
  <c r="W749" i="10"/>
  <c r="W750" i="10"/>
  <c r="W751" i="10"/>
  <c r="W752" i="10"/>
  <c r="W753" i="10"/>
  <c r="W754" i="10"/>
  <c r="W755" i="10"/>
  <c r="W756" i="10"/>
  <c r="W757" i="10"/>
  <c r="W758" i="10"/>
  <c r="W759" i="10"/>
  <c r="W760" i="10"/>
  <c r="W761" i="10"/>
  <c r="W762" i="10"/>
  <c r="W763" i="10"/>
  <c r="W764" i="10"/>
  <c r="W765" i="10"/>
  <c r="W766" i="10"/>
  <c r="W767" i="10"/>
  <c r="W768" i="10"/>
  <c r="W769" i="10"/>
  <c r="W770" i="10"/>
  <c r="W771" i="10"/>
  <c r="W772" i="10"/>
  <c r="W773" i="10"/>
  <c r="W774" i="10"/>
  <c r="W775" i="10"/>
  <c r="W776" i="10"/>
  <c r="W777" i="10"/>
  <c r="W778" i="10"/>
  <c r="W779" i="10"/>
  <c r="W780" i="10"/>
  <c r="W781" i="10"/>
  <c r="W782" i="10"/>
  <c r="W783" i="10"/>
  <c r="W784" i="10"/>
  <c r="W785" i="10"/>
  <c r="W786" i="10"/>
  <c r="W787" i="10"/>
  <c r="W788" i="10"/>
  <c r="W789" i="10"/>
  <c r="W790" i="10"/>
  <c r="W791" i="10"/>
  <c r="W792" i="10"/>
  <c r="W793" i="10"/>
  <c r="W794" i="10"/>
  <c r="W795" i="10"/>
  <c r="W796" i="10"/>
  <c r="W797" i="10"/>
  <c r="W798" i="10"/>
  <c r="W799" i="10"/>
  <c r="W800" i="10"/>
  <c r="V16" i="10"/>
  <c r="V21" i="10"/>
  <c r="V22" i="10"/>
  <c r="V47" i="10"/>
  <c r="V48" i="10"/>
  <c r="V49" i="10"/>
  <c r="V50" i="10"/>
  <c r="V51" i="10"/>
  <c r="V52" i="10"/>
  <c r="V53" i="10"/>
  <c r="V54" i="10"/>
  <c r="V55" i="10"/>
  <c r="V56" i="10"/>
  <c r="V57" i="10"/>
  <c r="V58" i="10"/>
  <c r="V59" i="10"/>
  <c r="V60" i="10"/>
  <c r="V61" i="10"/>
  <c r="V62" i="10"/>
  <c r="V63" i="10"/>
  <c r="V64" i="10"/>
  <c r="V65" i="10"/>
  <c r="V66" i="10"/>
  <c r="V67" i="10"/>
  <c r="V68" i="10"/>
  <c r="V69" i="10"/>
  <c r="V70" i="10"/>
  <c r="V71" i="10"/>
  <c r="V72" i="10"/>
  <c r="V73" i="10"/>
  <c r="V74" i="10"/>
  <c r="V75" i="10"/>
  <c r="V76" i="10"/>
  <c r="V77" i="10"/>
  <c r="V78" i="10"/>
  <c r="V79" i="10"/>
  <c r="V80" i="10"/>
  <c r="V81" i="10"/>
  <c r="V82" i="10"/>
  <c r="V83" i="10"/>
  <c r="V84" i="10"/>
  <c r="V85" i="10"/>
  <c r="V86" i="10"/>
  <c r="V87" i="10"/>
  <c r="V88" i="10"/>
  <c r="V89" i="10"/>
  <c r="V90" i="10"/>
  <c r="V91" i="10"/>
  <c r="V92" i="10"/>
  <c r="V93" i="10"/>
  <c r="V94" i="10"/>
  <c r="V95" i="10"/>
  <c r="V96" i="10"/>
  <c r="V97" i="10"/>
  <c r="V98" i="10"/>
  <c r="V99" i="10"/>
  <c r="V100" i="10"/>
  <c r="V101" i="10"/>
  <c r="V102" i="10"/>
  <c r="V103" i="10"/>
  <c r="V104" i="10"/>
  <c r="V105" i="10"/>
  <c r="V106" i="10"/>
  <c r="V107" i="10"/>
  <c r="V108" i="10"/>
  <c r="V109" i="10"/>
  <c r="V110" i="10"/>
  <c r="V111" i="10"/>
  <c r="V112" i="10"/>
  <c r="V113" i="10"/>
  <c r="V114" i="10"/>
  <c r="V115" i="10"/>
  <c r="V116" i="10"/>
  <c r="V117" i="10"/>
  <c r="V118" i="10"/>
  <c r="V119" i="10"/>
  <c r="V120" i="10"/>
  <c r="V121" i="10"/>
  <c r="V122" i="10"/>
  <c r="V123" i="10"/>
  <c r="V124" i="10"/>
  <c r="V125" i="10"/>
  <c r="V126" i="10"/>
  <c r="V127" i="10"/>
  <c r="V128" i="10"/>
  <c r="V129" i="10"/>
  <c r="V130" i="10"/>
  <c r="V131" i="10"/>
  <c r="V132" i="10"/>
  <c r="V133" i="10"/>
  <c r="V134" i="10"/>
  <c r="V135" i="10"/>
  <c r="V136" i="10"/>
  <c r="V137" i="10"/>
  <c r="V138" i="10"/>
  <c r="V139" i="10"/>
  <c r="V140" i="10"/>
  <c r="V141" i="10"/>
  <c r="V142" i="10"/>
  <c r="V143" i="10"/>
  <c r="V144" i="10"/>
  <c r="V145" i="10"/>
  <c r="V146" i="10"/>
  <c r="V147" i="10"/>
  <c r="V148" i="10"/>
  <c r="V149" i="10"/>
  <c r="V150" i="10"/>
  <c r="V151" i="10"/>
  <c r="V152" i="10"/>
  <c r="V153" i="10"/>
  <c r="V154" i="10"/>
  <c r="V155" i="10"/>
  <c r="V156" i="10"/>
  <c r="V157" i="10"/>
  <c r="V158" i="10"/>
  <c r="V159" i="10"/>
  <c r="V160" i="10"/>
  <c r="V161" i="10"/>
  <c r="V162" i="10"/>
  <c r="V163" i="10"/>
  <c r="V164" i="10"/>
  <c r="V165" i="10"/>
  <c r="V166" i="10"/>
  <c r="V167" i="10"/>
  <c r="V168" i="10"/>
  <c r="V169" i="10"/>
  <c r="V170" i="10"/>
  <c r="V171" i="10"/>
  <c r="V172" i="10"/>
  <c r="V173" i="10"/>
  <c r="V174" i="10"/>
  <c r="V175" i="10"/>
  <c r="V176" i="10"/>
  <c r="V177" i="10"/>
  <c r="V178" i="10"/>
  <c r="V179" i="10"/>
  <c r="V180" i="10"/>
  <c r="V181" i="10"/>
  <c r="V182" i="10"/>
  <c r="V183" i="10"/>
  <c r="V184" i="10"/>
  <c r="V185" i="10"/>
  <c r="V186" i="10"/>
  <c r="V187" i="10"/>
  <c r="V188" i="10"/>
  <c r="V189" i="10"/>
  <c r="V190" i="10"/>
  <c r="V191" i="10"/>
  <c r="V192" i="10"/>
  <c r="V193" i="10"/>
  <c r="V194" i="10"/>
  <c r="V195" i="10"/>
  <c r="V196" i="10"/>
  <c r="V197" i="10"/>
  <c r="V198" i="10"/>
  <c r="V199" i="10"/>
  <c r="V200" i="10"/>
  <c r="V201" i="10"/>
  <c r="V202" i="10"/>
  <c r="V203" i="10"/>
  <c r="V204" i="10"/>
  <c r="V205" i="10"/>
  <c r="V206" i="10"/>
  <c r="V207" i="10"/>
  <c r="V208" i="10"/>
  <c r="V209" i="10"/>
  <c r="V210" i="10"/>
  <c r="V211" i="10"/>
  <c r="V212" i="10"/>
  <c r="V213" i="10"/>
  <c r="V214" i="10"/>
  <c r="V215" i="10"/>
  <c r="V216" i="10"/>
  <c r="V217" i="10"/>
  <c r="V218" i="10"/>
  <c r="V219" i="10"/>
  <c r="V220" i="10"/>
  <c r="V221" i="10"/>
  <c r="V222" i="10"/>
  <c r="V223" i="10"/>
  <c r="V224" i="10"/>
  <c r="V225" i="10"/>
  <c r="V226" i="10"/>
  <c r="V227" i="10"/>
  <c r="V228" i="10"/>
  <c r="V229" i="10"/>
  <c r="V230" i="10"/>
  <c r="V231" i="10"/>
  <c r="V232" i="10"/>
  <c r="V233" i="10"/>
  <c r="V234" i="10"/>
  <c r="V235" i="10"/>
  <c r="V236" i="10"/>
  <c r="V237" i="10"/>
  <c r="V238" i="10"/>
  <c r="V239" i="10"/>
  <c r="V240" i="10"/>
  <c r="V241" i="10"/>
  <c r="V242" i="10"/>
  <c r="V243" i="10"/>
  <c r="V244" i="10"/>
  <c r="V245" i="10"/>
  <c r="V246" i="10"/>
  <c r="V247" i="10"/>
  <c r="V248" i="10"/>
  <c r="V249" i="10"/>
  <c r="V250" i="10"/>
  <c r="V251" i="10"/>
  <c r="V252" i="10"/>
  <c r="V253" i="10"/>
  <c r="V254" i="10"/>
  <c r="V255" i="10"/>
  <c r="V256" i="10"/>
  <c r="V257" i="10"/>
  <c r="V258" i="10"/>
  <c r="V259" i="10"/>
  <c r="V260" i="10"/>
  <c r="V261" i="10"/>
  <c r="V262" i="10"/>
  <c r="V263" i="10"/>
  <c r="V264" i="10"/>
  <c r="V265" i="10"/>
  <c r="V266" i="10"/>
  <c r="V267" i="10"/>
  <c r="V268" i="10"/>
  <c r="V269" i="10"/>
  <c r="V270" i="10"/>
  <c r="V271" i="10"/>
  <c r="V272" i="10"/>
  <c r="V273" i="10"/>
  <c r="V274" i="10"/>
  <c r="V275" i="10"/>
  <c r="V276" i="10"/>
  <c r="V277" i="10"/>
  <c r="V278" i="10"/>
  <c r="V279" i="10"/>
  <c r="V280" i="10"/>
  <c r="V281" i="10"/>
  <c r="V282" i="10"/>
  <c r="V283" i="10"/>
  <c r="V284" i="10"/>
  <c r="V285" i="10"/>
  <c r="V286" i="10"/>
  <c r="V287" i="10"/>
  <c r="V288" i="10"/>
  <c r="V289" i="10"/>
  <c r="V290" i="10"/>
  <c r="V291" i="10"/>
  <c r="V292" i="10"/>
  <c r="V293" i="10"/>
  <c r="V294" i="10"/>
  <c r="V295" i="10"/>
  <c r="V296" i="10"/>
  <c r="V297" i="10"/>
  <c r="V298" i="10"/>
  <c r="V299" i="10"/>
  <c r="V300" i="10"/>
  <c r="V301" i="10"/>
  <c r="V302" i="10"/>
  <c r="V303" i="10"/>
  <c r="V304" i="10"/>
  <c r="V305" i="10"/>
  <c r="V306" i="10"/>
  <c r="V307" i="10"/>
  <c r="V308" i="10"/>
  <c r="V309" i="10"/>
  <c r="V310" i="10"/>
  <c r="V311" i="10"/>
  <c r="V312" i="10"/>
  <c r="V313" i="10"/>
  <c r="V314" i="10"/>
  <c r="V315" i="10"/>
  <c r="V316" i="10"/>
  <c r="V317" i="10"/>
  <c r="V318" i="10"/>
  <c r="V319" i="10"/>
  <c r="V320" i="10"/>
  <c r="V321" i="10"/>
  <c r="V322" i="10"/>
  <c r="V323" i="10"/>
  <c r="V324" i="10"/>
  <c r="V325" i="10"/>
  <c r="V326" i="10"/>
  <c r="V327" i="10"/>
  <c r="V328" i="10"/>
  <c r="V329" i="10"/>
  <c r="V330" i="10"/>
  <c r="V331" i="10"/>
  <c r="V332" i="10"/>
  <c r="V333" i="10"/>
  <c r="V334" i="10"/>
  <c r="V335" i="10"/>
  <c r="V336" i="10"/>
  <c r="V337" i="10"/>
  <c r="V338" i="10"/>
  <c r="V339" i="10"/>
  <c r="V340" i="10"/>
  <c r="V341" i="10"/>
  <c r="V342" i="10"/>
  <c r="V343" i="10"/>
  <c r="V344" i="10"/>
  <c r="V345" i="10"/>
  <c r="V346" i="10"/>
  <c r="V347" i="10"/>
  <c r="V348" i="10"/>
  <c r="V349" i="10"/>
  <c r="V350" i="10"/>
  <c r="V351" i="10"/>
  <c r="V352" i="10"/>
  <c r="V353" i="10"/>
  <c r="V354" i="10"/>
  <c r="V355" i="10"/>
  <c r="V356" i="10"/>
  <c r="V357" i="10"/>
  <c r="V358" i="10"/>
  <c r="V359" i="10"/>
  <c r="V360" i="10"/>
  <c r="V361" i="10"/>
  <c r="V362" i="10"/>
  <c r="V363" i="10"/>
  <c r="V364" i="10"/>
  <c r="V365" i="10"/>
  <c r="V366" i="10"/>
  <c r="V367" i="10"/>
  <c r="V368" i="10"/>
  <c r="V369" i="10"/>
  <c r="V370" i="10"/>
  <c r="V371" i="10"/>
  <c r="V372" i="10"/>
  <c r="V373" i="10"/>
  <c r="V374" i="10"/>
  <c r="V375" i="10"/>
  <c r="V376" i="10"/>
  <c r="V377" i="10"/>
  <c r="V378" i="10"/>
  <c r="V379" i="10"/>
  <c r="V380" i="10"/>
  <c r="V381" i="10"/>
  <c r="V382" i="10"/>
  <c r="V383" i="10"/>
  <c r="V384" i="10"/>
  <c r="V385" i="10"/>
  <c r="V386" i="10"/>
  <c r="V387" i="10"/>
  <c r="V388" i="10"/>
  <c r="V389" i="10"/>
  <c r="V390" i="10"/>
  <c r="V391" i="10"/>
  <c r="V392" i="10"/>
  <c r="V393" i="10"/>
  <c r="V394" i="10"/>
  <c r="V395" i="10"/>
  <c r="V396" i="10"/>
  <c r="V397" i="10"/>
  <c r="V398" i="10"/>
  <c r="V399" i="10"/>
  <c r="V400" i="10"/>
  <c r="V401" i="10"/>
  <c r="V402" i="10"/>
  <c r="V403" i="10"/>
  <c r="V404" i="10"/>
  <c r="V405" i="10"/>
  <c r="V406" i="10"/>
  <c r="V407" i="10"/>
  <c r="V408" i="10"/>
  <c r="V409" i="10"/>
  <c r="V410" i="10"/>
  <c r="V411" i="10"/>
  <c r="V412" i="10"/>
  <c r="V413" i="10"/>
  <c r="V414" i="10"/>
  <c r="V415" i="10"/>
  <c r="V416" i="10"/>
  <c r="V417" i="10"/>
  <c r="V418" i="10"/>
  <c r="V419" i="10"/>
  <c r="V420" i="10"/>
  <c r="V421" i="10"/>
  <c r="V422" i="10"/>
  <c r="V423" i="10"/>
  <c r="V424" i="10"/>
  <c r="V425" i="10"/>
  <c r="V426" i="10"/>
  <c r="V427" i="10"/>
  <c r="V428" i="10"/>
  <c r="V429" i="10"/>
  <c r="V430" i="10"/>
  <c r="V431" i="10"/>
  <c r="V432" i="10"/>
  <c r="V433" i="10"/>
  <c r="V434" i="10"/>
  <c r="V435" i="10"/>
  <c r="V436" i="10"/>
  <c r="V437" i="10"/>
  <c r="V438" i="10"/>
  <c r="V439" i="10"/>
  <c r="V440" i="10"/>
  <c r="V441" i="10"/>
  <c r="V442" i="10"/>
  <c r="V443" i="10"/>
  <c r="V444" i="10"/>
  <c r="V445" i="10"/>
  <c r="V446" i="10"/>
  <c r="V447" i="10"/>
  <c r="V448" i="10"/>
  <c r="V449" i="10"/>
  <c r="V450" i="10"/>
  <c r="V451" i="10"/>
  <c r="V452" i="10"/>
  <c r="V453" i="10"/>
  <c r="V454" i="10"/>
  <c r="V455" i="10"/>
  <c r="V456" i="10"/>
  <c r="V457" i="10"/>
  <c r="V458" i="10"/>
  <c r="V459" i="10"/>
  <c r="V460" i="10"/>
  <c r="V461" i="10"/>
  <c r="V462" i="10"/>
  <c r="V463" i="10"/>
  <c r="V464" i="10"/>
  <c r="V465" i="10"/>
  <c r="V466" i="10"/>
  <c r="V467" i="10"/>
  <c r="V468" i="10"/>
  <c r="V469" i="10"/>
  <c r="V470" i="10"/>
  <c r="V471" i="10"/>
  <c r="V472" i="10"/>
  <c r="V473" i="10"/>
  <c r="V474" i="10"/>
  <c r="V475" i="10"/>
  <c r="V476" i="10"/>
  <c r="V477" i="10"/>
  <c r="V478" i="10"/>
  <c r="V479" i="10"/>
  <c r="V480" i="10"/>
  <c r="V481" i="10"/>
  <c r="V482" i="10"/>
  <c r="V483" i="10"/>
  <c r="V484" i="10"/>
  <c r="V485" i="10"/>
  <c r="V486" i="10"/>
  <c r="V487" i="10"/>
  <c r="V488" i="10"/>
  <c r="V489" i="10"/>
  <c r="V490" i="10"/>
  <c r="V491" i="10"/>
  <c r="V492" i="10"/>
  <c r="V493" i="10"/>
  <c r="V494" i="10"/>
  <c r="V495" i="10"/>
  <c r="V496" i="10"/>
  <c r="V497" i="10"/>
  <c r="V498" i="10"/>
  <c r="V499" i="10"/>
  <c r="V500" i="10"/>
  <c r="V501" i="10"/>
  <c r="V502" i="10"/>
  <c r="V503" i="10"/>
  <c r="V504" i="10"/>
  <c r="V505" i="10"/>
  <c r="V506" i="10"/>
  <c r="V507" i="10"/>
  <c r="V508" i="10"/>
  <c r="V509" i="10"/>
  <c r="V510" i="10"/>
  <c r="V511" i="10"/>
  <c r="V512" i="10"/>
  <c r="V513" i="10"/>
  <c r="V514" i="10"/>
  <c r="V515" i="10"/>
  <c r="V516" i="10"/>
  <c r="V517" i="10"/>
  <c r="V518" i="10"/>
  <c r="V519" i="10"/>
  <c r="V520" i="10"/>
  <c r="V521" i="10"/>
  <c r="V522" i="10"/>
  <c r="V523" i="10"/>
  <c r="V524" i="10"/>
  <c r="V525" i="10"/>
  <c r="V526" i="10"/>
  <c r="V527" i="10"/>
  <c r="V528" i="10"/>
  <c r="V529" i="10"/>
  <c r="V530" i="10"/>
  <c r="V531" i="10"/>
  <c r="V532" i="10"/>
  <c r="V533" i="10"/>
  <c r="V534" i="10"/>
  <c r="V535" i="10"/>
  <c r="V536" i="10"/>
  <c r="V537" i="10"/>
  <c r="V538" i="10"/>
  <c r="V539" i="10"/>
  <c r="V540" i="10"/>
  <c r="V541" i="10"/>
  <c r="V542" i="10"/>
  <c r="V543" i="10"/>
  <c r="V544" i="10"/>
  <c r="V545" i="10"/>
  <c r="V546" i="10"/>
  <c r="V547" i="10"/>
  <c r="V548" i="10"/>
  <c r="V549" i="10"/>
  <c r="V550" i="10"/>
  <c r="V551" i="10"/>
  <c r="V552" i="10"/>
  <c r="V553" i="10"/>
  <c r="V554" i="10"/>
  <c r="V555" i="10"/>
  <c r="V556" i="10"/>
  <c r="V557" i="10"/>
  <c r="V558" i="10"/>
  <c r="V559" i="10"/>
  <c r="V560" i="10"/>
  <c r="V561" i="10"/>
  <c r="V562" i="10"/>
  <c r="V563" i="10"/>
  <c r="V564" i="10"/>
  <c r="V565" i="10"/>
  <c r="V566" i="10"/>
  <c r="V567" i="10"/>
  <c r="V568" i="10"/>
  <c r="V569" i="10"/>
  <c r="V570" i="10"/>
  <c r="V571" i="10"/>
  <c r="V572" i="10"/>
  <c r="V573" i="10"/>
  <c r="V574" i="10"/>
  <c r="V575" i="10"/>
  <c r="V576" i="10"/>
  <c r="V577" i="10"/>
  <c r="V578" i="10"/>
  <c r="V579" i="10"/>
  <c r="V580" i="10"/>
  <c r="V581" i="10"/>
  <c r="V582" i="10"/>
  <c r="V583" i="10"/>
  <c r="V584" i="10"/>
  <c r="V585" i="10"/>
  <c r="V586" i="10"/>
  <c r="V587" i="10"/>
  <c r="V588" i="10"/>
  <c r="V589" i="10"/>
  <c r="V590" i="10"/>
  <c r="V591" i="10"/>
  <c r="V592" i="10"/>
  <c r="V593" i="10"/>
  <c r="V594" i="10"/>
  <c r="V595" i="10"/>
  <c r="V596" i="10"/>
  <c r="V597" i="10"/>
  <c r="V598" i="10"/>
  <c r="V599" i="10"/>
  <c r="V600" i="10"/>
  <c r="V601" i="10"/>
  <c r="V602" i="10"/>
  <c r="V603" i="10"/>
  <c r="V604" i="10"/>
  <c r="V605" i="10"/>
  <c r="V606" i="10"/>
  <c r="V607" i="10"/>
  <c r="V608" i="10"/>
  <c r="V609" i="10"/>
  <c r="V610" i="10"/>
  <c r="V611" i="10"/>
  <c r="V612" i="10"/>
  <c r="V613" i="10"/>
  <c r="V614" i="10"/>
  <c r="V615" i="10"/>
  <c r="V616" i="10"/>
  <c r="V617" i="10"/>
  <c r="V618" i="10"/>
  <c r="V619" i="10"/>
  <c r="V620" i="10"/>
  <c r="V621" i="10"/>
  <c r="V622" i="10"/>
  <c r="V623" i="10"/>
  <c r="V624" i="10"/>
  <c r="V625" i="10"/>
  <c r="V626" i="10"/>
  <c r="V627" i="10"/>
  <c r="V628" i="10"/>
  <c r="V629" i="10"/>
  <c r="V630" i="10"/>
  <c r="V631" i="10"/>
  <c r="V632" i="10"/>
  <c r="V633" i="10"/>
  <c r="V634" i="10"/>
  <c r="V635" i="10"/>
  <c r="V636" i="10"/>
  <c r="V637" i="10"/>
  <c r="V638" i="10"/>
  <c r="V639" i="10"/>
  <c r="V640" i="10"/>
  <c r="V641" i="10"/>
  <c r="V642" i="10"/>
  <c r="V643" i="10"/>
  <c r="V644" i="10"/>
  <c r="V645" i="10"/>
  <c r="V646" i="10"/>
  <c r="V647" i="10"/>
  <c r="V648" i="10"/>
  <c r="V649" i="10"/>
  <c r="V650" i="10"/>
  <c r="V651" i="10"/>
  <c r="V652" i="10"/>
  <c r="V653" i="10"/>
  <c r="V654" i="10"/>
  <c r="V655" i="10"/>
  <c r="V656" i="10"/>
  <c r="V657" i="10"/>
  <c r="V658" i="10"/>
  <c r="V659" i="10"/>
  <c r="V660" i="10"/>
  <c r="V661" i="10"/>
  <c r="V662" i="10"/>
  <c r="V663" i="10"/>
  <c r="V664" i="10"/>
  <c r="V665" i="10"/>
  <c r="V666" i="10"/>
  <c r="V667" i="10"/>
  <c r="V668" i="10"/>
  <c r="V669" i="10"/>
  <c r="V670" i="10"/>
  <c r="V671" i="10"/>
  <c r="V672" i="10"/>
  <c r="V673" i="10"/>
  <c r="V674" i="10"/>
  <c r="V675" i="10"/>
  <c r="V676" i="10"/>
  <c r="V677" i="10"/>
  <c r="V678" i="10"/>
  <c r="V679" i="10"/>
  <c r="V680" i="10"/>
  <c r="V681" i="10"/>
  <c r="V682" i="10"/>
  <c r="V683" i="10"/>
  <c r="V684" i="10"/>
  <c r="V685" i="10"/>
  <c r="V686" i="10"/>
  <c r="V687" i="10"/>
  <c r="V688" i="10"/>
  <c r="V689" i="10"/>
  <c r="V690" i="10"/>
  <c r="V691" i="10"/>
  <c r="V692" i="10"/>
  <c r="V693" i="10"/>
  <c r="V694" i="10"/>
  <c r="V695" i="10"/>
  <c r="V696" i="10"/>
  <c r="V697" i="10"/>
  <c r="V698" i="10"/>
  <c r="V699" i="10"/>
  <c r="V700" i="10"/>
  <c r="V701" i="10"/>
  <c r="V702" i="10"/>
  <c r="V703" i="10"/>
  <c r="V704" i="10"/>
  <c r="V705" i="10"/>
  <c r="V706" i="10"/>
  <c r="V707" i="10"/>
  <c r="V708" i="10"/>
  <c r="V709" i="10"/>
  <c r="V710" i="10"/>
  <c r="V711" i="10"/>
  <c r="V712" i="10"/>
  <c r="V713" i="10"/>
  <c r="V714" i="10"/>
  <c r="V715" i="10"/>
  <c r="V716" i="10"/>
  <c r="V717" i="10"/>
  <c r="V718" i="10"/>
  <c r="V719" i="10"/>
  <c r="V720" i="10"/>
  <c r="V721" i="10"/>
  <c r="V722" i="10"/>
  <c r="V723" i="10"/>
  <c r="V724" i="10"/>
  <c r="V725" i="10"/>
  <c r="V726" i="10"/>
  <c r="V727" i="10"/>
  <c r="V728" i="10"/>
  <c r="V729" i="10"/>
  <c r="V730" i="10"/>
  <c r="V731" i="10"/>
  <c r="V732" i="10"/>
  <c r="V733" i="10"/>
  <c r="V734" i="10"/>
  <c r="V735" i="10"/>
  <c r="V736" i="10"/>
  <c r="V737" i="10"/>
  <c r="V738" i="10"/>
  <c r="V739" i="10"/>
  <c r="V740" i="10"/>
  <c r="V741" i="10"/>
  <c r="V742" i="10"/>
  <c r="V743" i="10"/>
  <c r="V744" i="10"/>
  <c r="V745" i="10"/>
  <c r="V746" i="10"/>
  <c r="V747" i="10"/>
  <c r="V748" i="10"/>
  <c r="V749" i="10"/>
  <c r="V750" i="10"/>
  <c r="V751" i="10"/>
  <c r="V752" i="10"/>
  <c r="V753" i="10"/>
  <c r="V754" i="10"/>
  <c r="V755" i="10"/>
  <c r="V756" i="10"/>
  <c r="V757" i="10"/>
  <c r="V758" i="10"/>
  <c r="V759" i="10"/>
  <c r="V760" i="10"/>
  <c r="V761" i="10"/>
  <c r="V762" i="10"/>
  <c r="V763" i="10"/>
  <c r="V764" i="10"/>
  <c r="V765" i="10"/>
  <c r="V766" i="10"/>
  <c r="V767" i="10"/>
  <c r="V768" i="10"/>
  <c r="V769" i="10"/>
  <c r="V770" i="10"/>
  <c r="V771" i="10"/>
  <c r="V772" i="10"/>
  <c r="V773" i="10"/>
  <c r="V774" i="10"/>
  <c r="V775" i="10"/>
  <c r="V776" i="10"/>
  <c r="V777" i="10"/>
  <c r="V778" i="10"/>
  <c r="V779" i="10"/>
  <c r="V780" i="10"/>
  <c r="V781" i="10"/>
  <c r="V782" i="10"/>
  <c r="V783" i="10"/>
  <c r="V784" i="10"/>
  <c r="V785" i="10"/>
  <c r="V786" i="10"/>
  <c r="V787" i="10"/>
  <c r="V788" i="10"/>
  <c r="V789" i="10"/>
  <c r="V790" i="10"/>
  <c r="V791" i="10"/>
  <c r="V792" i="10"/>
  <c r="V793" i="10"/>
  <c r="V794" i="10"/>
  <c r="V795" i="10"/>
  <c r="V796" i="10"/>
  <c r="V797" i="10"/>
  <c r="V798" i="10"/>
  <c r="V799" i="10"/>
  <c r="V800" i="10"/>
  <c r="W6" i="10"/>
  <c r="V6" i="10"/>
  <c r="N7" i="7"/>
  <c r="V7" i="7"/>
  <c r="N8" i="7"/>
  <c r="V8" i="7"/>
  <c r="N9" i="7"/>
  <c r="V9" i="7"/>
  <c r="N10" i="7"/>
  <c r="V10" i="7"/>
  <c r="N11" i="7"/>
  <c r="V11" i="7"/>
  <c r="N12" i="7"/>
  <c r="V12" i="7"/>
  <c r="N13" i="7"/>
  <c r="V13" i="7"/>
  <c r="N14" i="7"/>
  <c r="V14" i="7"/>
  <c r="N15" i="7"/>
  <c r="V15" i="7"/>
  <c r="N16" i="7"/>
  <c r="V16" i="7"/>
  <c r="N17" i="7"/>
  <c r="V17" i="7"/>
  <c r="N18" i="7"/>
  <c r="V18" i="7"/>
  <c r="N19" i="7"/>
  <c r="V19" i="7"/>
  <c r="N20" i="7"/>
  <c r="V20" i="7"/>
  <c r="N21" i="7"/>
  <c r="V21" i="7"/>
  <c r="N22" i="7"/>
  <c r="V22" i="7"/>
  <c r="N23" i="7"/>
  <c r="V23" i="7"/>
  <c r="N24" i="7"/>
  <c r="V24" i="7"/>
  <c r="N25" i="7"/>
  <c r="V25" i="7"/>
  <c r="N26" i="7"/>
  <c r="V26" i="7"/>
  <c r="N27" i="7"/>
  <c r="V27" i="7"/>
  <c r="N28" i="7"/>
  <c r="V28" i="7"/>
  <c r="N29" i="7"/>
  <c r="V29" i="7"/>
  <c r="N30" i="7"/>
  <c r="V30" i="7"/>
  <c r="N31" i="7"/>
  <c r="V31" i="7"/>
  <c r="N32" i="7"/>
  <c r="V32" i="7"/>
  <c r="N33" i="7"/>
  <c r="V33" i="7"/>
  <c r="N34" i="7"/>
  <c r="V34" i="7"/>
  <c r="N35" i="7"/>
  <c r="V35" i="7"/>
  <c r="N36" i="7"/>
  <c r="V36" i="7"/>
  <c r="N37" i="7"/>
  <c r="V37" i="7"/>
  <c r="N38" i="7"/>
  <c r="V38" i="7"/>
  <c r="N39" i="7"/>
  <c r="V39" i="7"/>
  <c r="N40" i="7"/>
  <c r="V40" i="7"/>
  <c r="N41" i="7"/>
  <c r="V41" i="7"/>
  <c r="N42" i="7"/>
  <c r="V42" i="7"/>
  <c r="N43" i="7"/>
  <c r="V43" i="7"/>
  <c r="N44" i="7"/>
  <c r="V44" i="7"/>
  <c r="N45" i="7"/>
  <c r="V45" i="7"/>
  <c r="N46" i="7"/>
  <c r="V46" i="7"/>
  <c r="N47" i="7"/>
  <c r="V47" i="7"/>
  <c r="N48" i="7"/>
  <c r="V48" i="7"/>
  <c r="N49" i="7"/>
  <c r="V49" i="7"/>
  <c r="N50" i="7"/>
  <c r="V50" i="7"/>
  <c r="N51" i="7"/>
  <c r="V51" i="7"/>
  <c r="N52" i="7"/>
  <c r="V52" i="7"/>
  <c r="N53" i="7"/>
  <c r="V53" i="7"/>
  <c r="N54" i="7"/>
  <c r="V54" i="7"/>
  <c r="N55" i="7"/>
  <c r="V55" i="7"/>
  <c r="N56" i="7"/>
  <c r="V56" i="7"/>
  <c r="N57" i="7"/>
  <c r="V57" i="7"/>
  <c r="N58" i="7"/>
  <c r="V58" i="7"/>
  <c r="N59" i="7"/>
  <c r="V59" i="7"/>
  <c r="N60" i="7"/>
  <c r="V60" i="7"/>
  <c r="N61" i="7"/>
  <c r="V61" i="7"/>
  <c r="N62" i="7"/>
  <c r="V62" i="7"/>
  <c r="N63" i="7"/>
  <c r="V63" i="7"/>
  <c r="N64" i="7"/>
  <c r="V64" i="7"/>
  <c r="N65" i="7"/>
  <c r="V65" i="7"/>
  <c r="N66" i="7"/>
  <c r="V66" i="7"/>
  <c r="N67" i="7"/>
  <c r="V67" i="7"/>
  <c r="N68" i="7"/>
  <c r="V68" i="7"/>
  <c r="N69" i="7"/>
  <c r="V69" i="7"/>
  <c r="N70" i="7"/>
  <c r="V70" i="7"/>
  <c r="N71" i="7"/>
  <c r="V71" i="7"/>
  <c r="N72" i="7"/>
  <c r="V72" i="7"/>
  <c r="N73" i="7"/>
  <c r="V73" i="7"/>
  <c r="N74" i="7"/>
  <c r="V74" i="7"/>
  <c r="N75" i="7"/>
  <c r="V75" i="7"/>
  <c r="N76" i="7"/>
  <c r="V76" i="7"/>
  <c r="N77" i="7"/>
  <c r="V77" i="7"/>
  <c r="N78" i="7"/>
  <c r="V78" i="7"/>
  <c r="N79" i="7"/>
  <c r="V79" i="7"/>
  <c r="N80" i="7"/>
  <c r="V80" i="7"/>
  <c r="N81" i="7"/>
  <c r="V81" i="7"/>
  <c r="N82" i="7"/>
  <c r="V82" i="7"/>
  <c r="N83" i="7"/>
  <c r="V83" i="7"/>
  <c r="N84" i="7"/>
  <c r="V84" i="7"/>
  <c r="N85" i="7"/>
  <c r="V85" i="7"/>
  <c r="N86" i="7"/>
  <c r="V86" i="7"/>
  <c r="N87" i="7"/>
  <c r="V87" i="7"/>
  <c r="N88" i="7"/>
  <c r="V88" i="7"/>
  <c r="N89" i="7"/>
  <c r="V89" i="7"/>
  <c r="N90" i="7"/>
  <c r="V90" i="7"/>
  <c r="N91" i="7"/>
  <c r="V91" i="7"/>
  <c r="N92" i="7"/>
  <c r="V92" i="7"/>
  <c r="N93" i="7"/>
  <c r="V93" i="7"/>
  <c r="N94" i="7"/>
  <c r="V94" i="7"/>
  <c r="N95" i="7"/>
  <c r="V95" i="7"/>
  <c r="N96" i="7"/>
  <c r="V96" i="7"/>
  <c r="N97" i="7"/>
  <c r="V97" i="7"/>
  <c r="N98" i="7"/>
  <c r="V98" i="7"/>
  <c r="N99" i="7"/>
  <c r="V99" i="7"/>
  <c r="N100" i="7"/>
  <c r="V100" i="7"/>
  <c r="N101" i="7"/>
  <c r="V101" i="7"/>
  <c r="N102" i="7"/>
  <c r="V102" i="7"/>
  <c r="N103" i="7"/>
  <c r="V103" i="7"/>
  <c r="N104" i="7"/>
  <c r="V104" i="7"/>
  <c r="N105" i="7"/>
  <c r="V105" i="7"/>
  <c r="N106" i="7"/>
  <c r="V106" i="7"/>
  <c r="N107" i="7"/>
  <c r="V107" i="7"/>
  <c r="N108" i="7"/>
  <c r="V108" i="7"/>
  <c r="N109" i="7"/>
  <c r="V109" i="7"/>
  <c r="N110" i="7"/>
  <c r="V110" i="7"/>
  <c r="N111" i="7"/>
  <c r="V111" i="7"/>
  <c r="N112" i="7"/>
  <c r="V112" i="7"/>
  <c r="N113" i="7"/>
  <c r="V113" i="7"/>
  <c r="N114" i="7"/>
  <c r="V114" i="7"/>
  <c r="N115" i="7"/>
  <c r="V115" i="7"/>
  <c r="N116" i="7"/>
  <c r="V116" i="7"/>
  <c r="N117" i="7"/>
  <c r="V117" i="7"/>
  <c r="N118" i="7"/>
  <c r="V118" i="7"/>
  <c r="N119" i="7"/>
  <c r="V119" i="7"/>
  <c r="N120" i="7"/>
  <c r="V120" i="7"/>
  <c r="N121" i="7"/>
  <c r="V121" i="7"/>
  <c r="N122" i="7"/>
  <c r="V122" i="7"/>
  <c r="N123" i="7"/>
  <c r="V123" i="7"/>
  <c r="N124" i="7"/>
  <c r="V124" i="7"/>
  <c r="N125" i="7"/>
  <c r="V125" i="7"/>
  <c r="N126" i="7"/>
  <c r="V126" i="7"/>
  <c r="N127" i="7"/>
  <c r="V127" i="7"/>
  <c r="N128" i="7"/>
  <c r="V128" i="7"/>
  <c r="N129" i="7"/>
  <c r="V129" i="7"/>
  <c r="N130" i="7"/>
  <c r="V130" i="7"/>
  <c r="N131" i="7"/>
  <c r="V131" i="7"/>
  <c r="N132" i="7"/>
  <c r="V132" i="7"/>
  <c r="N133" i="7"/>
  <c r="V133" i="7"/>
  <c r="N134" i="7"/>
  <c r="V134" i="7"/>
  <c r="N135" i="7"/>
  <c r="V135" i="7"/>
  <c r="N136" i="7"/>
  <c r="V136" i="7"/>
  <c r="N137" i="7"/>
  <c r="V137" i="7"/>
  <c r="N138" i="7"/>
  <c r="V138" i="7"/>
  <c r="N139" i="7"/>
  <c r="V139" i="7"/>
  <c r="N140" i="7"/>
  <c r="V140" i="7"/>
  <c r="N141" i="7"/>
  <c r="V141" i="7"/>
  <c r="N142" i="7"/>
  <c r="V142" i="7"/>
  <c r="N143" i="7"/>
  <c r="V143" i="7"/>
  <c r="N144" i="7"/>
  <c r="V144" i="7"/>
  <c r="N145" i="7"/>
  <c r="V145" i="7"/>
  <c r="N146" i="7"/>
  <c r="V146" i="7"/>
  <c r="N147" i="7"/>
  <c r="V147" i="7"/>
  <c r="N148" i="7"/>
  <c r="V148" i="7"/>
  <c r="N149" i="7"/>
  <c r="V149" i="7"/>
  <c r="N150" i="7"/>
  <c r="V150" i="7"/>
  <c r="N151" i="7"/>
  <c r="V151" i="7"/>
  <c r="N152" i="7"/>
  <c r="V152" i="7"/>
  <c r="N153" i="7"/>
  <c r="V153" i="7"/>
  <c r="N154" i="7"/>
  <c r="V154" i="7"/>
  <c r="N155" i="7"/>
  <c r="V155" i="7"/>
  <c r="N156" i="7"/>
  <c r="V156" i="7"/>
  <c r="N157" i="7"/>
  <c r="V157" i="7"/>
  <c r="N158" i="7"/>
  <c r="V158" i="7"/>
  <c r="N159" i="7"/>
  <c r="V159" i="7"/>
  <c r="N160" i="7"/>
  <c r="V160" i="7"/>
  <c r="N161" i="7"/>
  <c r="V161" i="7"/>
  <c r="N162" i="7"/>
  <c r="V162" i="7"/>
  <c r="N163" i="7"/>
  <c r="V163" i="7"/>
  <c r="N164" i="7"/>
  <c r="V164" i="7"/>
  <c r="N165" i="7"/>
  <c r="V165" i="7"/>
  <c r="N166" i="7"/>
  <c r="V166" i="7"/>
  <c r="N167" i="7"/>
  <c r="V167" i="7"/>
  <c r="N168" i="7"/>
  <c r="V168" i="7"/>
  <c r="N169" i="7"/>
  <c r="V169" i="7"/>
  <c r="N170" i="7"/>
  <c r="V170" i="7"/>
  <c r="N171" i="7"/>
  <c r="V171" i="7"/>
  <c r="N172" i="7"/>
  <c r="V172" i="7"/>
  <c r="N173" i="7"/>
  <c r="V173" i="7"/>
  <c r="N174" i="7"/>
  <c r="V174" i="7"/>
  <c r="N175" i="7"/>
  <c r="V175" i="7"/>
  <c r="N176" i="7"/>
  <c r="V176" i="7"/>
  <c r="N177" i="7"/>
  <c r="V177" i="7"/>
  <c r="N178" i="7"/>
  <c r="V178" i="7"/>
  <c r="N179" i="7"/>
  <c r="V179" i="7"/>
  <c r="N180" i="7"/>
  <c r="V180" i="7"/>
  <c r="N181" i="7"/>
  <c r="V181" i="7"/>
  <c r="N182" i="7"/>
  <c r="V182" i="7"/>
  <c r="N183" i="7"/>
  <c r="V183" i="7"/>
  <c r="N184" i="7"/>
  <c r="V184" i="7"/>
  <c r="N185" i="7"/>
  <c r="V185" i="7"/>
  <c r="N186" i="7"/>
  <c r="V186" i="7"/>
  <c r="N187" i="7"/>
  <c r="V187" i="7"/>
  <c r="N188" i="7"/>
  <c r="V188" i="7"/>
  <c r="N189" i="7"/>
  <c r="V189" i="7"/>
  <c r="N190" i="7"/>
  <c r="V190" i="7"/>
  <c r="N191" i="7"/>
  <c r="V191" i="7"/>
  <c r="N192" i="7"/>
  <c r="V192" i="7"/>
  <c r="N193" i="7"/>
  <c r="V193" i="7"/>
  <c r="N194" i="7"/>
  <c r="V194" i="7"/>
  <c r="N195" i="7"/>
  <c r="V195" i="7"/>
  <c r="N196" i="7"/>
  <c r="V196" i="7"/>
  <c r="N197" i="7"/>
  <c r="V197" i="7"/>
  <c r="N198" i="7"/>
  <c r="V198" i="7"/>
  <c r="N199" i="7"/>
  <c r="V199" i="7"/>
  <c r="N200" i="7"/>
  <c r="V200" i="7"/>
  <c r="N201" i="7"/>
  <c r="V201" i="7"/>
  <c r="N202" i="7"/>
  <c r="V202" i="7"/>
  <c r="N203" i="7"/>
  <c r="V203" i="7"/>
  <c r="N204" i="7"/>
  <c r="V204" i="7"/>
  <c r="N205" i="7"/>
  <c r="V205" i="7"/>
  <c r="N206" i="7"/>
  <c r="V206" i="7"/>
  <c r="N207" i="7"/>
  <c r="V207" i="7"/>
  <c r="N208" i="7"/>
  <c r="V208" i="7"/>
  <c r="N209" i="7"/>
  <c r="V209" i="7"/>
  <c r="N210" i="7"/>
  <c r="V210" i="7"/>
  <c r="N211" i="7"/>
  <c r="V211" i="7"/>
  <c r="N212" i="7"/>
  <c r="V212" i="7"/>
  <c r="N213" i="7"/>
  <c r="V213" i="7"/>
  <c r="N214" i="7"/>
  <c r="V214" i="7"/>
  <c r="N215" i="7"/>
  <c r="V215" i="7"/>
  <c r="N216" i="7"/>
  <c r="V216" i="7"/>
  <c r="N217" i="7"/>
  <c r="V217" i="7"/>
  <c r="N218" i="7"/>
  <c r="V218" i="7"/>
  <c r="N219" i="7"/>
  <c r="V219" i="7"/>
  <c r="N220" i="7"/>
  <c r="V220" i="7"/>
  <c r="N221" i="7"/>
  <c r="V221" i="7"/>
  <c r="N222" i="7"/>
  <c r="V222" i="7"/>
  <c r="N223" i="7"/>
  <c r="V223" i="7"/>
  <c r="N224" i="7"/>
  <c r="V224" i="7"/>
  <c r="N225" i="7"/>
  <c r="V225" i="7"/>
  <c r="N226" i="7"/>
  <c r="V226" i="7"/>
  <c r="N227" i="7"/>
  <c r="V227" i="7"/>
  <c r="N228" i="7"/>
  <c r="V228" i="7"/>
  <c r="N229" i="7"/>
  <c r="V229" i="7"/>
  <c r="N230" i="7"/>
  <c r="V230" i="7"/>
  <c r="N231" i="7"/>
  <c r="V231" i="7"/>
  <c r="N232" i="7"/>
  <c r="V232" i="7"/>
  <c r="N233" i="7"/>
  <c r="V233" i="7"/>
  <c r="N234" i="7"/>
  <c r="V234" i="7"/>
  <c r="N235" i="7"/>
  <c r="V235" i="7"/>
  <c r="N236" i="7"/>
  <c r="V236" i="7"/>
  <c r="N237" i="7"/>
  <c r="V237" i="7"/>
  <c r="N238" i="7"/>
  <c r="V238" i="7"/>
  <c r="N239" i="7"/>
  <c r="V239" i="7"/>
  <c r="N240" i="7"/>
  <c r="V240" i="7"/>
  <c r="N241" i="7"/>
  <c r="V241" i="7"/>
  <c r="N242" i="7"/>
  <c r="V242" i="7"/>
  <c r="N243" i="7"/>
  <c r="V243" i="7"/>
  <c r="N244" i="7"/>
  <c r="V244" i="7"/>
  <c r="N245" i="7"/>
  <c r="V245" i="7"/>
  <c r="N246" i="7"/>
  <c r="V246" i="7"/>
  <c r="N247" i="7"/>
  <c r="V247" i="7"/>
  <c r="N248" i="7"/>
  <c r="V248" i="7"/>
  <c r="N249" i="7"/>
  <c r="V249" i="7"/>
  <c r="N250" i="7"/>
  <c r="V250" i="7"/>
  <c r="N251" i="7"/>
  <c r="V251" i="7"/>
  <c r="N252" i="7"/>
  <c r="V252" i="7"/>
  <c r="N253" i="7"/>
  <c r="V253" i="7"/>
  <c r="N254" i="7"/>
  <c r="V254" i="7"/>
  <c r="N255" i="7"/>
  <c r="V255" i="7"/>
  <c r="N256" i="7"/>
  <c r="V256" i="7"/>
  <c r="N257" i="7"/>
  <c r="V257" i="7"/>
  <c r="N258" i="7"/>
  <c r="V258" i="7"/>
  <c r="N259" i="7"/>
  <c r="V259" i="7"/>
  <c r="N260" i="7"/>
  <c r="V260" i="7"/>
  <c r="N261" i="7"/>
  <c r="V261" i="7"/>
  <c r="N262" i="7"/>
  <c r="V262" i="7"/>
  <c r="N263" i="7"/>
  <c r="V263" i="7"/>
  <c r="N264" i="7"/>
  <c r="V264" i="7"/>
  <c r="N265" i="7"/>
  <c r="V265" i="7"/>
  <c r="N266" i="7"/>
  <c r="V266" i="7"/>
  <c r="N267" i="7"/>
  <c r="V267" i="7"/>
  <c r="N268" i="7"/>
  <c r="V268" i="7"/>
  <c r="N269" i="7"/>
  <c r="V269" i="7"/>
  <c r="N270" i="7"/>
  <c r="V270" i="7"/>
  <c r="N271" i="7"/>
  <c r="V271" i="7"/>
  <c r="N272" i="7"/>
  <c r="V272" i="7"/>
  <c r="N273" i="7"/>
  <c r="V273" i="7"/>
  <c r="N274" i="7"/>
  <c r="V274" i="7"/>
  <c r="N275" i="7"/>
  <c r="V275" i="7"/>
  <c r="N276" i="7"/>
  <c r="V276" i="7"/>
  <c r="N277" i="7"/>
  <c r="V277" i="7"/>
  <c r="N278" i="7"/>
  <c r="V278" i="7"/>
  <c r="N279" i="7"/>
  <c r="V279" i="7"/>
  <c r="N280" i="7"/>
  <c r="V280" i="7"/>
  <c r="N281" i="7"/>
  <c r="V281" i="7"/>
  <c r="N282" i="7"/>
  <c r="V282" i="7"/>
  <c r="N283" i="7"/>
  <c r="V283" i="7"/>
  <c r="N284" i="7"/>
  <c r="V284" i="7"/>
  <c r="N285" i="7"/>
  <c r="V285" i="7"/>
  <c r="N286" i="7"/>
  <c r="V286" i="7"/>
  <c r="N287" i="7"/>
  <c r="V287" i="7"/>
  <c r="N288" i="7"/>
  <c r="V288" i="7"/>
  <c r="N289" i="7"/>
  <c r="V289" i="7"/>
  <c r="N290" i="7"/>
  <c r="V290" i="7"/>
  <c r="N291" i="7"/>
  <c r="V291" i="7"/>
  <c r="N292" i="7"/>
  <c r="V292" i="7"/>
  <c r="N293" i="7"/>
  <c r="V293" i="7"/>
  <c r="N294" i="7"/>
  <c r="V294" i="7"/>
  <c r="N295" i="7"/>
  <c r="V295" i="7"/>
  <c r="N296" i="7"/>
  <c r="V296" i="7"/>
  <c r="N297" i="7"/>
  <c r="V297" i="7"/>
  <c r="N298" i="7"/>
  <c r="V298" i="7"/>
  <c r="N299" i="7"/>
  <c r="V299" i="7"/>
  <c r="N300" i="7"/>
  <c r="V300" i="7"/>
  <c r="N301" i="7"/>
  <c r="V301" i="7"/>
  <c r="N302" i="7"/>
  <c r="V302" i="7"/>
  <c r="N303" i="7"/>
  <c r="V303" i="7"/>
  <c r="N304" i="7"/>
  <c r="V304" i="7"/>
  <c r="N305" i="7"/>
  <c r="V305" i="7"/>
  <c r="N306" i="7"/>
  <c r="V306" i="7"/>
  <c r="N307" i="7"/>
  <c r="V307" i="7"/>
  <c r="N308" i="7"/>
  <c r="V308" i="7"/>
  <c r="N309" i="7"/>
  <c r="V309" i="7"/>
  <c r="N310" i="7"/>
  <c r="V310" i="7"/>
  <c r="N311" i="7"/>
  <c r="V311" i="7"/>
  <c r="N312" i="7"/>
  <c r="V312" i="7"/>
  <c r="N313" i="7"/>
  <c r="V313" i="7"/>
  <c r="N314" i="7"/>
  <c r="V314" i="7"/>
  <c r="N315" i="7"/>
  <c r="V315" i="7"/>
  <c r="N316" i="7"/>
  <c r="V316" i="7"/>
  <c r="N317" i="7"/>
  <c r="V317" i="7"/>
  <c r="N318" i="7"/>
  <c r="V318" i="7"/>
  <c r="N319" i="7"/>
  <c r="V319" i="7"/>
  <c r="N320" i="7"/>
  <c r="V320" i="7"/>
  <c r="N321" i="7"/>
  <c r="V321" i="7"/>
  <c r="N322" i="7"/>
  <c r="V322" i="7"/>
  <c r="N323" i="7"/>
  <c r="V323" i="7"/>
  <c r="N324" i="7"/>
  <c r="V324" i="7"/>
  <c r="N325" i="7"/>
  <c r="V325" i="7"/>
  <c r="N326" i="7"/>
  <c r="V326" i="7"/>
  <c r="N327" i="7"/>
  <c r="V327" i="7"/>
  <c r="N328" i="7"/>
  <c r="V328" i="7"/>
  <c r="N329" i="7"/>
  <c r="V329" i="7"/>
  <c r="N330" i="7"/>
  <c r="V330" i="7"/>
  <c r="N331" i="7"/>
  <c r="V331" i="7"/>
  <c r="N332" i="7"/>
  <c r="V332" i="7"/>
  <c r="N333" i="7"/>
  <c r="V333" i="7"/>
  <c r="N334" i="7"/>
  <c r="V334" i="7"/>
  <c r="N335" i="7"/>
  <c r="V335" i="7"/>
  <c r="N336" i="7"/>
  <c r="V336" i="7"/>
  <c r="N337" i="7"/>
  <c r="V337" i="7"/>
  <c r="N338" i="7"/>
  <c r="V338" i="7"/>
  <c r="N339" i="7"/>
  <c r="V339" i="7"/>
  <c r="N340" i="7"/>
  <c r="V340" i="7"/>
  <c r="N341" i="7"/>
  <c r="V341" i="7"/>
  <c r="N342" i="7"/>
  <c r="V342" i="7"/>
  <c r="N343" i="7"/>
  <c r="V343" i="7"/>
  <c r="N344" i="7"/>
  <c r="V344" i="7"/>
  <c r="N345" i="7"/>
  <c r="V345" i="7"/>
  <c r="N346" i="7"/>
  <c r="V346" i="7"/>
  <c r="N347" i="7"/>
  <c r="V347" i="7"/>
  <c r="N348" i="7"/>
  <c r="V348" i="7"/>
  <c r="N349" i="7"/>
  <c r="V349" i="7"/>
  <c r="N350" i="7"/>
  <c r="V350" i="7"/>
  <c r="N351" i="7"/>
  <c r="V351" i="7"/>
  <c r="N352" i="7"/>
  <c r="V352" i="7"/>
  <c r="N353" i="7"/>
  <c r="V353" i="7"/>
  <c r="N354" i="7"/>
  <c r="V354" i="7"/>
  <c r="N355" i="7"/>
  <c r="V355" i="7"/>
  <c r="N356" i="7"/>
  <c r="V356" i="7"/>
  <c r="N357" i="7"/>
  <c r="V357" i="7"/>
  <c r="N358" i="7"/>
  <c r="V358" i="7"/>
  <c r="N359" i="7"/>
  <c r="V359" i="7"/>
  <c r="N360" i="7"/>
  <c r="V360" i="7"/>
  <c r="N361" i="7"/>
  <c r="V361" i="7"/>
  <c r="N362" i="7"/>
  <c r="V362" i="7"/>
  <c r="N363" i="7"/>
  <c r="V363" i="7"/>
  <c r="N364" i="7"/>
  <c r="V364" i="7"/>
  <c r="N365" i="7"/>
  <c r="V365" i="7"/>
  <c r="N366" i="7"/>
  <c r="V366" i="7"/>
  <c r="N367" i="7"/>
  <c r="V367" i="7"/>
  <c r="N368" i="7"/>
  <c r="V368" i="7"/>
  <c r="N369" i="7"/>
  <c r="V369" i="7"/>
  <c r="N370" i="7"/>
  <c r="V370" i="7"/>
  <c r="N371" i="7"/>
  <c r="V371" i="7"/>
  <c r="N372" i="7"/>
  <c r="V372" i="7"/>
  <c r="N373" i="7"/>
  <c r="V373" i="7"/>
  <c r="N374" i="7"/>
  <c r="V374" i="7"/>
  <c r="N375" i="7"/>
  <c r="V375" i="7"/>
  <c r="N376" i="7"/>
  <c r="V376" i="7"/>
  <c r="N377" i="7"/>
  <c r="V377" i="7"/>
  <c r="N378" i="7"/>
  <c r="V378" i="7"/>
  <c r="N379" i="7"/>
  <c r="V379" i="7"/>
  <c r="N380" i="7"/>
  <c r="V380" i="7"/>
  <c r="N381" i="7"/>
  <c r="V381" i="7"/>
  <c r="N382" i="7"/>
  <c r="V382" i="7"/>
  <c r="N383" i="7"/>
  <c r="V383" i="7"/>
  <c r="N384" i="7"/>
  <c r="V384" i="7"/>
  <c r="N385" i="7"/>
  <c r="V385" i="7"/>
  <c r="N386" i="7"/>
  <c r="V386" i="7"/>
  <c r="N387" i="7"/>
  <c r="V387" i="7"/>
  <c r="N388" i="7"/>
  <c r="V388" i="7"/>
  <c r="N389" i="7"/>
  <c r="V389" i="7"/>
  <c r="N390" i="7"/>
  <c r="V390" i="7"/>
  <c r="N391" i="7"/>
  <c r="V391" i="7"/>
  <c r="N392" i="7"/>
  <c r="V392" i="7"/>
  <c r="N393" i="7"/>
  <c r="V393" i="7"/>
  <c r="N394" i="7"/>
  <c r="V394" i="7"/>
  <c r="N395" i="7"/>
  <c r="V395" i="7"/>
  <c r="N396" i="7"/>
  <c r="V396" i="7"/>
  <c r="N397" i="7"/>
  <c r="V397" i="7"/>
  <c r="N398" i="7"/>
  <c r="V398" i="7"/>
  <c r="N399" i="7"/>
  <c r="V399" i="7"/>
  <c r="N400" i="7"/>
  <c r="V400" i="7"/>
  <c r="N401" i="7"/>
  <c r="V401" i="7"/>
  <c r="N402" i="7"/>
  <c r="V402" i="7"/>
  <c r="N403" i="7"/>
  <c r="V403" i="7"/>
  <c r="N404" i="7"/>
  <c r="V404" i="7"/>
  <c r="N405" i="7"/>
  <c r="V405" i="7"/>
  <c r="N406" i="7"/>
  <c r="V406" i="7"/>
  <c r="N407" i="7"/>
  <c r="V407" i="7"/>
  <c r="N408" i="7"/>
  <c r="V408" i="7"/>
  <c r="N409" i="7"/>
  <c r="V409" i="7"/>
  <c r="N410" i="7"/>
  <c r="V410" i="7"/>
  <c r="N411" i="7"/>
  <c r="V411" i="7"/>
  <c r="N412" i="7"/>
  <c r="V412" i="7"/>
  <c r="N413" i="7"/>
  <c r="V413" i="7"/>
  <c r="N414" i="7"/>
  <c r="V414" i="7"/>
  <c r="N415" i="7"/>
  <c r="V415" i="7"/>
  <c r="N416" i="7"/>
  <c r="V416" i="7"/>
  <c r="N417" i="7"/>
  <c r="V417" i="7"/>
  <c r="N418" i="7"/>
  <c r="V418" i="7"/>
  <c r="N419" i="7"/>
  <c r="V419" i="7"/>
  <c r="N420" i="7"/>
  <c r="V420" i="7"/>
  <c r="N421" i="7"/>
  <c r="V421" i="7"/>
  <c r="N422" i="7"/>
  <c r="V422" i="7"/>
  <c r="N423" i="7"/>
  <c r="V423" i="7"/>
  <c r="N424" i="7"/>
  <c r="V424" i="7"/>
  <c r="N425" i="7"/>
  <c r="V425" i="7"/>
  <c r="N426" i="7"/>
  <c r="V426" i="7"/>
  <c r="N427" i="7"/>
  <c r="V427" i="7"/>
  <c r="N428" i="7"/>
  <c r="V428" i="7"/>
  <c r="N429" i="7"/>
  <c r="V429" i="7"/>
  <c r="N430" i="7"/>
  <c r="V430" i="7"/>
  <c r="N431" i="7"/>
  <c r="V431" i="7"/>
  <c r="N432" i="7"/>
  <c r="V432" i="7"/>
  <c r="N433" i="7"/>
  <c r="V433" i="7"/>
  <c r="N434" i="7"/>
  <c r="V434" i="7"/>
  <c r="N435" i="7"/>
  <c r="V435" i="7"/>
  <c r="N436" i="7"/>
  <c r="V436" i="7"/>
  <c r="N437" i="7"/>
  <c r="V437" i="7"/>
  <c r="N438" i="7"/>
  <c r="V438" i="7"/>
  <c r="N439" i="7"/>
  <c r="V439" i="7"/>
  <c r="N440" i="7"/>
  <c r="V440" i="7"/>
  <c r="N441" i="7"/>
  <c r="V441" i="7"/>
  <c r="N442" i="7"/>
  <c r="V442" i="7"/>
  <c r="N443" i="7"/>
  <c r="V443" i="7"/>
  <c r="N444" i="7"/>
  <c r="V444" i="7"/>
  <c r="N445" i="7"/>
  <c r="V445" i="7"/>
  <c r="N446" i="7"/>
  <c r="V446" i="7"/>
  <c r="N447" i="7"/>
  <c r="V447" i="7"/>
  <c r="N448" i="7"/>
  <c r="V448" i="7"/>
  <c r="N449" i="7"/>
  <c r="V449" i="7"/>
  <c r="N450" i="7"/>
  <c r="V450" i="7"/>
  <c r="N451" i="7"/>
  <c r="V451" i="7"/>
  <c r="N452" i="7"/>
  <c r="V452" i="7"/>
  <c r="N453" i="7"/>
  <c r="V453" i="7"/>
  <c r="N454" i="7"/>
  <c r="V454" i="7"/>
  <c r="N455" i="7"/>
  <c r="V455" i="7"/>
  <c r="N456" i="7"/>
  <c r="V456" i="7"/>
  <c r="N457" i="7"/>
  <c r="V457" i="7"/>
  <c r="N458" i="7"/>
  <c r="V458" i="7"/>
  <c r="N459" i="7"/>
  <c r="V459" i="7"/>
  <c r="N460" i="7"/>
  <c r="V460" i="7"/>
  <c r="N461" i="7"/>
  <c r="V461" i="7"/>
  <c r="N462" i="7"/>
  <c r="V462" i="7"/>
  <c r="N463" i="7"/>
  <c r="V463" i="7"/>
  <c r="N464" i="7"/>
  <c r="V464" i="7"/>
  <c r="N465" i="7"/>
  <c r="V465" i="7"/>
  <c r="N466" i="7"/>
  <c r="V466" i="7"/>
  <c r="N467" i="7"/>
  <c r="V467" i="7"/>
  <c r="N468" i="7"/>
  <c r="V468" i="7"/>
  <c r="N469" i="7"/>
  <c r="V469" i="7"/>
  <c r="N470" i="7"/>
  <c r="V470" i="7"/>
  <c r="N471" i="7"/>
  <c r="V471" i="7"/>
  <c r="N472" i="7"/>
  <c r="V472" i="7"/>
  <c r="N473" i="7"/>
  <c r="V473" i="7"/>
  <c r="N474" i="7"/>
  <c r="V474" i="7"/>
  <c r="N475" i="7"/>
  <c r="V475" i="7"/>
  <c r="N476" i="7"/>
  <c r="V476" i="7"/>
  <c r="N477" i="7"/>
  <c r="V477" i="7"/>
  <c r="N478" i="7"/>
  <c r="V478" i="7"/>
  <c r="N479" i="7"/>
  <c r="V479" i="7"/>
  <c r="N480" i="7"/>
  <c r="V480" i="7"/>
  <c r="N481" i="7"/>
  <c r="V481" i="7"/>
  <c r="N482" i="7"/>
  <c r="V482" i="7"/>
  <c r="N483" i="7"/>
  <c r="V483" i="7"/>
  <c r="N484" i="7"/>
  <c r="V484" i="7"/>
  <c r="N485" i="7"/>
  <c r="V485" i="7"/>
  <c r="N486" i="7"/>
  <c r="V486" i="7"/>
  <c r="N487" i="7"/>
  <c r="V487" i="7"/>
  <c r="N488" i="7"/>
  <c r="V488" i="7"/>
  <c r="N489" i="7"/>
  <c r="V489" i="7"/>
  <c r="N490" i="7"/>
  <c r="V490" i="7"/>
  <c r="N491" i="7"/>
  <c r="V491" i="7"/>
  <c r="N492" i="7"/>
  <c r="V492" i="7"/>
  <c r="N493" i="7"/>
  <c r="V493" i="7"/>
  <c r="N494" i="7"/>
  <c r="V494" i="7"/>
  <c r="N495" i="7"/>
  <c r="V495" i="7"/>
  <c r="N496" i="7"/>
  <c r="V496" i="7"/>
  <c r="N497" i="7"/>
  <c r="V497" i="7"/>
  <c r="N498" i="7"/>
  <c r="V498" i="7"/>
  <c r="N499" i="7"/>
  <c r="V499" i="7"/>
  <c r="N500" i="7"/>
  <c r="V500" i="7"/>
  <c r="N501" i="7"/>
  <c r="V501" i="7"/>
  <c r="N502" i="7"/>
  <c r="V502" i="7"/>
  <c r="N503" i="7"/>
  <c r="V503" i="7"/>
  <c r="N504" i="7"/>
  <c r="V504" i="7"/>
  <c r="N505" i="7"/>
  <c r="V505" i="7"/>
  <c r="N506" i="7"/>
  <c r="V506" i="7"/>
  <c r="N507" i="7"/>
  <c r="V507" i="7"/>
  <c r="N508" i="7"/>
  <c r="V508" i="7"/>
  <c r="N509" i="7"/>
  <c r="V509" i="7"/>
  <c r="N510" i="7"/>
  <c r="V510" i="7"/>
  <c r="N511" i="7"/>
  <c r="V511" i="7"/>
  <c r="N512" i="7"/>
  <c r="V512" i="7"/>
  <c r="N513" i="7"/>
  <c r="V513" i="7"/>
  <c r="N514" i="7"/>
  <c r="V514" i="7"/>
  <c r="N515" i="7"/>
  <c r="V515" i="7"/>
  <c r="N516" i="7"/>
  <c r="V516" i="7"/>
  <c r="N517" i="7"/>
  <c r="V517" i="7"/>
  <c r="N518" i="7"/>
  <c r="V518" i="7"/>
  <c r="N519" i="7"/>
  <c r="V519" i="7"/>
  <c r="N520" i="7"/>
  <c r="V520" i="7"/>
  <c r="N521" i="7"/>
  <c r="V521" i="7"/>
  <c r="N522" i="7"/>
  <c r="V522" i="7"/>
  <c r="N523" i="7"/>
  <c r="V523" i="7"/>
  <c r="N524" i="7"/>
  <c r="V524" i="7"/>
  <c r="N525" i="7"/>
  <c r="V525" i="7"/>
  <c r="N526" i="7"/>
  <c r="V526" i="7"/>
  <c r="N527" i="7"/>
  <c r="V527" i="7"/>
  <c r="N528" i="7"/>
  <c r="V528" i="7"/>
  <c r="N529" i="7"/>
  <c r="V529" i="7"/>
  <c r="N530" i="7"/>
  <c r="V530" i="7"/>
  <c r="N531" i="7"/>
  <c r="V531" i="7"/>
  <c r="N532" i="7"/>
  <c r="V532" i="7"/>
  <c r="N533" i="7"/>
  <c r="V533" i="7"/>
  <c r="N534" i="7"/>
  <c r="V534" i="7"/>
  <c r="N535" i="7"/>
  <c r="V535" i="7"/>
  <c r="N536" i="7"/>
  <c r="V536" i="7"/>
  <c r="N537" i="7"/>
  <c r="V537" i="7"/>
  <c r="N538" i="7"/>
  <c r="V538" i="7"/>
  <c r="N539" i="7"/>
  <c r="V539" i="7"/>
  <c r="N540" i="7"/>
  <c r="V540" i="7"/>
  <c r="N541" i="7"/>
  <c r="V541" i="7"/>
  <c r="N542" i="7"/>
  <c r="V542" i="7"/>
  <c r="N543" i="7"/>
  <c r="V543" i="7"/>
  <c r="N544" i="7"/>
  <c r="V544" i="7"/>
  <c r="N545" i="7"/>
  <c r="V545" i="7"/>
  <c r="N546" i="7"/>
  <c r="V546" i="7"/>
  <c r="N547" i="7"/>
  <c r="V547" i="7"/>
  <c r="N548" i="7"/>
  <c r="V548" i="7"/>
  <c r="N549" i="7"/>
  <c r="V549" i="7"/>
  <c r="N550" i="7"/>
  <c r="V550" i="7"/>
  <c r="N551" i="7"/>
  <c r="V551" i="7"/>
  <c r="N552" i="7"/>
  <c r="V552" i="7"/>
  <c r="N553" i="7"/>
  <c r="V553" i="7"/>
  <c r="N554" i="7"/>
  <c r="V554" i="7"/>
  <c r="N555" i="7"/>
  <c r="V555" i="7"/>
  <c r="N556" i="7"/>
  <c r="V556" i="7"/>
  <c r="N557" i="7"/>
  <c r="V557" i="7"/>
  <c r="N558" i="7"/>
  <c r="V558" i="7"/>
  <c r="N559" i="7"/>
  <c r="V559" i="7"/>
  <c r="N560" i="7"/>
  <c r="V560" i="7"/>
  <c r="N561" i="7"/>
  <c r="V561" i="7"/>
  <c r="N562" i="7"/>
  <c r="V562" i="7"/>
  <c r="N563" i="7"/>
  <c r="V563" i="7"/>
  <c r="N564" i="7"/>
  <c r="V564" i="7"/>
  <c r="N565" i="7"/>
  <c r="V565" i="7"/>
  <c r="N566" i="7"/>
  <c r="V566" i="7"/>
  <c r="N567" i="7"/>
  <c r="V567" i="7"/>
  <c r="N568" i="7"/>
  <c r="V568" i="7"/>
  <c r="N569" i="7"/>
  <c r="V569" i="7"/>
  <c r="N570" i="7"/>
  <c r="V570" i="7"/>
  <c r="N571" i="7"/>
  <c r="V571" i="7"/>
  <c r="N572" i="7"/>
  <c r="V572" i="7"/>
  <c r="N573" i="7"/>
  <c r="V573" i="7"/>
  <c r="N574" i="7"/>
  <c r="V574" i="7"/>
  <c r="N575" i="7"/>
  <c r="V575" i="7"/>
  <c r="N576" i="7"/>
  <c r="V576" i="7"/>
  <c r="N577" i="7"/>
  <c r="V577" i="7"/>
  <c r="N578" i="7"/>
  <c r="V578" i="7"/>
  <c r="N579" i="7"/>
  <c r="V579" i="7"/>
  <c r="N580" i="7"/>
  <c r="V580" i="7"/>
  <c r="N581" i="7"/>
  <c r="V581" i="7"/>
  <c r="N582" i="7"/>
  <c r="V582" i="7"/>
  <c r="N583" i="7"/>
  <c r="V583" i="7"/>
  <c r="N584" i="7"/>
  <c r="V584" i="7"/>
  <c r="N585" i="7"/>
  <c r="V585" i="7"/>
  <c r="N586" i="7"/>
  <c r="V586" i="7"/>
  <c r="N587" i="7"/>
  <c r="V587" i="7"/>
  <c r="N588" i="7"/>
  <c r="V588" i="7"/>
  <c r="N589" i="7"/>
  <c r="V589" i="7"/>
  <c r="N590" i="7"/>
  <c r="V590" i="7"/>
  <c r="N591" i="7"/>
  <c r="V591" i="7"/>
  <c r="N592" i="7"/>
  <c r="V592" i="7"/>
  <c r="N593" i="7"/>
  <c r="V593" i="7"/>
  <c r="N594" i="7"/>
  <c r="V594" i="7"/>
  <c r="N595" i="7"/>
  <c r="V595" i="7"/>
  <c r="N596" i="7"/>
  <c r="V596" i="7"/>
  <c r="N597" i="7"/>
  <c r="V597" i="7"/>
  <c r="N598" i="7"/>
  <c r="V598" i="7"/>
  <c r="N599" i="7"/>
  <c r="V599" i="7"/>
  <c r="N600" i="7"/>
  <c r="V600" i="7"/>
  <c r="N601" i="7"/>
  <c r="V601" i="7"/>
  <c r="N602" i="7"/>
  <c r="V602" i="7"/>
  <c r="N603" i="7"/>
  <c r="V603" i="7"/>
  <c r="N604" i="7"/>
  <c r="V604" i="7"/>
  <c r="N605" i="7"/>
  <c r="V605" i="7"/>
  <c r="N606" i="7"/>
  <c r="V606" i="7"/>
  <c r="N607" i="7"/>
  <c r="V607" i="7"/>
  <c r="N608" i="7"/>
  <c r="V608" i="7"/>
  <c r="N609" i="7"/>
  <c r="V609" i="7"/>
  <c r="N610" i="7"/>
  <c r="V610" i="7"/>
  <c r="N611" i="7"/>
  <c r="V611" i="7"/>
  <c r="N612" i="7"/>
  <c r="V612" i="7"/>
  <c r="N613" i="7"/>
  <c r="V613" i="7"/>
  <c r="N614" i="7"/>
  <c r="V614" i="7"/>
  <c r="N615" i="7"/>
  <c r="V615" i="7"/>
  <c r="N616" i="7"/>
  <c r="V616" i="7"/>
  <c r="N617" i="7"/>
  <c r="V617" i="7"/>
  <c r="N618" i="7"/>
  <c r="V618" i="7"/>
  <c r="N619" i="7"/>
  <c r="V619" i="7"/>
  <c r="N620" i="7"/>
  <c r="V620" i="7"/>
  <c r="N621" i="7"/>
  <c r="V621" i="7"/>
  <c r="N622" i="7"/>
  <c r="V622" i="7"/>
  <c r="N623" i="7"/>
  <c r="V623" i="7"/>
  <c r="N624" i="7"/>
  <c r="V624" i="7"/>
  <c r="N625" i="7"/>
  <c r="V625" i="7"/>
  <c r="N626" i="7"/>
  <c r="V626" i="7"/>
  <c r="N627" i="7"/>
  <c r="V627" i="7"/>
  <c r="N628" i="7"/>
  <c r="V628" i="7"/>
  <c r="N629" i="7"/>
  <c r="V629" i="7"/>
  <c r="N630" i="7"/>
  <c r="V630" i="7"/>
  <c r="N631" i="7"/>
  <c r="V631" i="7"/>
  <c r="N632" i="7"/>
  <c r="V632" i="7"/>
  <c r="N633" i="7"/>
  <c r="V633" i="7"/>
  <c r="N634" i="7"/>
  <c r="V634" i="7"/>
  <c r="N635" i="7"/>
  <c r="V635" i="7"/>
  <c r="N636" i="7"/>
  <c r="V636" i="7"/>
  <c r="N637" i="7"/>
  <c r="V637" i="7"/>
  <c r="N638" i="7"/>
  <c r="V638" i="7"/>
  <c r="N639" i="7"/>
  <c r="V639" i="7"/>
  <c r="N640" i="7"/>
  <c r="V640" i="7"/>
  <c r="N641" i="7"/>
  <c r="V641" i="7"/>
  <c r="N642" i="7"/>
  <c r="V642" i="7"/>
  <c r="N643" i="7"/>
  <c r="V643" i="7"/>
  <c r="N644" i="7"/>
  <c r="V644" i="7"/>
  <c r="N645" i="7"/>
  <c r="V645" i="7"/>
  <c r="N646" i="7"/>
  <c r="V646" i="7"/>
  <c r="N647" i="7"/>
  <c r="V647" i="7"/>
  <c r="N648" i="7"/>
  <c r="V648" i="7"/>
  <c r="N649" i="7"/>
  <c r="V649" i="7"/>
  <c r="N650" i="7"/>
  <c r="V650" i="7"/>
  <c r="N651" i="7"/>
  <c r="V651" i="7"/>
  <c r="N652" i="7"/>
  <c r="V652" i="7"/>
  <c r="N653" i="7"/>
  <c r="V653" i="7"/>
  <c r="N654" i="7"/>
  <c r="V654" i="7"/>
  <c r="N655" i="7"/>
  <c r="V655" i="7"/>
  <c r="N656" i="7"/>
  <c r="V656" i="7"/>
  <c r="N657" i="7"/>
  <c r="V657" i="7"/>
  <c r="N658" i="7"/>
  <c r="V658" i="7"/>
  <c r="N659" i="7"/>
  <c r="V659" i="7"/>
  <c r="N660" i="7"/>
  <c r="V660" i="7"/>
  <c r="N661" i="7"/>
  <c r="V661" i="7"/>
  <c r="N662" i="7"/>
  <c r="V662" i="7"/>
  <c r="N663" i="7"/>
  <c r="V663" i="7"/>
  <c r="N664" i="7"/>
  <c r="V664" i="7"/>
  <c r="N665" i="7"/>
  <c r="V665" i="7"/>
  <c r="N666" i="7"/>
  <c r="V666" i="7"/>
  <c r="N667" i="7"/>
  <c r="V667" i="7"/>
  <c r="N668" i="7"/>
  <c r="V668" i="7"/>
  <c r="N669" i="7"/>
  <c r="V669" i="7"/>
  <c r="N670" i="7"/>
  <c r="V670" i="7"/>
  <c r="N671" i="7"/>
  <c r="V671" i="7"/>
  <c r="N672" i="7"/>
  <c r="V672" i="7"/>
  <c r="N673" i="7"/>
  <c r="V673" i="7"/>
  <c r="N674" i="7"/>
  <c r="V674" i="7"/>
  <c r="N675" i="7"/>
  <c r="V675" i="7"/>
  <c r="N676" i="7"/>
  <c r="V676" i="7"/>
  <c r="N677" i="7"/>
  <c r="V677" i="7"/>
  <c r="N678" i="7"/>
  <c r="V678" i="7"/>
  <c r="N679" i="7"/>
  <c r="V679" i="7"/>
  <c r="N680" i="7"/>
  <c r="V680" i="7"/>
  <c r="N681" i="7"/>
  <c r="V681" i="7"/>
  <c r="N682" i="7"/>
  <c r="V682" i="7"/>
  <c r="N683" i="7"/>
  <c r="V683" i="7"/>
  <c r="N684" i="7"/>
  <c r="V684" i="7"/>
  <c r="N685" i="7"/>
  <c r="V685" i="7"/>
  <c r="N686" i="7"/>
  <c r="V686" i="7"/>
  <c r="N687" i="7"/>
  <c r="V687" i="7"/>
  <c r="N688" i="7"/>
  <c r="V688" i="7"/>
  <c r="N689" i="7"/>
  <c r="V689" i="7"/>
  <c r="N690" i="7"/>
  <c r="V690" i="7"/>
  <c r="N691" i="7"/>
  <c r="V691" i="7"/>
  <c r="N692" i="7"/>
  <c r="V692" i="7"/>
  <c r="N693" i="7"/>
  <c r="V693" i="7"/>
  <c r="N694" i="7"/>
  <c r="V694" i="7"/>
  <c r="N695" i="7"/>
  <c r="V695" i="7"/>
  <c r="N696" i="7"/>
  <c r="V696" i="7"/>
  <c r="N697" i="7"/>
  <c r="V697" i="7"/>
  <c r="N698" i="7"/>
  <c r="V698" i="7"/>
  <c r="N699" i="7"/>
  <c r="V699" i="7"/>
  <c r="N700" i="7"/>
  <c r="V700" i="7"/>
  <c r="N701" i="7"/>
  <c r="V701" i="7"/>
  <c r="N702" i="7"/>
  <c r="V702" i="7"/>
  <c r="N703" i="7"/>
  <c r="V703" i="7"/>
  <c r="N704" i="7"/>
  <c r="V704" i="7"/>
  <c r="N705" i="7"/>
  <c r="V705" i="7"/>
  <c r="N706" i="7"/>
  <c r="V706" i="7"/>
  <c r="N707" i="7"/>
  <c r="V707" i="7"/>
  <c r="N708" i="7"/>
  <c r="V708" i="7"/>
  <c r="N709" i="7"/>
  <c r="V709" i="7"/>
  <c r="N710" i="7"/>
  <c r="V710" i="7"/>
  <c r="N711" i="7"/>
  <c r="V711" i="7"/>
  <c r="N712" i="7"/>
  <c r="V712" i="7"/>
  <c r="N713" i="7"/>
  <c r="V713" i="7"/>
  <c r="N714" i="7"/>
  <c r="V714" i="7"/>
  <c r="N715" i="7"/>
  <c r="V715" i="7"/>
  <c r="N716" i="7"/>
  <c r="V716" i="7"/>
  <c r="N717" i="7"/>
  <c r="V717" i="7"/>
  <c r="N718" i="7"/>
  <c r="V718" i="7"/>
  <c r="N719" i="7"/>
  <c r="V719" i="7"/>
  <c r="N720" i="7"/>
  <c r="V720" i="7"/>
  <c r="N721" i="7"/>
  <c r="V721" i="7"/>
  <c r="N722" i="7"/>
  <c r="V722" i="7"/>
  <c r="N723" i="7"/>
  <c r="V723" i="7"/>
  <c r="N724" i="7"/>
  <c r="V724" i="7"/>
  <c r="N725" i="7"/>
  <c r="V725" i="7"/>
  <c r="N726" i="7"/>
  <c r="V726" i="7"/>
  <c r="N727" i="7"/>
  <c r="V727" i="7"/>
  <c r="N728" i="7"/>
  <c r="V728" i="7"/>
  <c r="N729" i="7"/>
  <c r="V729" i="7"/>
  <c r="N730" i="7"/>
  <c r="V730" i="7"/>
  <c r="N731" i="7"/>
  <c r="V731" i="7"/>
  <c r="N732" i="7"/>
  <c r="V732" i="7"/>
  <c r="N733" i="7"/>
  <c r="V733" i="7"/>
  <c r="N734" i="7"/>
  <c r="V734" i="7"/>
  <c r="N735" i="7"/>
  <c r="V735" i="7"/>
  <c r="N736" i="7"/>
  <c r="V736" i="7"/>
  <c r="N737" i="7"/>
  <c r="V737" i="7"/>
  <c r="N738" i="7"/>
  <c r="V738" i="7"/>
  <c r="N739" i="7"/>
  <c r="V739" i="7"/>
  <c r="N740" i="7"/>
  <c r="V740" i="7"/>
  <c r="N741" i="7"/>
  <c r="V741" i="7"/>
  <c r="N742" i="7"/>
  <c r="V742" i="7"/>
  <c r="N743" i="7"/>
  <c r="V743" i="7"/>
  <c r="N744" i="7"/>
  <c r="V744" i="7"/>
  <c r="N745" i="7"/>
  <c r="V745" i="7"/>
  <c r="N746" i="7"/>
  <c r="V746" i="7"/>
  <c r="N747" i="7"/>
  <c r="V747" i="7"/>
  <c r="N748" i="7"/>
  <c r="V748" i="7"/>
  <c r="N749" i="7"/>
  <c r="V749" i="7"/>
  <c r="N750" i="7"/>
  <c r="V750" i="7"/>
  <c r="N751" i="7"/>
  <c r="V751" i="7"/>
  <c r="N752" i="7"/>
  <c r="V752" i="7"/>
  <c r="N753" i="7"/>
  <c r="V753" i="7"/>
  <c r="N754" i="7"/>
  <c r="V754" i="7"/>
  <c r="N755" i="7"/>
  <c r="V755" i="7"/>
  <c r="N756" i="7"/>
  <c r="V756" i="7"/>
  <c r="N757" i="7"/>
  <c r="V757" i="7"/>
  <c r="N758" i="7"/>
  <c r="V758" i="7"/>
  <c r="N759" i="7"/>
  <c r="V759" i="7"/>
  <c r="N760" i="7"/>
  <c r="V760" i="7"/>
  <c r="N761" i="7"/>
  <c r="V761" i="7"/>
  <c r="N762" i="7"/>
  <c r="V762" i="7"/>
  <c r="N763" i="7"/>
  <c r="V763" i="7"/>
  <c r="N764" i="7"/>
  <c r="V764" i="7"/>
  <c r="N765" i="7"/>
  <c r="V765" i="7"/>
  <c r="N766" i="7"/>
  <c r="V766" i="7"/>
  <c r="N767" i="7"/>
  <c r="V767" i="7"/>
  <c r="N768" i="7"/>
  <c r="V768" i="7"/>
  <c r="N769" i="7"/>
  <c r="V769" i="7"/>
  <c r="N770" i="7"/>
  <c r="V770" i="7"/>
  <c r="N771" i="7"/>
  <c r="V771" i="7"/>
  <c r="N772" i="7"/>
  <c r="V772" i="7"/>
  <c r="N773" i="7"/>
  <c r="V773" i="7"/>
  <c r="N774" i="7"/>
  <c r="V774" i="7"/>
  <c r="N775" i="7"/>
  <c r="V775" i="7"/>
  <c r="N776" i="7"/>
  <c r="V776" i="7"/>
  <c r="N777" i="7"/>
  <c r="V777" i="7"/>
  <c r="N778" i="7"/>
  <c r="V778" i="7"/>
  <c r="N779" i="7"/>
  <c r="V779" i="7"/>
  <c r="N780" i="7"/>
  <c r="V780" i="7"/>
  <c r="N781" i="7"/>
  <c r="V781" i="7"/>
  <c r="N782" i="7"/>
  <c r="V782" i="7"/>
  <c r="N783" i="7"/>
  <c r="V783" i="7"/>
  <c r="N784" i="7"/>
  <c r="V784" i="7"/>
  <c r="N785" i="7"/>
  <c r="V785" i="7"/>
  <c r="N786" i="7"/>
  <c r="V786" i="7"/>
  <c r="N787" i="7"/>
  <c r="V787" i="7"/>
  <c r="N788" i="7"/>
  <c r="V788" i="7"/>
  <c r="N789" i="7"/>
  <c r="V789" i="7"/>
  <c r="N790" i="7"/>
  <c r="V790" i="7"/>
  <c r="N791" i="7"/>
  <c r="V791" i="7"/>
  <c r="N792" i="7"/>
  <c r="V792" i="7"/>
  <c r="N793" i="7"/>
  <c r="V793" i="7"/>
  <c r="N794" i="7"/>
  <c r="V794" i="7"/>
  <c r="N795" i="7"/>
  <c r="V795" i="7"/>
  <c r="N796" i="7"/>
  <c r="V796" i="7"/>
  <c r="N797" i="7"/>
  <c r="V797" i="7"/>
  <c r="N798" i="7"/>
  <c r="V798" i="7"/>
  <c r="N799" i="7"/>
  <c r="V799" i="7"/>
  <c r="N800" i="7"/>
  <c r="V800" i="7"/>
  <c r="N6" i="7"/>
  <c r="V6" i="7"/>
  <c r="R7" i="7"/>
  <c r="R8" i="7"/>
  <c r="R9" i="7"/>
  <c r="R10" i="7"/>
  <c r="R11" i="7"/>
  <c r="R12" i="7"/>
  <c r="R13" i="7"/>
  <c r="R14" i="7"/>
  <c r="R15" i="7"/>
  <c r="R16" i="7"/>
  <c r="R17" i="7"/>
  <c r="R18" i="7"/>
  <c r="R19" i="7"/>
  <c r="R20" i="7"/>
  <c r="R21" i="7"/>
  <c r="R22" i="7"/>
  <c r="R23" i="7"/>
  <c r="R24" i="7"/>
  <c r="R25" i="7"/>
  <c r="R26" i="7"/>
  <c r="R27" i="7"/>
  <c r="R28" i="7"/>
  <c r="R29" i="7"/>
  <c r="R30" i="7"/>
  <c r="R31" i="7"/>
  <c r="R32" i="7"/>
  <c r="R33" i="7"/>
  <c r="R34" i="7"/>
  <c r="R35" i="7"/>
  <c r="R36" i="7"/>
  <c r="R37" i="7"/>
  <c r="R38" i="7"/>
  <c r="R39" i="7"/>
  <c r="R40" i="7"/>
  <c r="R41" i="7"/>
  <c r="R42" i="7"/>
  <c r="R43" i="7"/>
  <c r="R44" i="7"/>
  <c r="R45" i="7"/>
  <c r="R46" i="7"/>
  <c r="R47" i="7"/>
  <c r="R48" i="7"/>
  <c r="R49" i="7"/>
  <c r="R50" i="7"/>
  <c r="R51" i="7"/>
  <c r="R52" i="7"/>
  <c r="R53" i="7"/>
  <c r="R54" i="7"/>
  <c r="R55" i="7"/>
  <c r="R56" i="7"/>
  <c r="R57" i="7"/>
  <c r="R58" i="7"/>
  <c r="R59" i="7"/>
  <c r="R60" i="7"/>
  <c r="R61" i="7"/>
  <c r="R62" i="7"/>
  <c r="R63" i="7"/>
  <c r="R64" i="7"/>
  <c r="R65" i="7"/>
  <c r="R66" i="7"/>
  <c r="R67" i="7"/>
  <c r="R68" i="7"/>
  <c r="R69" i="7"/>
  <c r="R70" i="7"/>
  <c r="R71" i="7"/>
  <c r="R72" i="7"/>
  <c r="R73" i="7"/>
  <c r="R74" i="7"/>
  <c r="R75" i="7"/>
  <c r="R76" i="7"/>
  <c r="R77" i="7"/>
  <c r="R78" i="7"/>
  <c r="R79" i="7"/>
  <c r="R80" i="7"/>
  <c r="R81" i="7"/>
  <c r="R82" i="7"/>
  <c r="R83" i="7"/>
  <c r="R84" i="7"/>
  <c r="R85" i="7"/>
  <c r="R86" i="7"/>
  <c r="R87" i="7"/>
  <c r="R88" i="7"/>
  <c r="R89" i="7"/>
  <c r="R90" i="7"/>
  <c r="R91" i="7"/>
  <c r="R92" i="7"/>
  <c r="R93" i="7"/>
  <c r="R94" i="7"/>
  <c r="R95" i="7"/>
  <c r="R96" i="7"/>
  <c r="R97" i="7"/>
  <c r="R98" i="7"/>
  <c r="R99" i="7"/>
  <c r="R100" i="7"/>
  <c r="R101" i="7"/>
  <c r="R102" i="7"/>
  <c r="R103" i="7"/>
  <c r="R104" i="7"/>
  <c r="R105" i="7"/>
  <c r="R106" i="7"/>
  <c r="R107" i="7"/>
  <c r="R108" i="7"/>
  <c r="R109" i="7"/>
  <c r="R110" i="7"/>
  <c r="R111" i="7"/>
  <c r="R112" i="7"/>
  <c r="R113" i="7"/>
  <c r="R114" i="7"/>
  <c r="R115" i="7"/>
  <c r="R116" i="7"/>
  <c r="R117" i="7"/>
  <c r="R118" i="7"/>
  <c r="R119" i="7"/>
  <c r="R120" i="7"/>
  <c r="R121" i="7"/>
  <c r="R122" i="7"/>
  <c r="R123" i="7"/>
  <c r="R124" i="7"/>
  <c r="R125" i="7"/>
  <c r="R126" i="7"/>
  <c r="R127" i="7"/>
  <c r="R128" i="7"/>
  <c r="R129" i="7"/>
  <c r="R130" i="7"/>
  <c r="R131" i="7"/>
  <c r="R132" i="7"/>
  <c r="R133" i="7"/>
  <c r="R134" i="7"/>
  <c r="R135" i="7"/>
  <c r="R136" i="7"/>
  <c r="R137" i="7"/>
  <c r="R138" i="7"/>
  <c r="R139" i="7"/>
  <c r="R140" i="7"/>
  <c r="R141" i="7"/>
  <c r="R142" i="7"/>
  <c r="R143" i="7"/>
  <c r="R144" i="7"/>
  <c r="R145" i="7"/>
  <c r="R146" i="7"/>
  <c r="R147" i="7"/>
  <c r="R148" i="7"/>
  <c r="R149" i="7"/>
  <c r="R150" i="7"/>
  <c r="R151" i="7"/>
  <c r="R152" i="7"/>
  <c r="R153" i="7"/>
  <c r="R154" i="7"/>
  <c r="R155" i="7"/>
  <c r="R156" i="7"/>
  <c r="R157" i="7"/>
  <c r="R158" i="7"/>
  <c r="R159" i="7"/>
  <c r="R160" i="7"/>
  <c r="R161" i="7"/>
  <c r="R162" i="7"/>
  <c r="R163" i="7"/>
  <c r="R164" i="7"/>
  <c r="R165" i="7"/>
  <c r="R166" i="7"/>
  <c r="R167" i="7"/>
  <c r="R168" i="7"/>
  <c r="R169" i="7"/>
  <c r="R170" i="7"/>
  <c r="R171" i="7"/>
  <c r="R172" i="7"/>
  <c r="R173" i="7"/>
  <c r="R174" i="7"/>
  <c r="R175" i="7"/>
  <c r="R176" i="7"/>
  <c r="R177" i="7"/>
  <c r="R178" i="7"/>
  <c r="R179" i="7"/>
  <c r="R180" i="7"/>
  <c r="R181" i="7"/>
  <c r="R182" i="7"/>
  <c r="R183" i="7"/>
  <c r="R184" i="7"/>
  <c r="R185" i="7"/>
  <c r="R186" i="7"/>
  <c r="R187" i="7"/>
  <c r="R188" i="7"/>
  <c r="R189" i="7"/>
  <c r="R190" i="7"/>
  <c r="R191" i="7"/>
  <c r="R192" i="7"/>
  <c r="R193" i="7"/>
  <c r="R194" i="7"/>
  <c r="R195" i="7"/>
  <c r="R196" i="7"/>
  <c r="R197" i="7"/>
  <c r="R198" i="7"/>
  <c r="R199" i="7"/>
  <c r="R200" i="7"/>
  <c r="R201" i="7"/>
  <c r="R202" i="7"/>
  <c r="R203" i="7"/>
  <c r="R204" i="7"/>
  <c r="R205" i="7"/>
  <c r="R206" i="7"/>
  <c r="R207" i="7"/>
  <c r="R208" i="7"/>
  <c r="R209" i="7"/>
  <c r="R210" i="7"/>
  <c r="R211" i="7"/>
  <c r="R212" i="7"/>
  <c r="R213" i="7"/>
  <c r="R214" i="7"/>
  <c r="R215" i="7"/>
  <c r="R216" i="7"/>
  <c r="R217" i="7"/>
  <c r="R218" i="7"/>
  <c r="R219" i="7"/>
  <c r="R220" i="7"/>
  <c r="R221" i="7"/>
  <c r="R222" i="7"/>
  <c r="R223" i="7"/>
  <c r="R224" i="7"/>
  <c r="R225" i="7"/>
  <c r="R226" i="7"/>
  <c r="R227" i="7"/>
  <c r="R228" i="7"/>
  <c r="R229" i="7"/>
  <c r="R230" i="7"/>
  <c r="R231" i="7"/>
  <c r="R232" i="7"/>
  <c r="R233" i="7"/>
  <c r="R234" i="7"/>
  <c r="R235" i="7"/>
  <c r="R236" i="7"/>
  <c r="R237" i="7"/>
  <c r="R238" i="7"/>
  <c r="R239" i="7"/>
  <c r="R240" i="7"/>
  <c r="R241" i="7"/>
  <c r="R242" i="7"/>
  <c r="R243" i="7"/>
  <c r="R244" i="7"/>
  <c r="R245" i="7"/>
  <c r="R246" i="7"/>
  <c r="R247" i="7"/>
  <c r="R248" i="7"/>
  <c r="R249" i="7"/>
  <c r="R250" i="7"/>
  <c r="R251" i="7"/>
  <c r="R252" i="7"/>
  <c r="R253" i="7"/>
  <c r="R254" i="7"/>
  <c r="R255" i="7"/>
  <c r="R256" i="7"/>
  <c r="R257" i="7"/>
  <c r="R258" i="7"/>
  <c r="R259" i="7"/>
  <c r="R260" i="7"/>
  <c r="R261" i="7"/>
  <c r="R262" i="7"/>
  <c r="R263" i="7"/>
  <c r="R264" i="7"/>
  <c r="R265" i="7"/>
  <c r="R266" i="7"/>
  <c r="R267" i="7"/>
  <c r="R268" i="7"/>
  <c r="R269" i="7"/>
  <c r="R270" i="7"/>
  <c r="R271" i="7"/>
  <c r="R272" i="7"/>
  <c r="R273" i="7"/>
  <c r="R274" i="7"/>
  <c r="R275" i="7"/>
  <c r="R276" i="7"/>
  <c r="R277" i="7"/>
  <c r="R278" i="7"/>
  <c r="R279" i="7"/>
  <c r="R280" i="7"/>
  <c r="R281" i="7"/>
  <c r="R282" i="7"/>
  <c r="R283" i="7"/>
  <c r="R284" i="7"/>
  <c r="R285" i="7"/>
  <c r="R286" i="7"/>
  <c r="R287" i="7"/>
  <c r="R288" i="7"/>
  <c r="R289" i="7"/>
  <c r="R290" i="7"/>
  <c r="R291" i="7"/>
  <c r="R292" i="7"/>
  <c r="R293" i="7"/>
  <c r="R294" i="7"/>
  <c r="R295" i="7"/>
  <c r="R296" i="7"/>
  <c r="R297" i="7"/>
  <c r="R298" i="7"/>
  <c r="R299" i="7"/>
  <c r="R300" i="7"/>
  <c r="R301" i="7"/>
  <c r="R302" i="7"/>
  <c r="R303" i="7"/>
  <c r="R304" i="7"/>
  <c r="R305" i="7"/>
  <c r="R306" i="7"/>
  <c r="R307" i="7"/>
  <c r="R308" i="7"/>
  <c r="R309" i="7"/>
  <c r="R310" i="7"/>
  <c r="R311" i="7"/>
  <c r="R312" i="7"/>
  <c r="R313" i="7"/>
  <c r="R314" i="7"/>
  <c r="R315" i="7"/>
  <c r="R316" i="7"/>
  <c r="R317" i="7"/>
  <c r="R318" i="7"/>
  <c r="R319" i="7"/>
  <c r="R320" i="7"/>
  <c r="R321" i="7"/>
  <c r="R322" i="7"/>
  <c r="R323" i="7"/>
  <c r="R324" i="7"/>
  <c r="R325" i="7"/>
  <c r="R326" i="7"/>
  <c r="R327" i="7"/>
  <c r="R328" i="7"/>
  <c r="R329" i="7"/>
  <c r="R330" i="7"/>
  <c r="R331" i="7"/>
  <c r="R332" i="7"/>
  <c r="R333" i="7"/>
  <c r="R334" i="7"/>
  <c r="R335" i="7"/>
  <c r="R336" i="7"/>
  <c r="R337" i="7"/>
  <c r="R338" i="7"/>
  <c r="R339" i="7"/>
  <c r="R340" i="7"/>
  <c r="R341" i="7"/>
  <c r="R342" i="7"/>
  <c r="R343" i="7"/>
  <c r="R344" i="7"/>
  <c r="R345" i="7"/>
  <c r="R346" i="7"/>
  <c r="R347" i="7"/>
  <c r="R348" i="7"/>
  <c r="R349" i="7"/>
  <c r="R350" i="7"/>
  <c r="R351" i="7"/>
  <c r="R352" i="7"/>
  <c r="R353" i="7"/>
  <c r="R354" i="7"/>
  <c r="R355" i="7"/>
  <c r="R356" i="7"/>
  <c r="R357" i="7"/>
  <c r="R358" i="7"/>
  <c r="R359" i="7"/>
  <c r="R360" i="7"/>
  <c r="R361" i="7"/>
  <c r="R362" i="7"/>
  <c r="R363" i="7"/>
  <c r="R364" i="7"/>
  <c r="R365" i="7"/>
  <c r="R366" i="7"/>
  <c r="R367" i="7"/>
  <c r="R368" i="7"/>
  <c r="R369" i="7"/>
  <c r="R370" i="7"/>
  <c r="R371" i="7"/>
  <c r="R372" i="7"/>
  <c r="R373" i="7"/>
  <c r="R374" i="7"/>
  <c r="R375" i="7"/>
  <c r="R376" i="7"/>
  <c r="R377" i="7"/>
  <c r="R378" i="7"/>
  <c r="R379" i="7"/>
  <c r="R380" i="7"/>
  <c r="R381" i="7"/>
  <c r="R382" i="7"/>
  <c r="R383" i="7"/>
  <c r="R384" i="7"/>
  <c r="R385" i="7"/>
  <c r="R386" i="7"/>
  <c r="R387" i="7"/>
  <c r="R388" i="7"/>
  <c r="R389" i="7"/>
  <c r="R390" i="7"/>
  <c r="R391" i="7"/>
  <c r="R392" i="7"/>
  <c r="R393" i="7"/>
  <c r="R394" i="7"/>
  <c r="R395" i="7"/>
  <c r="R396" i="7"/>
  <c r="R397" i="7"/>
  <c r="R398" i="7"/>
  <c r="R399" i="7"/>
  <c r="R400" i="7"/>
  <c r="R401" i="7"/>
  <c r="R402" i="7"/>
  <c r="R403" i="7"/>
  <c r="R404" i="7"/>
  <c r="R405" i="7"/>
  <c r="R406" i="7"/>
  <c r="R407" i="7"/>
  <c r="R408" i="7"/>
  <c r="R409" i="7"/>
  <c r="R410" i="7"/>
  <c r="R411" i="7"/>
  <c r="R412" i="7"/>
  <c r="R413" i="7"/>
  <c r="R414" i="7"/>
  <c r="R415" i="7"/>
  <c r="R416" i="7"/>
  <c r="R417" i="7"/>
  <c r="R418" i="7"/>
  <c r="R419" i="7"/>
  <c r="R420" i="7"/>
  <c r="R421" i="7"/>
  <c r="R422" i="7"/>
  <c r="R423" i="7"/>
  <c r="R424" i="7"/>
  <c r="R425" i="7"/>
  <c r="R426" i="7"/>
  <c r="R427" i="7"/>
  <c r="R428" i="7"/>
  <c r="R429" i="7"/>
  <c r="R430" i="7"/>
  <c r="R431" i="7"/>
  <c r="R432" i="7"/>
  <c r="R433" i="7"/>
  <c r="R434" i="7"/>
  <c r="R435" i="7"/>
  <c r="R436" i="7"/>
  <c r="R437" i="7"/>
  <c r="R438" i="7"/>
  <c r="R439" i="7"/>
  <c r="R440" i="7"/>
  <c r="R441" i="7"/>
  <c r="R442" i="7"/>
  <c r="R443" i="7"/>
  <c r="R444" i="7"/>
  <c r="R445" i="7"/>
  <c r="R446" i="7"/>
  <c r="R447" i="7"/>
  <c r="R448" i="7"/>
  <c r="R449" i="7"/>
  <c r="R450" i="7"/>
  <c r="R451" i="7"/>
  <c r="R452" i="7"/>
  <c r="R453" i="7"/>
  <c r="R454" i="7"/>
  <c r="R455" i="7"/>
  <c r="R456" i="7"/>
  <c r="R457" i="7"/>
  <c r="R458" i="7"/>
  <c r="R459" i="7"/>
  <c r="R460" i="7"/>
  <c r="R461" i="7"/>
  <c r="R462" i="7"/>
  <c r="R463" i="7"/>
  <c r="R464" i="7"/>
  <c r="R465" i="7"/>
  <c r="R466" i="7"/>
  <c r="R467" i="7"/>
  <c r="R468" i="7"/>
  <c r="R469" i="7"/>
  <c r="R470" i="7"/>
  <c r="R471" i="7"/>
  <c r="R472" i="7"/>
  <c r="R473" i="7"/>
  <c r="R474" i="7"/>
  <c r="R475" i="7"/>
  <c r="R476" i="7"/>
  <c r="R477" i="7"/>
  <c r="R478" i="7"/>
  <c r="R479" i="7"/>
  <c r="R480" i="7"/>
  <c r="R481" i="7"/>
  <c r="R482" i="7"/>
  <c r="R483" i="7"/>
  <c r="R484" i="7"/>
  <c r="R485" i="7"/>
  <c r="R486" i="7"/>
  <c r="R487" i="7"/>
  <c r="R488" i="7"/>
  <c r="R489" i="7"/>
  <c r="R490" i="7"/>
  <c r="R491" i="7"/>
  <c r="R492" i="7"/>
  <c r="R493" i="7"/>
  <c r="R494" i="7"/>
  <c r="R495" i="7"/>
  <c r="R496" i="7"/>
  <c r="R497" i="7"/>
  <c r="R498" i="7"/>
  <c r="R499" i="7"/>
  <c r="R500" i="7"/>
  <c r="R501" i="7"/>
  <c r="R502" i="7"/>
  <c r="R503" i="7"/>
  <c r="R504" i="7"/>
  <c r="R505" i="7"/>
  <c r="R506" i="7"/>
  <c r="R507" i="7"/>
  <c r="R508" i="7"/>
  <c r="R509" i="7"/>
  <c r="R510" i="7"/>
  <c r="R511" i="7"/>
  <c r="R512" i="7"/>
  <c r="R513" i="7"/>
  <c r="R514" i="7"/>
  <c r="R515" i="7"/>
  <c r="R516" i="7"/>
  <c r="R517" i="7"/>
  <c r="R518" i="7"/>
  <c r="R519" i="7"/>
  <c r="R520" i="7"/>
  <c r="R521" i="7"/>
  <c r="R522" i="7"/>
  <c r="R523" i="7"/>
  <c r="R524" i="7"/>
  <c r="R525" i="7"/>
  <c r="R526" i="7"/>
  <c r="R527" i="7"/>
  <c r="R528" i="7"/>
  <c r="R529" i="7"/>
  <c r="R530" i="7"/>
  <c r="R531" i="7"/>
  <c r="R532" i="7"/>
  <c r="R533" i="7"/>
  <c r="R534" i="7"/>
  <c r="R535" i="7"/>
  <c r="R536" i="7"/>
  <c r="R537" i="7"/>
  <c r="R538" i="7"/>
  <c r="R539" i="7"/>
  <c r="R540" i="7"/>
  <c r="R541" i="7"/>
  <c r="R542" i="7"/>
  <c r="R543" i="7"/>
  <c r="R544" i="7"/>
  <c r="R545" i="7"/>
  <c r="R546" i="7"/>
  <c r="R547" i="7"/>
  <c r="R548" i="7"/>
  <c r="R549" i="7"/>
  <c r="R550" i="7"/>
  <c r="R551" i="7"/>
  <c r="R552" i="7"/>
  <c r="R553" i="7"/>
  <c r="R554" i="7"/>
  <c r="R555" i="7"/>
  <c r="R556" i="7"/>
  <c r="R557" i="7"/>
  <c r="R558" i="7"/>
  <c r="R559" i="7"/>
  <c r="R560" i="7"/>
  <c r="R561" i="7"/>
  <c r="R562" i="7"/>
  <c r="R563" i="7"/>
  <c r="R564" i="7"/>
  <c r="R565" i="7"/>
  <c r="R566" i="7"/>
  <c r="R567" i="7"/>
  <c r="R568" i="7"/>
  <c r="R569" i="7"/>
  <c r="R570" i="7"/>
  <c r="R571" i="7"/>
  <c r="R572" i="7"/>
  <c r="R573" i="7"/>
  <c r="R574" i="7"/>
  <c r="R575" i="7"/>
  <c r="R576" i="7"/>
  <c r="R577" i="7"/>
  <c r="R578" i="7"/>
  <c r="R579" i="7"/>
  <c r="R580" i="7"/>
  <c r="R581" i="7"/>
  <c r="R582" i="7"/>
  <c r="R583" i="7"/>
  <c r="R584" i="7"/>
  <c r="R585" i="7"/>
  <c r="R586" i="7"/>
  <c r="R587" i="7"/>
  <c r="R588" i="7"/>
  <c r="R589" i="7"/>
  <c r="R590" i="7"/>
  <c r="R591" i="7"/>
  <c r="R592" i="7"/>
  <c r="R593" i="7"/>
  <c r="R594" i="7"/>
  <c r="R595" i="7"/>
  <c r="R596" i="7"/>
  <c r="R597" i="7"/>
  <c r="R598" i="7"/>
  <c r="R599" i="7"/>
  <c r="R600" i="7"/>
  <c r="R601" i="7"/>
  <c r="R602" i="7"/>
  <c r="R603" i="7"/>
  <c r="R604" i="7"/>
  <c r="R605" i="7"/>
  <c r="R606" i="7"/>
  <c r="R607" i="7"/>
  <c r="R608" i="7"/>
  <c r="R609" i="7"/>
  <c r="R610" i="7"/>
  <c r="R611" i="7"/>
  <c r="R612" i="7"/>
  <c r="R613" i="7"/>
  <c r="R614" i="7"/>
  <c r="R615" i="7"/>
  <c r="R616" i="7"/>
  <c r="R617" i="7"/>
  <c r="R618" i="7"/>
  <c r="R619" i="7"/>
  <c r="R620" i="7"/>
  <c r="R621" i="7"/>
  <c r="R622" i="7"/>
  <c r="R623" i="7"/>
  <c r="R624" i="7"/>
  <c r="R625" i="7"/>
  <c r="R626" i="7"/>
  <c r="R627" i="7"/>
  <c r="R628" i="7"/>
  <c r="R629" i="7"/>
  <c r="R630" i="7"/>
  <c r="R631" i="7"/>
  <c r="R632" i="7"/>
  <c r="R633" i="7"/>
  <c r="R634" i="7"/>
  <c r="R635" i="7"/>
  <c r="R636" i="7"/>
  <c r="R637" i="7"/>
  <c r="R638" i="7"/>
  <c r="R639" i="7"/>
  <c r="R640" i="7"/>
  <c r="R641" i="7"/>
  <c r="R642" i="7"/>
  <c r="R643" i="7"/>
  <c r="R644" i="7"/>
  <c r="R645" i="7"/>
  <c r="R646" i="7"/>
  <c r="R647" i="7"/>
  <c r="R648" i="7"/>
  <c r="R649" i="7"/>
  <c r="R650" i="7"/>
  <c r="R651" i="7"/>
  <c r="R652" i="7"/>
  <c r="R653" i="7"/>
  <c r="R654" i="7"/>
  <c r="R655" i="7"/>
  <c r="R656" i="7"/>
  <c r="R657" i="7"/>
  <c r="R658" i="7"/>
  <c r="R659" i="7"/>
  <c r="R660" i="7"/>
  <c r="R661" i="7"/>
  <c r="R662" i="7"/>
  <c r="R663" i="7"/>
  <c r="R664" i="7"/>
  <c r="R665" i="7"/>
  <c r="R666" i="7"/>
  <c r="R667" i="7"/>
  <c r="R668" i="7"/>
  <c r="R669" i="7"/>
  <c r="R670" i="7"/>
  <c r="R671" i="7"/>
  <c r="R672" i="7"/>
  <c r="R673" i="7"/>
  <c r="R674" i="7"/>
  <c r="R675" i="7"/>
  <c r="R676" i="7"/>
  <c r="R677" i="7"/>
  <c r="R678" i="7"/>
  <c r="R679" i="7"/>
  <c r="R680" i="7"/>
  <c r="R681" i="7"/>
  <c r="R682" i="7"/>
  <c r="R683" i="7"/>
  <c r="R684" i="7"/>
  <c r="R685" i="7"/>
  <c r="R686" i="7"/>
  <c r="R687" i="7"/>
  <c r="R688" i="7"/>
  <c r="R689" i="7"/>
  <c r="R690" i="7"/>
  <c r="R691" i="7"/>
  <c r="R692" i="7"/>
  <c r="R693" i="7"/>
  <c r="R694" i="7"/>
  <c r="R695" i="7"/>
  <c r="R696" i="7"/>
  <c r="R697" i="7"/>
  <c r="R698" i="7"/>
  <c r="R699" i="7"/>
  <c r="R700" i="7"/>
  <c r="R701" i="7"/>
  <c r="R702" i="7"/>
  <c r="R703" i="7"/>
  <c r="R704" i="7"/>
  <c r="R705" i="7"/>
  <c r="R706" i="7"/>
  <c r="R707" i="7"/>
  <c r="R708" i="7"/>
  <c r="R709" i="7"/>
  <c r="R710" i="7"/>
  <c r="R711" i="7"/>
  <c r="R712" i="7"/>
  <c r="R713" i="7"/>
  <c r="R714" i="7"/>
  <c r="R715" i="7"/>
  <c r="R716" i="7"/>
  <c r="R717" i="7"/>
  <c r="R718" i="7"/>
  <c r="R719" i="7"/>
  <c r="R720" i="7"/>
  <c r="R721" i="7"/>
  <c r="R722" i="7"/>
  <c r="R723" i="7"/>
  <c r="R724" i="7"/>
  <c r="R725" i="7"/>
  <c r="R726" i="7"/>
  <c r="R727" i="7"/>
  <c r="R728" i="7"/>
  <c r="R729" i="7"/>
  <c r="R730" i="7"/>
  <c r="R731" i="7"/>
  <c r="R732" i="7"/>
  <c r="R733" i="7"/>
  <c r="R734" i="7"/>
  <c r="R735" i="7"/>
  <c r="R736" i="7"/>
  <c r="R737" i="7"/>
  <c r="R738" i="7"/>
  <c r="R739" i="7"/>
  <c r="R740" i="7"/>
  <c r="R741" i="7"/>
  <c r="R742" i="7"/>
  <c r="R743" i="7"/>
  <c r="R744" i="7"/>
  <c r="R745" i="7"/>
  <c r="R746" i="7"/>
  <c r="R747" i="7"/>
  <c r="R748" i="7"/>
  <c r="R749" i="7"/>
  <c r="R750" i="7"/>
  <c r="R751" i="7"/>
  <c r="R752" i="7"/>
  <c r="R753" i="7"/>
  <c r="R754" i="7"/>
  <c r="R755" i="7"/>
  <c r="R756" i="7"/>
  <c r="R757" i="7"/>
  <c r="R758" i="7"/>
  <c r="R759" i="7"/>
  <c r="R760" i="7"/>
  <c r="R761" i="7"/>
  <c r="R762" i="7"/>
  <c r="R763" i="7"/>
  <c r="R764" i="7"/>
  <c r="R765" i="7"/>
  <c r="R766" i="7"/>
  <c r="R767" i="7"/>
  <c r="R768" i="7"/>
  <c r="R769" i="7"/>
  <c r="R770" i="7"/>
  <c r="R771" i="7"/>
  <c r="R772" i="7"/>
  <c r="R773" i="7"/>
  <c r="R774" i="7"/>
  <c r="R775" i="7"/>
  <c r="R776" i="7"/>
  <c r="R777" i="7"/>
  <c r="R778" i="7"/>
  <c r="R779" i="7"/>
  <c r="R780" i="7"/>
  <c r="R781" i="7"/>
  <c r="R782" i="7"/>
  <c r="R783" i="7"/>
  <c r="R784" i="7"/>
  <c r="R785" i="7"/>
  <c r="R786" i="7"/>
  <c r="R787" i="7"/>
  <c r="R788" i="7"/>
  <c r="R789" i="7"/>
  <c r="R790" i="7"/>
  <c r="R791" i="7"/>
  <c r="R792" i="7"/>
  <c r="R793" i="7"/>
  <c r="R794" i="7"/>
  <c r="R795" i="7"/>
  <c r="R796" i="7"/>
  <c r="R797" i="7"/>
  <c r="R798" i="7"/>
  <c r="R799" i="7"/>
  <c r="R800" i="7"/>
  <c r="R6" i="7"/>
  <c r="P7" i="7"/>
  <c r="Q7" i="7"/>
  <c r="O7" i="7"/>
  <c r="K7" i="7"/>
  <c r="W7" i="7"/>
  <c r="P8" i="7"/>
  <c r="Q8" i="7"/>
  <c r="O8" i="7"/>
  <c r="W8" i="7"/>
  <c r="P9" i="7"/>
  <c r="K9" i="7"/>
  <c r="W9" i="7"/>
  <c r="P10" i="7"/>
  <c r="K10" i="7"/>
  <c r="W10" i="7"/>
  <c r="P11" i="7"/>
  <c r="K11" i="7"/>
  <c r="W11" i="7"/>
  <c r="P12" i="7"/>
  <c r="K12" i="7"/>
  <c r="W12" i="7"/>
  <c r="W13" i="7"/>
  <c r="P14" i="7"/>
  <c r="K14" i="7"/>
  <c r="W14" i="7"/>
  <c r="W15" i="7"/>
  <c r="W16" i="7"/>
  <c r="P17" i="7"/>
  <c r="K17" i="7"/>
  <c r="W17" i="7"/>
  <c r="P18" i="7"/>
  <c r="K18" i="7"/>
  <c r="W18" i="7"/>
  <c r="W19" i="7"/>
  <c r="P20" i="7"/>
  <c r="Q20" i="7"/>
  <c r="O20" i="7"/>
  <c r="K20" i="7"/>
  <c r="W20" i="7"/>
  <c r="P21" i="7"/>
  <c r="Q21" i="7"/>
  <c r="O21" i="7"/>
  <c r="W21" i="7"/>
  <c r="P22" i="7"/>
  <c r="K22" i="7"/>
  <c r="W22" i="7"/>
  <c r="P23" i="7"/>
  <c r="K23" i="7"/>
  <c r="W23" i="7"/>
  <c r="P24" i="7"/>
  <c r="K24" i="7"/>
  <c r="W24" i="7"/>
  <c r="P25" i="7"/>
  <c r="K25" i="7"/>
  <c r="W25" i="7"/>
  <c r="P26" i="7"/>
  <c r="K26" i="7"/>
  <c r="W26" i="7"/>
  <c r="P27" i="7"/>
  <c r="K27" i="7"/>
  <c r="W27" i="7"/>
  <c r="P28" i="7"/>
  <c r="K28" i="7"/>
  <c r="W28" i="7"/>
  <c r="P29" i="7"/>
  <c r="K29" i="7"/>
  <c r="W29" i="7"/>
  <c r="P30" i="7"/>
  <c r="Q30" i="7"/>
  <c r="O30" i="7"/>
  <c r="W30" i="7"/>
  <c r="W31" i="7"/>
  <c r="W32" i="7"/>
  <c r="W33" i="7"/>
  <c r="W34" i="7"/>
  <c r="W35" i="7"/>
  <c r="W36" i="7"/>
  <c r="W37" i="7"/>
  <c r="W38" i="7"/>
  <c r="W39" i="7"/>
  <c r="W40" i="7"/>
  <c r="W41" i="7"/>
  <c r="W42" i="7"/>
  <c r="W43" i="7"/>
  <c r="W44" i="7"/>
  <c r="W45" i="7"/>
  <c r="W46" i="7"/>
  <c r="W47" i="7"/>
  <c r="W48" i="7"/>
  <c r="W49" i="7"/>
  <c r="W50" i="7"/>
  <c r="W51" i="7"/>
  <c r="W52" i="7"/>
  <c r="W53" i="7"/>
  <c r="W54" i="7"/>
  <c r="W55" i="7"/>
  <c r="W56" i="7"/>
  <c r="W57" i="7"/>
  <c r="W58" i="7"/>
  <c r="W59" i="7"/>
  <c r="W60" i="7"/>
  <c r="W61" i="7"/>
  <c r="W62" i="7"/>
  <c r="W63" i="7"/>
  <c r="W64" i="7"/>
  <c r="W65" i="7"/>
  <c r="W66" i="7"/>
  <c r="W67" i="7"/>
  <c r="W68" i="7"/>
  <c r="W69" i="7"/>
  <c r="W70" i="7"/>
  <c r="W71" i="7"/>
  <c r="W72" i="7"/>
  <c r="W73" i="7"/>
  <c r="W74" i="7"/>
  <c r="W75" i="7"/>
  <c r="W76" i="7"/>
  <c r="W77" i="7"/>
  <c r="W78" i="7"/>
  <c r="W79" i="7"/>
  <c r="W80" i="7"/>
  <c r="W81" i="7"/>
  <c r="W82" i="7"/>
  <c r="W83" i="7"/>
  <c r="W84" i="7"/>
  <c r="W85" i="7"/>
  <c r="W86" i="7"/>
  <c r="W87" i="7"/>
  <c r="W88" i="7"/>
  <c r="W89" i="7"/>
  <c r="W90" i="7"/>
  <c r="W91" i="7"/>
  <c r="W92" i="7"/>
  <c r="W93" i="7"/>
  <c r="W94" i="7"/>
  <c r="W95" i="7"/>
  <c r="W96" i="7"/>
  <c r="W97" i="7"/>
  <c r="W98" i="7"/>
  <c r="W99" i="7"/>
  <c r="W100" i="7"/>
  <c r="W101" i="7"/>
  <c r="W102" i="7"/>
  <c r="W103" i="7"/>
  <c r="W104" i="7"/>
  <c r="W105" i="7"/>
  <c r="W106" i="7"/>
  <c r="W107" i="7"/>
  <c r="W108" i="7"/>
  <c r="W109" i="7"/>
  <c r="W110" i="7"/>
  <c r="W111" i="7"/>
  <c r="W112" i="7"/>
  <c r="W113" i="7"/>
  <c r="W114" i="7"/>
  <c r="W115" i="7"/>
  <c r="W116" i="7"/>
  <c r="W117" i="7"/>
  <c r="W118" i="7"/>
  <c r="W119" i="7"/>
  <c r="W120" i="7"/>
  <c r="W121" i="7"/>
  <c r="W122" i="7"/>
  <c r="W123" i="7"/>
  <c r="W124" i="7"/>
  <c r="W125" i="7"/>
  <c r="W126" i="7"/>
  <c r="W127" i="7"/>
  <c r="W128" i="7"/>
  <c r="W129" i="7"/>
  <c r="W130" i="7"/>
  <c r="W131" i="7"/>
  <c r="W132" i="7"/>
  <c r="W133" i="7"/>
  <c r="W134" i="7"/>
  <c r="W135" i="7"/>
  <c r="W136" i="7"/>
  <c r="W137" i="7"/>
  <c r="W138" i="7"/>
  <c r="W139" i="7"/>
  <c r="W140" i="7"/>
  <c r="W141" i="7"/>
  <c r="W142" i="7"/>
  <c r="W143" i="7"/>
  <c r="W144" i="7"/>
  <c r="W145" i="7"/>
  <c r="W146" i="7"/>
  <c r="W147" i="7"/>
  <c r="W148" i="7"/>
  <c r="W149" i="7"/>
  <c r="W150" i="7"/>
  <c r="W151" i="7"/>
  <c r="W152" i="7"/>
  <c r="W153" i="7"/>
  <c r="W154" i="7"/>
  <c r="W155" i="7"/>
  <c r="W156" i="7"/>
  <c r="W157" i="7"/>
  <c r="W158" i="7"/>
  <c r="W159" i="7"/>
  <c r="W160" i="7"/>
  <c r="W161" i="7"/>
  <c r="W162" i="7"/>
  <c r="W163" i="7"/>
  <c r="W164" i="7"/>
  <c r="W165" i="7"/>
  <c r="W166" i="7"/>
  <c r="W167" i="7"/>
  <c r="W168" i="7"/>
  <c r="W169" i="7"/>
  <c r="W170" i="7"/>
  <c r="W171" i="7"/>
  <c r="W172" i="7"/>
  <c r="W173" i="7"/>
  <c r="W174" i="7"/>
  <c r="W175" i="7"/>
  <c r="W176" i="7"/>
  <c r="W177" i="7"/>
  <c r="W178" i="7"/>
  <c r="W179" i="7"/>
  <c r="W180" i="7"/>
  <c r="W181" i="7"/>
  <c r="W182" i="7"/>
  <c r="W183" i="7"/>
  <c r="W184" i="7"/>
  <c r="W185" i="7"/>
  <c r="W186" i="7"/>
  <c r="W187" i="7"/>
  <c r="W188" i="7"/>
  <c r="W189" i="7"/>
  <c r="W190" i="7"/>
  <c r="W191" i="7"/>
  <c r="W192" i="7"/>
  <c r="W193" i="7"/>
  <c r="W194" i="7"/>
  <c r="W195" i="7"/>
  <c r="W196" i="7"/>
  <c r="W197" i="7"/>
  <c r="W198" i="7"/>
  <c r="W199" i="7"/>
  <c r="W200" i="7"/>
  <c r="W201" i="7"/>
  <c r="W202" i="7"/>
  <c r="W203" i="7"/>
  <c r="W204" i="7"/>
  <c r="W205" i="7"/>
  <c r="W206" i="7"/>
  <c r="W207" i="7"/>
  <c r="W208" i="7"/>
  <c r="W209" i="7"/>
  <c r="W210" i="7"/>
  <c r="W211" i="7"/>
  <c r="W212" i="7"/>
  <c r="W213" i="7"/>
  <c r="W214" i="7"/>
  <c r="W215" i="7"/>
  <c r="W216" i="7"/>
  <c r="W217" i="7"/>
  <c r="W218" i="7"/>
  <c r="W219" i="7"/>
  <c r="W220" i="7"/>
  <c r="W221" i="7"/>
  <c r="W222" i="7"/>
  <c r="W223" i="7"/>
  <c r="W224" i="7"/>
  <c r="W225" i="7"/>
  <c r="W226" i="7"/>
  <c r="W227" i="7"/>
  <c r="W228" i="7"/>
  <c r="W229" i="7"/>
  <c r="W230" i="7"/>
  <c r="W231" i="7"/>
  <c r="W232" i="7"/>
  <c r="W233" i="7"/>
  <c r="W234" i="7"/>
  <c r="W235" i="7"/>
  <c r="W236" i="7"/>
  <c r="W237" i="7"/>
  <c r="W238" i="7"/>
  <c r="W239" i="7"/>
  <c r="W240" i="7"/>
  <c r="W241" i="7"/>
  <c r="W242" i="7"/>
  <c r="W243" i="7"/>
  <c r="W244" i="7"/>
  <c r="W245" i="7"/>
  <c r="W246" i="7"/>
  <c r="W247" i="7"/>
  <c r="W248" i="7"/>
  <c r="W249" i="7"/>
  <c r="W250" i="7"/>
  <c r="W251" i="7"/>
  <c r="W252" i="7"/>
  <c r="W253" i="7"/>
  <c r="W254" i="7"/>
  <c r="W255" i="7"/>
  <c r="W256" i="7"/>
  <c r="W257" i="7"/>
  <c r="W258" i="7"/>
  <c r="W259" i="7"/>
  <c r="W260" i="7"/>
  <c r="W261" i="7"/>
  <c r="W262" i="7"/>
  <c r="W263" i="7"/>
  <c r="W264" i="7"/>
  <c r="W265" i="7"/>
  <c r="W266" i="7"/>
  <c r="W267" i="7"/>
  <c r="W268" i="7"/>
  <c r="W269" i="7"/>
  <c r="W270" i="7"/>
  <c r="W271" i="7"/>
  <c r="W272" i="7"/>
  <c r="W273" i="7"/>
  <c r="W274" i="7"/>
  <c r="W275" i="7"/>
  <c r="W276" i="7"/>
  <c r="W277" i="7"/>
  <c r="W278" i="7"/>
  <c r="W279" i="7"/>
  <c r="W280" i="7"/>
  <c r="W281" i="7"/>
  <c r="W282" i="7"/>
  <c r="W283" i="7"/>
  <c r="W284" i="7"/>
  <c r="W285" i="7"/>
  <c r="W286" i="7"/>
  <c r="W287" i="7"/>
  <c r="W288" i="7"/>
  <c r="W289" i="7"/>
  <c r="W290" i="7"/>
  <c r="W291" i="7"/>
  <c r="W292" i="7"/>
  <c r="W293" i="7"/>
  <c r="W294" i="7"/>
  <c r="W295" i="7"/>
  <c r="W296" i="7"/>
  <c r="W297" i="7"/>
  <c r="W298" i="7"/>
  <c r="W299" i="7"/>
  <c r="W300" i="7"/>
  <c r="W301" i="7"/>
  <c r="W302" i="7"/>
  <c r="W303" i="7"/>
  <c r="W304" i="7"/>
  <c r="W305" i="7"/>
  <c r="W306" i="7"/>
  <c r="W307" i="7"/>
  <c r="W308" i="7"/>
  <c r="W309" i="7"/>
  <c r="W310" i="7"/>
  <c r="W311" i="7"/>
  <c r="W312" i="7"/>
  <c r="W313" i="7"/>
  <c r="W314" i="7"/>
  <c r="W315" i="7"/>
  <c r="W316" i="7"/>
  <c r="W317" i="7"/>
  <c r="W318" i="7"/>
  <c r="W319" i="7"/>
  <c r="W320" i="7"/>
  <c r="W321" i="7"/>
  <c r="W322" i="7"/>
  <c r="W323" i="7"/>
  <c r="W324" i="7"/>
  <c r="W325" i="7"/>
  <c r="W326" i="7"/>
  <c r="W327" i="7"/>
  <c r="W328" i="7"/>
  <c r="W329" i="7"/>
  <c r="W330" i="7"/>
  <c r="W331" i="7"/>
  <c r="W332" i="7"/>
  <c r="W333" i="7"/>
  <c r="W334" i="7"/>
  <c r="W335" i="7"/>
  <c r="W336" i="7"/>
  <c r="W337" i="7"/>
  <c r="W338" i="7"/>
  <c r="W339" i="7"/>
  <c r="W340" i="7"/>
  <c r="W341" i="7"/>
  <c r="W342" i="7"/>
  <c r="W343" i="7"/>
  <c r="W344" i="7"/>
  <c r="W345" i="7"/>
  <c r="W346" i="7"/>
  <c r="W347" i="7"/>
  <c r="W348" i="7"/>
  <c r="W349" i="7"/>
  <c r="W350" i="7"/>
  <c r="W351" i="7"/>
  <c r="W352" i="7"/>
  <c r="W353" i="7"/>
  <c r="W354" i="7"/>
  <c r="W355" i="7"/>
  <c r="W356" i="7"/>
  <c r="W357" i="7"/>
  <c r="W358" i="7"/>
  <c r="W359" i="7"/>
  <c r="W360" i="7"/>
  <c r="W361" i="7"/>
  <c r="W362" i="7"/>
  <c r="W363" i="7"/>
  <c r="W364" i="7"/>
  <c r="W365" i="7"/>
  <c r="W366" i="7"/>
  <c r="W367" i="7"/>
  <c r="W368" i="7"/>
  <c r="W369" i="7"/>
  <c r="W370" i="7"/>
  <c r="W371" i="7"/>
  <c r="W372" i="7"/>
  <c r="W373" i="7"/>
  <c r="W374" i="7"/>
  <c r="W375" i="7"/>
  <c r="W376" i="7"/>
  <c r="W377" i="7"/>
  <c r="W378" i="7"/>
  <c r="W379" i="7"/>
  <c r="W380" i="7"/>
  <c r="W381" i="7"/>
  <c r="W382" i="7"/>
  <c r="W383" i="7"/>
  <c r="W384" i="7"/>
  <c r="W385" i="7"/>
  <c r="W386" i="7"/>
  <c r="W387" i="7"/>
  <c r="W388" i="7"/>
  <c r="W389" i="7"/>
  <c r="W390" i="7"/>
  <c r="W391" i="7"/>
  <c r="W392" i="7"/>
  <c r="W393" i="7"/>
  <c r="W394" i="7"/>
  <c r="W395" i="7"/>
  <c r="W396" i="7"/>
  <c r="W397" i="7"/>
  <c r="W398" i="7"/>
  <c r="W399" i="7"/>
  <c r="W400" i="7"/>
  <c r="W401" i="7"/>
  <c r="W402" i="7"/>
  <c r="W403" i="7"/>
  <c r="W404" i="7"/>
  <c r="W405" i="7"/>
  <c r="W406" i="7"/>
  <c r="W407" i="7"/>
  <c r="W408" i="7"/>
  <c r="W409" i="7"/>
  <c r="W410" i="7"/>
  <c r="W411" i="7"/>
  <c r="W412" i="7"/>
  <c r="W413" i="7"/>
  <c r="W414" i="7"/>
  <c r="W415" i="7"/>
  <c r="W416" i="7"/>
  <c r="W417" i="7"/>
  <c r="W418" i="7"/>
  <c r="W419" i="7"/>
  <c r="W420" i="7"/>
  <c r="W421" i="7"/>
  <c r="W422" i="7"/>
  <c r="W423" i="7"/>
  <c r="W424" i="7"/>
  <c r="W425" i="7"/>
  <c r="W426" i="7"/>
  <c r="W427" i="7"/>
  <c r="W428" i="7"/>
  <c r="W429" i="7"/>
  <c r="W430" i="7"/>
  <c r="W431" i="7"/>
  <c r="W432" i="7"/>
  <c r="W433" i="7"/>
  <c r="W434" i="7"/>
  <c r="W435" i="7"/>
  <c r="W436" i="7"/>
  <c r="W437" i="7"/>
  <c r="W438" i="7"/>
  <c r="W439" i="7"/>
  <c r="W440" i="7"/>
  <c r="W441" i="7"/>
  <c r="W442" i="7"/>
  <c r="W443" i="7"/>
  <c r="W444" i="7"/>
  <c r="W445" i="7"/>
  <c r="W446" i="7"/>
  <c r="W447" i="7"/>
  <c r="W448" i="7"/>
  <c r="W449" i="7"/>
  <c r="W450" i="7"/>
  <c r="W451" i="7"/>
  <c r="W452" i="7"/>
  <c r="W453" i="7"/>
  <c r="W454" i="7"/>
  <c r="W455" i="7"/>
  <c r="W456" i="7"/>
  <c r="W457" i="7"/>
  <c r="W458" i="7"/>
  <c r="W459" i="7"/>
  <c r="W460" i="7"/>
  <c r="W461" i="7"/>
  <c r="W462" i="7"/>
  <c r="W463" i="7"/>
  <c r="W464" i="7"/>
  <c r="W465" i="7"/>
  <c r="W466" i="7"/>
  <c r="W467" i="7"/>
  <c r="W468" i="7"/>
  <c r="W469" i="7"/>
  <c r="W470" i="7"/>
  <c r="W471" i="7"/>
  <c r="W472" i="7"/>
  <c r="W473" i="7"/>
  <c r="W474" i="7"/>
  <c r="W475" i="7"/>
  <c r="W476" i="7"/>
  <c r="W477" i="7"/>
  <c r="W478" i="7"/>
  <c r="W479" i="7"/>
  <c r="W480" i="7"/>
  <c r="W481" i="7"/>
  <c r="W482" i="7"/>
  <c r="W483" i="7"/>
  <c r="W484" i="7"/>
  <c r="W485" i="7"/>
  <c r="W486" i="7"/>
  <c r="W487" i="7"/>
  <c r="W488" i="7"/>
  <c r="W489" i="7"/>
  <c r="W490" i="7"/>
  <c r="W491" i="7"/>
  <c r="W492" i="7"/>
  <c r="W493" i="7"/>
  <c r="W494" i="7"/>
  <c r="W495" i="7"/>
  <c r="W496" i="7"/>
  <c r="W497" i="7"/>
  <c r="W498" i="7"/>
  <c r="W499" i="7"/>
  <c r="W500" i="7"/>
  <c r="W501" i="7"/>
  <c r="W502" i="7"/>
  <c r="W503" i="7"/>
  <c r="W504" i="7"/>
  <c r="W505" i="7"/>
  <c r="W506" i="7"/>
  <c r="W507" i="7"/>
  <c r="W508" i="7"/>
  <c r="W509" i="7"/>
  <c r="W510" i="7"/>
  <c r="W511" i="7"/>
  <c r="W512" i="7"/>
  <c r="W513" i="7"/>
  <c r="W514" i="7"/>
  <c r="W515" i="7"/>
  <c r="W516" i="7"/>
  <c r="W517" i="7"/>
  <c r="W518" i="7"/>
  <c r="W519" i="7"/>
  <c r="W520" i="7"/>
  <c r="W521" i="7"/>
  <c r="W522" i="7"/>
  <c r="W523" i="7"/>
  <c r="W524" i="7"/>
  <c r="W525" i="7"/>
  <c r="W526" i="7"/>
  <c r="W527" i="7"/>
  <c r="W528" i="7"/>
  <c r="W529" i="7"/>
  <c r="W530" i="7"/>
  <c r="W531" i="7"/>
  <c r="W532" i="7"/>
  <c r="W533" i="7"/>
  <c r="W534" i="7"/>
  <c r="W535" i="7"/>
  <c r="W536" i="7"/>
  <c r="W537" i="7"/>
  <c r="W538" i="7"/>
  <c r="W539" i="7"/>
  <c r="W540" i="7"/>
  <c r="W541" i="7"/>
  <c r="W542" i="7"/>
  <c r="W543" i="7"/>
  <c r="W544" i="7"/>
  <c r="W545" i="7"/>
  <c r="W546" i="7"/>
  <c r="W547" i="7"/>
  <c r="W548" i="7"/>
  <c r="W549" i="7"/>
  <c r="W550" i="7"/>
  <c r="W551" i="7"/>
  <c r="W552" i="7"/>
  <c r="W553" i="7"/>
  <c r="W554" i="7"/>
  <c r="W555" i="7"/>
  <c r="W556" i="7"/>
  <c r="W557" i="7"/>
  <c r="W558" i="7"/>
  <c r="W559" i="7"/>
  <c r="W560" i="7"/>
  <c r="W561" i="7"/>
  <c r="W562" i="7"/>
  <c r="W563" i="7"/>
  <c r="W564" i="7"/>
  <c r="W565" i="7"/>
  <c r="W566" i="7"/>
  <c r="W567" i="7"/>
  <c r="W568" i="7"/>
  <c r="W569" i="7"/>
  <c r="W570" i="7"/>
  <c r="W571" i="7"/>
  <c r="W572" i="7"/>
  <c r="W573" i="7"/>
  <c r="W574" i="7"/>
  <c r="W575" i="7"/>
  <c r="W576" i="7"/>
  <c r="W577" i="7"/>
  <c r="W578" i="7"/>
  <c r="W579" i="7"/>
  <c r="W580" i="7"/>
  <c r="W581" i="7"/>
  <c r="W582" i="7"/>
  <c r="W583" i="7"/>
  <c r="W584" i="7"/>
  <c r="W585" i="7"/>
  <c r="W586" i="7"/>
  <c r="W587" i="7"/>
  <c r="W588" i="7"/>
  <c r="W589" i="7"/>
  <c r="W590" i="7"/>
  <c r="W591" i="7"/>
  <c r="W592" i="7"/>
  <c r="W593" i="7"/>
  <c r="W594" i="7"/>
  <c r="W595" i="7"/>
  <c r="W596" i="7"/>
  <c r="W597" i="7"/>
  <c r="W598" i="7"/>
  <c r="W599" i="7"/>
  <c r="W600" i="7"/>
  <c r="W601" i="7"/>
  <c r="W602" i="7"/>
  <c r="W603" i="7"/>
  <c r="W604" i="7"/>
  <c r="W605" i="7"/>
  <c r="W606" i="7"/>
  <c r="W607" i="7"/>
  <c r="W608" i="7"/>
  <c r="W609" i="7"/>
  <c r="W610" i="7"/>
  <c r="W611" i="7"/>
  <c r="W612" i="7"/>
  <c r="W613" i="7"/>
  <c r="W614" i="7"/>
  <c r="W615" i="7"/>
  <c r="W616" i="7"/>
  <c r="W617" i="7"/>
  <c r="W618" i="7"/>
  <c r="W619" i="7"/>
  <c r="W620" i="7"/>
  <c r="W621" i="7"/>
  <c r="W622" i="7"/>
  <c r="W623" i="7"/>
  <c r="W624" i="7"/>
  <c r="W625" i="7"/>
  <c r="W626" i="7"/>
  <c r="W627" i="7"/>
  <c r="W628" i="7"/>
  <c r="W629" i="7"/>
  <c r="W630" i="7"/>
  <c r="W631" i="7"/>
  <c r="W632" i="7"/>
  <c r="W633" i="7"/>
  <c r="W634" i="7"/>
  <c r="W635" i="7"/>
  <c r="W636" i="7"/>
  <c r="W637" i="7"/>
  <c r="W638" i="7"/>
  <c r="W639" i="7"/>
  <c r="W640" i="7"/>
  <c r="W641" i="7"/>
  <c r="W642" i="7"/>
  <c r="W643" i="7"/>
  <c r="W644" i="7"/>
  <c r="W645" i="7"/>
  <c r="W646" i="7"/>
  <c r="W647" i="7"/>
  <c r="W648" i="7"/>
  <c r="W649" i="7"/>
  <c r="W650" i="7"/>
  <c r="W651" i="7"/>
  <c r="W652" i="7"/>
  <c r="W653" i="7"/>
  <c r="W654" i="7"/>
  <c r="W655" i="7"/>
  <c r="W656" i="7"/>
  <c r="W657" i="7"/>
  <c r="W658" i="7"/>
  <c r="W659" i="7"/>
  <c r="W660" i="7"/>
  <c r="W661" i="7"/>
  <c r="W662" i="7"/>
  <c r="W663" i="7"/>
  <c r="W664" i="7"/>
  <c r="W665" i="7"/>
  <c r="W666" i="7"/>
  <c r="W667" i="7"/>
  <c r="W668" i="7"/>
  <c r="W669" i="7"/>
  <c r="W670" i="7"/>
  <c r="W671" i="7"/>
  <c r="W672" i="7"/>
  <c r="W673" i="7"/>
  <c r="W674" i="7"/>
  <c r="W675" i="7"/>
  <c r="W676" i="7"/>
  <c r="W677" i="7"/>
  <c r="W678" i="7"/>
  <c r="W679" i="7"/>
  <c r="W680" i="7"/>
  <c r="W681" i="7"/>
  <c r="W682" i="7"/>
  <c r="W683" i="7"/>
  <c r="W684" i="7"/>
  <c r="W685" i="7"/>
  <c r="W686" i="7"/>
  <c r="W687" i="7"/>
  <c r="W688" i="7"/>
  <c r="W689" i="7"/>
  <c r="W690" i="7"/>
  <c r="W691" i="7"/>
  <c r="W692" i="7"/>
  <c r="W693" i="7"/>
  <c r="W694" i="7"/>
  <c r="W695" i="7"/>
  <c r="W696" i="7"/>
  <c r="W697" i="7"/>
  <c r="W698" i="7"/>
  <c r="W699" i="7"/>
  <c r="W700" i="7"/>
  <c r="W701" i="7"/>
  <c r="W702" i="7"/>
  <c r="W703" i="7"/>
  <c r="W704" i="7"/>
  <c r="W705" i="7"/>
  <c r="W706" i="7"/>
  <c r="W707" i="7"/>
  <c r="W708" i="7"/>
  <c r="W709" i="7"/>
  <c r="W710" i="7"/>
  <c r="W711" i="7"/>
  <c r="W712" i="7"/>
  <c r="W713" i="7"/>
  <c r="W714" i="7"/>
  <c r="W715" i="7"/>
  <c r="W716" i="7"/>
  <c r="W717" i="7"/>
  <c r="W718" i="7"/>
  <c r="W719" i="7"/>
  <c r="W720" i="7"/>
  <c r="W721" i="7"/>
  <c r="W722" i="7"/>
  <c r="W723" i="7"/>
  <c r="W724" i="7"/>
  <c r="W725" i="7"/>
  <c r="W726" i="7"/>
  <c r="W727" i="7"/>
  <c r="W728" i="7"/>
  <c r="W729" i="7"/>
  <c r="W730" i="7"/>
  <c r="W731" i="7"/>
  <c r="W732" i="7"/>
  <c r="W733" i="7"/>
  <c r="W734" i="7"/>
  <c r="W735" i="7"/>
  <c r="W736" i="7"/>
  <c r="W737" i="7"/>
  <c r="W738" i="7"/>
  <c r="W739" i="7"/>
  <c r="W740" i="7"/>
  <c r="W741" i="7"/>
  <c r="W742" i="7"/>
  <c r="W743" i="7"/>
  <c r="W744" i="7"/>
  <c r="W745" i="7"/>
  <c r="W746" i="7"/>
  <c r="W747" i="7"/>
  <c r="W748" i="7"/>
  <c r="W749" i="7"/>
  <c r="W750" i="7"/>
  <c r="W751" i="7"/>
  <c r="W752" i="7"/>
  <c r="W753" i="7"/>
  <c r="W754" i="7"/>
  <c r="W755" i="7"/>
  <c r="W756" i="7"/>
  <c r="W757" i="7"/>
  <c r="W758" i="7"/>
  <c r="W759" i="7"/>
  <c r="W760" i="7"/>
  <c r="W761" i="7"/>
  <c r="W762" i="7"/>
  <c r="W763" i="7"/>
  <c r="W764" i="7"/>
  <c r="W765" i="7"/>
  <c r="W766" i="7"/>
  <c r="W767" i="7"/>
  <c r="W768" i="7"/>
  <c r="W769" i="7"/>
  <c r="W770" i="7"/>
  <c r="W771" i="7"/>
  <c r="W772" i="7"/>
  <c r="W773" i="7"/>
  <c r="W774" i="7"/>
  <c r="W775" i="7"/>
  <c r="W776" i="7"/>
  <c r="W777" i="7"/>
  <c r="W778" i="7"/>
  <c r="W779" i="7"/>
  <c r="W780" i="7"/>
  <c r="W781" i="7"/>
  <c r="W782" i="7"/>
  <c r="W783" i="7"/>
  <c r="W784" i="7"/>
  <c r="W785" i="7"/>
  <c r="W786" i="7"/>
  <c r="W787" i="7"/>
  <c r="W788" i="7"/>
  <c r="W789" i="7"/>
  <c r="W790" i="7"/>
  <c r="W791" i="7"/>
  <c r="W792" i="7"/>
  <c r="W793" i="7"/>
  <c r="W794" i="7"/>
  <c r="W795" i="7"/>
  <c r="W796" i="7"/>
  <c r="W797" i="7"/>
  <c r="W798" i="7"/>
  <c r="W799" i="7"/>
  <c r="W800" i="7"/>
  <c r="W6" i="7"/>
  <c r="T7" i="7"/>
  <c r="K8" i="7"/>
  <c r="T8" i="7"/>
  <c r="T9" i="7"/>
  <c r="T10" i="7"/>
  <c r="T11" i="7"/>
  <c r="T12" i="7"/>
  <c r="T13" i="7"/>
  <c r="T14" i="7"/>
  <c r="T15" i="7"/>
  <c r="T16" i="7"/>
  <c r="T17" i="7"/>
  <c r="T18" i="7"/>
  <c r="T19" i="7"/>
  <c r="T20" i="7"/>
  <c r="K21" i="7"/>
  <c r="T21" i="7"/>
  <c r="T22" i="7"/>
  <c r="T23" i="7"/>
  <c r="T24" i="7"/>
  <c r="T25" i="7"/>
  <c r="T26" i="7"/>
  <c r="T27" i="7"/>
  <c r="T28" i="7"/>
  <c r="T29" i="7"/>
  <c r="K30" i="7"/>
  <c r="T30" i="7"/>
  <c r="T31" i="7"/>
  <c r="T32" i="7"/>
  <c r="T33" i="7"/>
  <c r="T34" i="7"/>
  <c r="T35" i="7"/>
  <c r="T36" i="7"/>
  <c r="T37" i="7"/>
  <c r="T38" i="7"/>
  <c r="T39" i="7"/>
  <c r="T40" i="7"/>
  <c r="T41" i="7"/>
  <c r="T42" i="7"/>
  <c r="T43" i="7"/>
  <c r="T44" i="7"/>
  <c r="T45" i="7"/>
  <c r="T46" i="7"/>
  <c r="T47" i="7"/>
  <c r="T48" i="7"/>
  <c r="T49" i="7"/>
  <c r="T50" i="7"/>
  <c r="T51" i="7"/>
  <c r="T52" i="7"/>
  <c r="T53" i="7"/>
  <c r="T54" i="7"/>
  <c r="T55" i="7"/>
  <c r="T56" i="7"/>
  <c r="T57" i="7"/>
  <c r="T58" i="7"/>
  <c r="T59" i="7"/>
  <c r="T60" i="7"/>
  <c r="T61" i="7"/>
  <c r="T62" i="7"/>
  <c r="T63" i="7"/>
  <c r="T64" i="7"/>
  <c r="T65" i="7"/>
  <c r="T66" i="7"/>
  <c r="T67" i="7"/>
  <c r="T68" i="7"/>
  <c r="T69" i="7"/>
  <c r="T70" i="7"/>
  <c r="T71" i="7"/>
  <c r="T72" i="7"/>
  <c r="T73" i="7"/>
  <c r="T74" i="7"/>
  <c r="T75" i="7"/>
  <c r="T76" i="7"/>
  <c r="T77" i="7"/>
  <c r="T78" i="7"/>
  <c r="T79" i="7"/>
  <c r="T80" i="7"/>
  <c r="T81" i="7"/>
  <c r="T82" i="7"/>
  <c r="T83" i="7"/>
  <c r="T84" i="7"/>
  <c r="T85" i="7"/>
  <c r="T86" i="7"/>
  <c r="T87" i="7"/>
  <c r="T88" i="7"/>
  <c r="T89" i="7"/>
  <c r="T90" i="7"/>
  <c r="T91" i="7"/>
  <c r="T92" i="7"/>
  <c r="T93" i="7"/>
  <c r="T94" i="7"/>
  <c r="T95" i="7"/>
  <c r="T96" i="7"/>
  <c r="T97" i="7"/>
  <c r="T98" i="7"/>
  <c r="T99" i="7"/>
  <c r="T100" i="7"/>
  <c r="T101" i="7"/>
  <c r="T102" i="7"/>
  <c r="T103" i="7"/>
  <c r="T104" i="7"/>
  <c r="T105" i="7"/>
  <c r="T106" i="7"/>
  <c r="T107" i="7"/>
  <c r="T108" i="7"/>
  <c r="T109" i="7"/>
  <c r="T110" i="7"/>
  <c r="T111" i="7"/>
  <c r="T112" i="7"/>
  <c r="T113" i="7"/>
  <c r="T114" i="7"/>
  <c r="T115" i="7"/>
  <c r="T116" i="7"/>
  <c r="T117" i="7"/>
  <c r="T118" i="7"/>
  <c r="T119" i="7"/>
  <c r="T120" i="7"/>
  <c r="T121" i="7"/>
  <c r="T122" i="7"/>
  <c r="T123" i="7"/>
  <c r="T124" i="7"/>
  <c r="T125" i="7"/>
  <c r="T126" i="7"/>
  <c r="T127" i="7"/>
  <c r="T128" i="7"/>
  <c r="T129" i="7"/>
  <c r="T130" i="7"/>
  <c r="T131" i="7"/>
  <c r="T132" i="7"/>
  <c r="T133" i="7"/>
  <c r="T134" i="7"/>
  <c r="T135" i="7"/>
  <c r="T136" i="7"/>
  <c r="T137" i="7"/>
  <c r="T138" i="7"/>
  <c r="T139" i="7"/>
  <c r="T140" i="7"/>
  <c r="T141" i="7"/>
  <c r="T142" i="7"/>
  <c r="T143" i="7"/>
  <c r="T144" i="7"/>
  <c r="T145" i="7"/>
  <c r="T146" i="7"/>
  <c r="T147" i="7"/>
  <c r="T148" i="7"/>
  <c r="T149" i="7"/>
  <c r="T150" i="7"/>
  <c r="T151" i="7"/>
  <c r="T152" i="7"/>
  <c r="T153" i="7"/>
  <c r="T154" i="7"/>
  <c r="T155" i="7"/>
  <c r="T156" i="7"/>
  <c r="T157" i="7"/>
  <c r="T158" i="7"/>
  <c r="T159" i="7"/>
  <c r="T160" i="7"/>
  <c r="T161" i="7"/>
  <c r="T162" i="7"/>
  <c r="T163" i="7"/>
  <c r="T164" i="7"/>
  <c r="T165" i="7"/>
  <c r="T166" i="7"/>
  <c r="T167" i="7"/>
  <c r="T168" i="7"/>
  <c r="T169" i="7"/>
  <c r="T170" i="7"/>
  <c r="T171" i="7"/>
  <c r="T172" i="7"/>
  <c r="T173" i="7"/>
  <c r="T174" i="7"/>
  <c r="T175" i="7"/>
  <c r="T176" i="7"/>
  <c r="T177" i="7"/>
  <c r="T178" i="7"/>
  <c r="T179" i="7"/>
  <c r="T180" i="7"/>
  <c r="T181" i="7"/>
  <c r="T182" i="7"/>
  <c r="T183" i="7"/>
  <c r="T184" i="7"/>
  <c r="T185" i="7"/>
  <c r="T186" i="7"/>
  <c r="T187" i="7"/>
  <c r="T188" i="7"/>
  <c r="T189" i="7"/>
  <c r="T190" i="7"/>
  <c r="T191" i="7"/>
  <c r="T192" i="7"/>
  <c r="T193" i="7"/>
  <c r="T194" i="7"/>
  <c r="T195" i="7"/>
  <c r="T196" i="7"/>
  <c r="T197" i="7"/>
  <c r="T198" i="7"/>
  <c r="T199" i="7"/>
  <c r="T200" i="7"/>
  <c r="T201" i="7"/>
  <c r="T202" i="7"/>
  <c r="T203" i="7"/>
  <c r="T204" i="7"/>
  <c r="T205" i="7"/>
  <c r="T206" i="7"/>
  <c r="T207" i="7"/>
  <c r="T208" i="7"/>
  <c r="T209" i="7"/>
  <c r="T210" i="7"/>
  <c r="T211" i="7"/>
  <c r="T212" i="7"/>
  <c r="T213" i="7"/>
  <c r="T214" i="7"/>
  <c r="T215" i="7"/>
  <c r="T216" i="7"/>
  <c r="T217" i="7"/>
  <c r="T218" i="7"/>
  <c r="T219" i="7"/>
  <c r="T220" i="7"/>
  <c r="T221" i="7"/>
  <c r="T222" i="7"/>
  <c r="T223" i="7"/>
  <c r="T224" i="7"/>
  <c r="T225" i="7"/>
  <c r="T226" i="7"/>
  <c r="T227" i="7"/>
  <c r="T228" i="7"/>
  <c r="T229" i="7"/>
  <c r="T230" i="7"/>
  <c r="T231" i="7"/>
  <c r="T232" i="7"/>
  <c r="T233" i="7"/>
  <c r="T234" i="7"/>
  <c r="T235" i="7"/>
  <c r="T236" i="7"/>
  <c r="T237" i="7"/>
  <c r="T238" i="7"/>
  <c r="T239" i="7"/>
  <c r="T240" i="7"/>
  <c r="T241" i="7"/>
  <c r="T242" i="7"/>
  <c r="T243" i="7"/>
  <c r="T244" i="7"/>
  <c r="T245" i="7"/>
  <c r="T246" i="7"/>
  <c r="T247" i="7"/>
  <c r="T248" i="7"/>
  <c r="T249" i="7"/>
  <c r="T250" i="7"/>
  <c r="T251" i="7"/>
  <c r="T252" i="7"/>
  <c r="T253" i="7"/>
  <c r="T254" i="7"/>
  <c r="T255" i="7"/>
  <c r="T256" i="7"/>
  <c r="T257" i="7"/>
  <c r="T258" i="7"/>
  <c r="T259" i="7"/>
  <c r="T260" i="7"/>
  <c r="T261" i="7"/>
  <c r="T262" i="7"/>
  <c r="T263" i="7"/>
  <c r="T264" i="7"/>
  <c r="T265" i="7"/>
  <c r="T266" i="7"/>
  <c r="T267" i="7"/>
  <c r="T268" i="7"/>
  <c r="T269" i="7"/>
  <c r="T270" i="7"/>
  <c r="T271" i="7"/>
  <c r="T272" i="7"/>
  <c r="T273" i="7"/>
  <c r="T274" i="7"/>
  <c r="T275" i="7"/>
  <c r="T276" i="7"/>
  <c r="T277" i="7"/>
  <c r="T278" i="7"/>
  <c r="T279" i="7"/>
  <c r="T280" i="7"/>
  <c r="T281" i="7"/>
  <c r="T282" i="7"/>
  <c r="T283" i="7"/>
  <c r="T284" i="7"/>
  <c r="T285" i="7"/>
  <c r="T286" i="7"/>
  <c r="T287" i="7"/>
  <c r="T288" i="7"/>
  <c r="T289" i="7"/>
  <c r="T290" i="7"/>
  <c r="T291" i="7"/>
  <c r="T292" i="7"/>
  <c r="T293" i="7"/>
  <c r="T294" i="7"/>
  <c r="T295" i="7"/>
  <c r="T296" i="7"/>
  <c r="T297" i="7"/>
  <c r="T298" i="7"/>
  <c r="T299" i="7"/>
  <c r="T300" i="7"/>
  <c r="T301" i="7"/>
  <c r="T302" i="7"/>
  <c r="T303" i="7"/>
  <c r="T304" i="7"/>
  <c r="T305" i="7"/>
  <c r="T306" i="7"/>
  <c r="T307" i="7"/>
  <c r="T308" i="7"/>
  <c r="T309" i="7"/>
  <c r="T310" i="7"/>
  <c r="T311" i="7"/>
  <c r="T312" i="7"/>
  <c r="T313" i="7"/>
  <c r="T314" i="7"/>
  <c r="T315" i="7"/>
  <c r="T316" i="7"/>
  <c r="T317" i="7"/>
  <c r="T318" i="7"/>
  <c r="T319" i="7"/>
  <c r="T320" i="7"/>
  <c r="T321" i="7"/>
  <c r="T322" i="7"/>
  <c r="T323" i="7"/>
  <c r="T324" i="7"/>
  <c r="T325" i="7"/>
  <c r="T326" i="7"/>
  <c r="T327" i="7"/>
  <c r="T328" i="7"/>
  <c r="T329" i="7"/>
  <c r="T330" i="7"/>
  <c r="T331" i="7"/>
  <c r="T332" i="7"/>
  <c r="T333" i="7"/>
  <c r="T334" i="7"/>
  <c r="T335" i="7"/>
  <c r="T336" i="7"/>
  <c r="T337" i="7"/>
  <c r="T338" i="7"/>
  <c r="T339" i="7"/>
  <c r="T340" i="7"/>
  <c r="T341" i="7"/>
  <c r="T342" i="7"/>
  <c r="T343" i="7"/>
  <c r="T344" i="7"/>
  <c r="T345" i="7"/>
  <c r="T346" i="7"/>
  <c r="T347" i="7"/>
  <c r="T348" i="7"/>
  <c r="T349" i="7"/>
  <c r="T350" i="7"/>
  <c r="T351" i="7"/>
  <c r="T352" i="7"/>
  <c r="T353" i="7"/>
  <c r="T354" i="7"/>
  <c r="T355" i="7"/>
  <c r="T356" i="7"/>
  <c r="T357" i="7"/>
  <c r="T358" i="7"/>
  <c r="T359" i="7"/>
  <c r="T360" i="7"/>
  <c r="T361" i="7"/>
  <c r="T362" i="7"/>
  <c r="T363" i="7"/>
  <c r="T364" i="7"/>
  <c r="T365" i="7"/>
  <c r="T366" i="7"/>
  <c r="T367" i="7"/>
  <c r="T368" i="7"/>
  <c r="T369" i="7"/>
  <c r="T370" i="7"/>
  <c r="T371" i="7"/>
  <c r="T372" i="7"/>
  <c r="T373" i="7"/>
  <c r="T374" i="7"/>
  <c r="T375" i="7"/>
  <c r="T376" i="7"/>
  <c r="T377" i="7"/>
  <c r="T378" i="7"/>
  <c r="T379" i="7"/>
  <c r="T380" i="7"/>
  <c r="T381" i="7"/>
  <c r="T382" i="7"/>
  <c r="T383" i="7"/>
  <c r="T384" i="7"/>
  <c r="T385" i="7"/>
  <c r="T386" i="7"/>
  <c r="T387" i="7"/>
  <c r="T388" i="7"/>
  <c r="T389" i="7"/>
  <c r="T390" i="7"/>
  <c r="T391" i="7"/>
  <c r="T392" i="7"/>
  <c r="T393" i="7"/>
  <c r="T394" i="7"/>
  <c r="T395" i="7"/>
  <c r="T396" i="7"/>
  <c r="T397" i="7"/>
  <c r="T398" i="7"/>
  <c r="T399" i="7"/>
  <c r="T400" i="7"/>
  <c r="T401" i="7"/>
  <c r="T402" i="7"/>
  <c r="T403" i="7"/>
  <c r="T404" i="7"/>
  <c r="T405" i="7"/>
  <c r="T406" i="7"/>
  <c r="T407" i="7"/>
  <c r="T408" i="7"/>
  <c r="T409" i="7"/>
  <c r="T410" i="7"/>
  <c r="T411" i="7"/>
  <c r="T412" i="7"/>
  <c r="T413" i="7"/>
  <c r="T414" i="7"/>
  <c r="T415" i="7"/>
  <c r="T416" i="7"/>
  <c r="T417" i="7"/>
  <c r="T418" i="7"/>
  <c r="T419" i="7"/>
  <c r="T420" i="7"/>
  <c r="T421" i="7"/>
  <c r="T422" i="7"/>
  <c r="T423" i="7"/>
  <c r="T424" i="7"/>
  <c r="T425" i="7"/>
  <c r="T426" i="7"/>
  <c r="T427" i="7"/>
  <c r="T428" i="7"/>
  <c r="T429" i="7"/>
  <c r="T430" i="7"/>
  <c r="T431" i="7"/>
  <c r="T432" i="7"/>
  <c r="T433" i="7"/>
  <c r="T434" i="7"/>
  <c r="T435" i="7"/>
  <c r="T436" i="7"/>
  <c r="T437" i="7"/>
  <c r="T438" i="7"/>
  <c r="T439" i="7"/>
  <c r="T440" i="7"/>
  <c r="T441" i="7"/>
  <c r="T442" i="7"/>
  <c r="T443" i="7"/>
  <c r="T444" i="7"/>
  <c r="T445" i="7"/>
  <c r="T446" i="7"/>
  <c r="T447" i="7"/>
  <c r="T448" i="7"/>
  <c r="T449" i="7"/>
  <c r="T450" i="7"/>
  <c r="T451" i="7"/>
  <c r="T452" i="7"/>
  <c r="T453" i="7"/>
  <c r="T454" i="7"/>
  <c r="T455" i="7"/>
  <c r="T456" i="7"/>
  <c r="T457" i="7"/>
  <c r="T458" i="7"/>
  <c r="T459" i="7"/>
  <c r="T460" i="7"/>
  <c r="T461" i="7"/>
  <c r="T462" i="7"/>
  <c r="T463" i="7"/>
  <c r="T464" i="7"/>
  <c r="T465" i="7"/>
  <c r="T466" i="7"/>
  <c r="T467" i="7"/>
  <c r="T468" i="7"/>
  <c r="T469" i="7"/>
  <c r="T470" i="7"/>
  <c r="T471" i="7"/>
  <c r="T472" i="7"/>
  <c r="T473" i="7"/>
  <c r="T474" i="7"/>
  <c r="T475" i="7"/>
  <c r="T476" i="7"/>
  <c r="T477" i="7"/>
  <c r="T478" i="7"/>
  <c r="T479" i="7"/>
  <c r="T480" i="7"/>
  <c r="T481" i="7"/>
  <c r="T482" i="7"/>
  <c r="T483" i="7"/>
  <c r="T484" i="7"/>
  <c r="T485" i="7"/>
  <c r="T486" i="7"/>
  <c r="T487" i="7"/>
  <c r="T488" i="7"/>
  <c r="T489" i="7"/>
  <c r="T490" i="7"/>
  <c r="T491" i="7"/>
  <c r="T492" i="7"/>
  <c r="T493" i="7"/>
  <c r="T494" i="7"/>
  <c r="T495" i="7"/>
  <c r="T496" i="7"/>
  <c r="T497" i="7"/>
  <c r="T498" i="7"/>
  <c r="T499" i="7"/>
  <c r="T500" i="7"/>
  <c r="T501" i="7"/>
  <c r="T502" i="7"/>
  <c r="T503" i="7"/>
  <c r="T504" i="7"/>
  <c r="T505" i="7"/>
  <c r="T506" i="7"/>
  <c r="T507" i="7"/>
  <c r="T508" i="7"/>
  <c r="T509" i="7"/>
  <c r="T510" i="7"/>
  <c r="T511" i="7"/>
  <c r="T512" i="7"/>
  <c r="T513" i="7"/>
  <c r="T514" i="7"/>
  <c r="T515" i="7"/>
  <c r="T516" i="7"/>
  <c r="T517" i="7"/>
  <c r="T518" i="7"/>
  <c r="T519" i="7"/>
  <c r="T520" i="7"/>
  <c r="T521" i="7"/>
  <c r="T522" i="7"/>
  <c r="T523" i="7"/>
  <c r="T524" i="7"/>
  <c r="T525" i="7"/>
  <c r="T526" i="7"/>
  <c r="T527" i="7"/>
  <c r="T528" i="7"/>
  <c r="T529" i="7"/>
  <c r="T530" i="7"/>
  <c r="T531" i="7"/>
  <c r="T532" i="7"/>
  <c r="T533" i="7"/>
  <c r="T534" i="7"/>
  <c r="T535" i="7"/>
  <c r="T536" i="7"/>
  <c r="T537" i="7"/>
  <c r="T538" i="7"/>
  <c r="T539" i="7"/>
  <c r="T540" i="7"/>
  <c r="T541" i="7"/>
  <c r="T542" i="7"/>
  <c r="T543" i="7"/>
  <c r="T544" i="7"/>
  <c r="T545" i="7"/>
  <c r="T546" i="7"/>
  <c r="T547" i="7"/>
  <c r="T548" i="7"/>
  <c r="T549" i="7"/>
  <c r="T550" i="7"/>
  <c r="T551" i="7"/>
  <c r="T552" i="7"/>
  <c r="T553" i="7"/>
  <c r="T554" i="7"/>
  <c r="T555" i="7"/>
  <c r="T556" i="7"/>
  <c r="T557" i="7"/>
  <c r="T558" i="7"/>
  <c r="T559" i="7"/>
  <c r="T560" i="7"/>
  <c r="T561" i="7"/>
  <c r="T562" i="7"/>
  <c r="T563" i="7"/>
  <c r="T564" i="7"/>
  <c r="T565" i="7"/>
  <c r="T566" i="7"/>
  <c r="T567" i="7"/>
  <c r="T568" i="7"/>
  <c r="T569" i="7"/>
  <c r="T570" i="7"/>
  <c r="T571" i="7"/>
  <c r="T572" i="7"/>
  <c r="T573" i="7"/>
  <c r="T574" i="7"/>
  <c r="T575" i="7"/>
  <c r="T576" i="7"/>
  <c r="T577" i="7"/>
  <c r="T578" i="7"/>
  <c r="T579" i="7"/>
  <c r="T580" i="7"/>
  <c r="T581" i="7"/>
  <c r="T582" i="7"/>
  <c r="T583" i="7"/>
  <c r="T584" i="7"/>
  <c r="T585" i="7"/>
  <c r="T586" i="7"/>
  <c r="T587" i="7"/>
  <c r="T588" i="7"/>
  <c r="T589" i="7"/>
  <c r="T590" i="7"/>
  <c r="T591" i="7"/>
  <c r="T592" i="7"/>
  <c r="T593" i="7"/>
  <c r="T594" i="7"/>
  <c r="T595" i="7"/>
  <c r="T596" i="7"/>
  <c r="T597" i="7"/>
  <c r="T598" i="7"/>
  <c r="T599" i="7"/>
  <c r="T600" i="7"/>
  <c r="T601" i="7"/>
  <c r="T602" i="7"/>
  <c r="T603" i="7"/>
  <c r="T604" i="7"/>
  <c r="T605" i="7"/>
  <c r="T606" i="7"/>
  <c r="T607" i="7"/>
  <c r="T608" i="7"/>
  <c r="T609" i="7"/>
  <c r="T610" i="7"/>
  <c r="T611" i="7"/>
  <c r="T612" i="7"/>
  <c r="T613" i="7"/>
  <c r="T614" i="7"/>
  <c r="T615" i="7"/>
  <c r="T616" i="7"/>
  <c r="T617" i="7"/>
  <c r="T618" i="7"/>
  <c r="T619" i="7"/>
  <c r="T620" i="7"/>
  <c r="T621" i="7"/>
  <c r="T622" i="7"/>
  <c r="T623" i="7"/>
  <c r="T624" i="7"/>
  <c r="T625" i="7"/>
  <c r="T626" i="7"/>
  <c r="T627" i="7"/>
  <c r="T628" i="7"/>
  <c r="T629" i="7"/>
  <c r="T630" i="7"/>
  <c r="T631" i="7"/>
  <c r="T632" i="7"/>
  <c r="T633" i="7"/>
  <c r="T634" i="7"/>
  <c r="T635" i="7"/>
  <c r="T636" i="7"/>
  <c r="T637" i="7"/>
  <c r="T638" i="7"/>
  <c r="T639" i="7"/>
  <c r="T640" i="7"/>
  <c r="T641" i="7"/>
  <c r="T642" i="7"/>
  <c r="T643" i="7"/>
  <c r="T644" i="7"/>
  <c r="T645" i="7"/>
  <c r="T646" i="7"/>
  <c r="T647" i="7"/>
  <c r="T648" i="7"/>
  <c r="T649" i="7"/>
  <c r="T650" i="7"/>
  <c r="T651" i="7"/>
  <c r="T652" i="7"/>
  <c r="T653" i="7"/>
  <c r="T654" i="7"/>
  <c r="T655" i="7"/>
  <c r="T656" i="7"/>
  <c r="T657" i="7"/>
  <c r="T658" i="7"/>
  <c r="T659" i="7"/>
  <c r="T660" i="7"/>
  <c r="T661" i="7"/>
  <c r="T662" i="7"/>
  <c r="T663" i="7"/>
  <c r="T664" i="7"/>
  <c r="T665" i="7"/>
  <c r="T666" i="7"/>
  <c r="T667" i="7"/>
  <c r="T668" i="7"/>
  <c r="T669" i="7"/>
  <c r="T670" i="7"/>
  <c r="T671" i="7"/>
  <c r="T672" i="7"/>
  <c r="T673" i="7"/>
  <c r="T674" i="7"/>
  <c r="T675" i="7"/>
  <c r="T676" i="7"/>
  <c r="T677" i="7"/>
  <c r="T678" i="7"/>
  <c r="T679" i="7"/>
  <c r="T680" i="7"/>
  <c r="T681" i="7"/>
  <c r="T682" i="7"/>
  <c r="T683" i="7"/>
  <c r="T684" i="7"/>
  <c r="T685" i="7"/>
  <c r="T686" i="7"/>
  <c r="T687" i="7"/>
  <c r="T688" i="7"/>
  <c r="T689" i="7"/>
  <c r="T690" i="7"/>
  <c r="T691" i="7"/>
  <c r="T692" i="7"/>
  <c r="T693" i="7"/>
  <c r="T694" i="7"/>
  <c r="T695" i="7"/>
  <c r="T696" i="7"/>
  <c r="T697" i="7"/>
  <c r="T698" i="7"/>
  <c r="T699" i="7"/>
  <c r="T700" i="7"/>
  <c r="T701" i="7"/>
  <c r="T702" i="7"/>
  <c r="T703" i="7"/>
  <c r="T704" i="7"/>
  <c r="T705" i="7"/>
  <c r="T706" i="7"/>
  <c r="T707" i="7"/>
  <c r="T708" i="7"/>
  <c r="T709" i="7"/>
  <c r="T710" i="7"/>
  <c r="T711" i="7"/>
  <c r="T712" i="7"/>
  <c r="T713" i="7"/>
  <c r="T714" i="7"/>
  <c r="T715" i="7"/>
  <c r="T716" i="7"/>
  <c r="T717" i="7"/>
  <c r="T718" i="7"/>
  <c r="T719" i="7"/>
  <c r="T720" i="7"/>
  <c r="T721" i="7"/>
  <c r="T722" i="7"/>
  <c r="T723" i="7"/>
  <c r="T724" i="7"/>
  <c r="T725" i="7"/>
  <c r="T726" i="7"/>
  <c r="T727" i="7"/>
  <c r="T728" i="7"/>
  <c r="T729" i="7"/>
  <c r="T730" i="7"/>
  <c r="T731" i="7"/>
  <c r="T732" i="7"/>
  <c r="T733" i="7"/>
  <c r="T734" i="7"/>
  <c r="T735" i="7"/>
  <c r="T736" i="7"/>
  <c r="T737" i="7"/>
  <c r="T738" i="7"/>
  <c r="T739" i="7"/>
  <c r="T740" i="7"/>
  <c r="T741" i="7"/>
  <c r="T742" i="7"/>
  <c r="T743" i="7"/>
  <c r="T744" i="7"/>
  <c r="T745" i="7"/>
  <c r="T746" i="7"/>
  <c r="T747" i="7"/>
  <c r="T748" i="7"/>
  <c r="T749" i="7"/>
  <c r="T750" i="7"/>
  <c r="T751" i="7"/>
  <c r="T752" i="7"/>
  <c r="T753" i="7"/>
  <c r="T754" i="7"/>
  <c r="T755" i="7"/>
  <c r="T756" i="7"/>
  <c r="T757" i="7"/>
  <c r="T758" i="7"/>
  <c r="T759" i="7"/>
  <c r="T760" i="7"/>
  <c r="T761" i="7"/>
  <c r="T762" i="7"/>
  <c r="T763" i="7"/>
  <c r="T764" i="7"/>
  <c r="T765" i="7"/>
  <c r="T766" i="7"/>
  <c r="T767" i="7"/>
  <c r="T768" i="7"/>
  <c r="T769" i="7"/>
  <c r="T770" i="7"/>
  <c r="T771" i="7"/>
  <c r="T772" i="7"/>
  <c r="T773" i="7"/>
  <c r="T774" i="7"/>
  <c r="T775" i="7"/>
  <c r="T776" i="7"/>
  <c r="T777" i="7"/>
  <c r="T778" i="7"/>
  <c r="T779" i="7"/>
  <c r="T780" i="7"/>
  <c r="T781" i="7"/>
  <c r="T782" i="7"/>
  <c r="T783" i="7"/>
  <c r="T784" i="7"/>
  <c r="T785" i="7"/>
  <c r="T786" i="7"/>
  <c r="T787" i="7"/>
  <c r="T788" i="7"/>
  <c r="T789" i="7"/>
  <c r="T790" i="7"/>
  <c r="T791" i="7"/>
  <c r="T792" i="7"/>
  <c r="T793" i="7"/>
  <c r="T794" i="7"/>
  <c r="T795" i="7"/>
  <c r="T796" i="7"/>
  <c r="T797" i="7"/>
  <c r="T798" i="7"/>
  <c r="T799" i="7"/>
  <c r="T800" i="7"/>
  <c r="T6" i="7"/>
  <c r="P13" i="7"/>
  <c r="P15" i="7"/>
  <c r="P16" i="7"/>
  <c r="P19" i="7"/>
  <c r="P31" i="7"/>
  <c r="P32" i="7"/>
  <c r="P33" i="7"/>
  <c r="P34" i="7"/>
  <c r="P35" i="7"/>
  <c r="P36" i="7"/>
  <c r="P37" i="7"/>
  <c r="P38" i="7"/>
  <c r="P39" i="7"/>
  <c r="P40" i="7"/>
  <c r="P41" i="7"/>
  <c r="P42" i="7"/>
  <c r="P43" i="7"/>
  <c r="P44" i="7"/>
  <c r="P45" i="7"/>
  <c r="P46" i="7"/>
  <c r="P47" i="7"/>
  <c r="P48" i="7"/>
  <c r="P49" i="7"/>
  <c r="P50" i="7"/>
  <c r="P51" i="7"/>
  <c r="P52" i="7"/>
  <c r="P53" i="7"/>
  <c r="P54" i="7"/>
  <c r="P55" i="7"/>
  <c r="P56" i="7"/>
  <c r="P57" i="7"/>
  <c r="P58" i="7"/>
  <c r="P59" i="7"/>
  <c r="P60" i="7"/>
  <c r="P61" i="7"/>
  <c r="P62" i="7"/>
  <c r="P63" i="7"/>
  <c r="P64" i="7"/>
  <c r="P65" i="7"/>
  <c r="P66" i="7"/>
  <c r="P67" i="7"/>
  <c r="P68" i="7"/>
  <c r="P69" i="7"/>
  <c r="P70" i="7"/>
  <c r="P71" i="7"/>
  <c r="P72" i="7"/>
  <c r="P73" i="7"/>
  <c r="P74" i="7"/>
  <c r="P75" i="7"/>
  <c r="P76" i="7"/>
  <c r="P77" i="7"/>
  <c r="P78" i="7"/>
  <c r="P79" i="7"/>
  <c r="P80" i="7"/>
  <c r="P81" i="7"/>
  <c r="P82" i="7"/>
  <c r="P83" i="7"/>
  <c r="P84" i="7"/>
  <c r="P85" i="7"/>
  <c r="P86" i="7"/>
  <c r="P87" i="7"/>
  <c r="P88" i="7"/>
  <c r="P89" i="7"/>
  <c r="P90" i="7"/>
  <c r="P91" i="7"/>
  <c r="P92" i="7"/>
  <c r="P93" i="7"/>
  <c r="P94" i="7"/>
  <c r="P95" i="7"/>
  <c r="P96" i="7"/>
  <c r="P97" i="7"/>
  <c r="P98" i="7"/>
  <c r="P99" i="7"/>
  <c r="P100" i="7"/>
  <c r="P101" i="7"/>
  <c r="P102" i="7"/>
  <c r="P103" i="7"/>
  <c r="P104" i="7"/>
  <c r="P105" i="7"/>
  <c r="P106" i="7"/>
  <c r="P107" i="7"/>
  <c r="P108" i="7"/>
  <c r="P109" i="7"/>
  <c r="P110" i="7"/>
  <c r="P111" i="7"/>
  <c r="P112" i="7"/>
  <c r="P113" i="7"/>
  <c r="P114" i="7"/>
  <c r="P115" i="7"/>
  <c r="P116" i="7"/>
  <c r="P117" i="7"/>
  <c r="P118" i="7"/>
  <c r="P119" i="7"/>
  <c r="P120" i="7"/>
  <c r="P121" i="7"/>
  <c r="P122" i="7"/>
  <c r="P123" i="7"/>
  <c r="P124" i="7"/>
  <c r="P125" i="7"/>
  <c r="P126" i="7"/>
  <c r="P127" i="7"/>
  <c r="P128" i="7"/>
  <c r="P129" i="7"/>
  <c r="P130" i="7"/>
  <c r="P131" i="7"/>
  <c r="P132" i="7"/>
  <c r="P133" i="7"/>
  <c r="P134" i="7"/>
  <c r="P135" i="7"/>
  <c r="P136" i="7"/>
  <c r="P137" i="7"/>
  <c r="P138" i="7"/>
  <c r="P139" i="7"/>
  <c r="P140" i="7"/>
  <c r="P141" i="7"/>
  <c r="P142" i="7"/>
  <c r="P143" i="7"/>
  <c r="P144" i="7"/>
  <c r="P145" i="7"/>
  <c r="P146" i="7"/>
  <c r="P147" i="7"/>
  <c r="P148" i="7"/>
  <c r="P149" i="7"/>
  <c r="P150" i="7"/>
  <c r="P151" i="7"/>
  <c r="P152" i="7"/>
  <c r="P153" i="7"/>
  <c r="P154" i="7"/>
  <c r="P155" i="7"/>
  <c r="P156" i="7"/>
  <c r="P157" i="7"/>
  <c r="P158" i="7"/>
  <c r="P159" i="7"/>
  <c r="P160" i="7"/>
  <c r="P161" i="7"/>
  <c r="P162" i="7"/>
  <c r="P163" i="7"/>
  <c r="P164" i="7"/>
  <c r="P165" i="7"/>
  <c r="P166" i="7"/>
  <c r="P167" i="7"/>
  <c r="P168" i="7"/>
  <c r="P169" i="7"/>
  <c r="P170" i="7"/>
  <c r="P171" i="7"/>
  <c r="P172" i="7"/>
  <c r="P173" i="7"/>
  <c r="P174" i="7"/>
  <c r="P175" i="7"/>
  <c r="P176" i="7"/>
  <c r="P177" i="7"/>
  <c r="P178" i="7"/>
  <c r="P179" i="7"/>
  <c r="P180" i="7"/>
  <c r="P181" i="7"/>
  <c r="P182" i="7"/>
  <c r="P183" i="7"/>
  <c r="P184" i="7"/>
  <c r="P185" i="7"/>
  <c r="P186" i="7"/>
  <c r="P187" i="7"/>
  <c r="P188" i="7"/>
  <c r="P189" i="7"/>
  <c r="P190" i="7"/>
  <c r="P191" i="7"/>
  <c r="P192" i="7"/>
  <c r="P193" i="7"/>
  <c r="P194" i="7"/>
  <c r="P195" i="7"/>
  <c r="P196" i="7"/>
  <c r="P197" i="7"/>
  <c r="P198" i="7"/>
  <c r="P199" i="7"/>
  <c r="P200" i="7"/>
  <c r="P201" i="7"/>
  <c r="P202" i="7"/>
  <c r="P203" i="7"/>
  <c r="P204" i="7"/>
  <c r="P205" i="7"/>
  <c r="P206" i="7"/>
  <c r="P207" i="7"/>
  <c r="P208" i="7"/>
  <c r="P209" i="7"/>
  <c r="P210" i="7"/>
  <c r="P211" i="7"/>
  <c r="P212" i="7"/>
  <c r="P213" i="7"/>
  <c r="P214" i="7"/>
  <c r="P215" i="7"/>
  <c r="P216" i="7"/>
  <c r="P217" i="7"/>
  <c r="P218" i="7"/>
  <c r="P219" i="7"/>
  <c r="P220" i="7"/>
  <c r="P221" i="7"/>
  <c r="P222" i="7"/>
  <c r="P223" i="7"/>
  <c r="P224" i="7"/>
  <c r="P225" i="7"/>
  <c r="P226" i="7"/>
  <c r="P227" i="7"/>
  <c r="P228" i="7"/>
  <c r="P229" i="7"/>
  <c r="P230" i="7"/>
  <c r="P231" i="7"/>
  <c r="P232" i="7"/>
  <c r="P233" i="7"/>
  <c r="P234" i="7"/>
  <c r="P235" i="7"/>
  <c r="P236" i="7"/>
  <c r="P237" i="7"/>
  <c r="P238" i="7"/>
  <c r="P239" i="7"/>
  <c r="P240" i="7"/>
  <c r="P241" i="7"/>
  <c r="P242" i="7"/>
  <c r="P243" i="7"/>
  <c r="P244" i="7"/>
  <c r="P245" i="7"/>
  <c r="P246" i="7"/>
  <c r="P247" i="7"/>
  <c r="P248" i="7"/>
  <c r="P249" i="7"/>
  <c r="P250" i="7"/>
  <c r="P251" i="7"/>
  <c r="P252" i="7"/>
  <c r="P253" i="7"/>
  <c r="P254" i="7"/>
  <c r="P255" i="7"/>
  <c r="P256" i="7"/>
  <c r="P257" i="7"/>
  <c r="P258" i="7"/>
  <c r="P259" i="7"/>
  <c r="P260" i="7"/>
  <c r="P261" i="7"/>
  <c r="P262" i="7"/>
  <c r="P263" i="7"/>
  <c r="P264" i="7"/>
  <c r="P265" i="7"/>
  <c r="P266" i="7"/>
  <c r="P267" i="7"/>
  <c r="P268" i="7"/>
  <c r="P269" i="7"/>
  <c r="P270" i="7"/>
  <c r="P271" i="7"/>
  <c r="P272" i="7"/>
  <c r="P273" i="7"/>
  <c r="P274" i="7"/>
  <c r="P275" i="7"/>
  <c r="P276" i="7"/>
  <c r="P277" i="7"/>
  <c r="P278" i="7"/>
  <c r="P279" i="7"/>
  <c r="P280" i="7"/>
  <c r="P281" i="7"/>
  <c r="P282" i="7"/>
  <c r="P283" i="7"/>
  <c r="P284" i="7"/>
  <c r="P285" i="7"/>
  <c r="P286" i="7"/>
  <c r="P287" i="7"/>
  <c r="P288" i="7"/>
  <c r="P289" i="7"/>
  <c r="P290" i="7"/>
  <c r="P291" i="7"/>
  <c r="P292" i="7"/>
  <c r="P293" i="7"/>
  <c r="P294" i="7"/>
  <c r="P295" i="7"/>
  <c r="P296" i="7"/>
  <c r="P297" i="7"/>
  <c r="P298" i="7"/>
  <c r="P299" i="7"/>
  <c r="P300" i="7"/>
  <c r="P301" i="7"/>
  <c r="P302" i="7"/>
  <c r="P303" i="7"/>
  <c r="P304" i="7"/>
  <c r="P305" i="7"/>
  <c r="P306" i="7"/>
  <c r="P307" i="7"/>
  <c r="P308" i="7"/>
  <c r="P309" i="7"/>
  <c r="P310" i="7"/>
  <c r="P311" i="7"/>
  <c r="P312" i="7"/>
  <c r="P313" i="7"/>
  <c r="P314" i="7"/>
  <c r="P315" i="7"/>
  <c r="P316" i="7"/>
  <c r="P317" i="7"/>
  <c r="P318" i="7"/>
  <c r="P319" i="7"/>
  <c r="P320" i="7"/>
  <c r="P321" i="7"/>
  <c r="P322" i="7"/>
  <c r="P323" i="7"/>
  <c r="P324" i="7"/>
  <c r="P325" i="7"/>
  <c r="P326" i="7"/>
  <c r="P327" i="7"/>
  <c r="P328" i="7"/>
  <c r="P329" i="7"/>
  <c r="P330" i="7"/>
  <c r="P331" i="7"/>
  <c r="P332" i="7"/>
  <c r="P333" i="7"/>
  <c r="P334" i="7"/>
  <c r="P335" i="7"/>
  <c r="P336" i="7"/>
  <c r="P337" i="7"/>
  <c r="P338" i="7"/>
  <c r="P339" i="7"/>
  <c r="P340" i="7"/>
  <c r="P341" i="7"/>
  <c r="P342" i="7"/>
  <c r="P343" i="7"/>
  <c r="P344" i="7"/>
  <c r="P345" i="7"/>
  <c r="P346" i="7"/>
  <c r="P347" i="7"/>
  <c r="P348" i="7"/>
  <c r="P349" i="7"/>
  <c r="P350" i="7"/>
  <c r="P351" i="7"/>
  <c r="P352" i="7"/>
  <c r="P353" i="7"/>
  <c r="P354" i="7"/>
  <c r="P355" i="7"/>
  <c r="P356" i="7"/>
  <c r="P357" i="7"/>
  <c r="P358" i="7"/>
  <c r="P359" i="7"/>
  <c r="P360" i="7"/>
  <c r="P361" i="7"/>
  <c r="P362" i="7"/>
  <c r="P363" i="7"/>
  <c r="P364" i="7"/>
  <c r="P365" i="7"/>
  <c r="P366" i="7"/>
  <c r="P367" i="7"/>
  <c r="P368" i="7"/>
  <c r="P369" i="7"/>
  <c r="P370" i="7"/>
  <c r="P371" i="7"/>
  <c r="P372" i="7"/>
  <c r="P373" i="7"/>
  <c r="P374" i="7"/>
  <c r="P375" i="7"/>
  <c r="P376" i="7"/>
  <c r="P377" i="7"/>
  <c r="P378" i="7"/>
  <c r="P379" i="7"/>
  <c r="P380" i="7"/>
  <c r="P381" i="7"/>
  <c r="P382" i="7"/>
  <c r="P383" i="7"/>
  <c r="P384" i="7"/>
  <c r="P385" i="7"/>
  <c r="P386" i="7"/>
  <c r="P387" i="7"/>
  <c r="P388" i="7"/>
  <c r="P389" i="7"/>
  <c r="P390" i="7"/>
  <c r="P391" i="7"/>
  <c r="P392" i="7"/>
  <c r="P393" i="7"/>
  <c r="P394" i="7"/>
  <c r="P395" i="7"/>
  <c r="P396" i="7"/>
  <c r="P397" i="7"/>
  <c r="P398" i="7"/>
  <c r="P399" i="7"/>
  <c r="P400" i="7"/>
  <c r="P401" i="7"/>
  <c r="P402" i="7"/>
  <c r="P403" i="7"/>
  <c r="P404" i="7"/>
  <c r="P405" i="7"/>
  <c r="P406" i="7"/>
  <c r="P407" i="7"/>
  <c r="P408" i="7"/>
  <c r="P409" i="7"/>
  <c r="P410" i="7"/>
  <c r="P411" i="7"/>
  <c r="P412" i="7"/>
  <c r="P413" i="7"/>
  <c r="P414" i="7"/>
  <c r="P415" i="7"/>
  <c r="P416" i="7"/>
  <c r="P417" i="7"/>
  <c r="P418" i="7"/>
  <c r="P419" i="7"/>
  <c r="P420" i="7"/>
  <c r="P421" i="7"/>
  <c r="P422" i="7"/>
  <c r="P423" i="7"/>
  <c r="P424" i="7"/>
  <c r="P425" i="7"/>
  <c r="P426" i="7"/>
  <c r="P427" i="7"/>
  <c r="P428" i="7"/>
  <c r="P429" i="7"/>
  <c r="P430" i="7"/>
  <c r="P431" i="7"/>
  <c r="P432" i="7"/>
  <c r="P433" i="7"/>
  <c r="P434" i="7"/>
  <c r="P435" i="7"/>
  <c r="P436" i="7"/>
  <c r="P437" i="7"/>
  <c r="P438" i="7"/>
  <c r="P439" i="7"/>
  <c r="P440" i="7"/>
  <c r="P441" i="7"/>
  <c r="P442" i="7"/>
  <c r="P443" i="7"/>
  <c r="P444" i="7"/>
  <c r="P445" i="7"/>
  <c r="P446" i="7"/>
  <c r="P447" i="7"/>
  <c r="P448" i="7"/>
  <c r="P449" i="7"/>
  <c r="P450" i="7"/>
  <c r="P451" i="7"/>
  <c r="P452" i="7"/>
  <c r="P453" i="7"/>
  <c r="P454" i="7"/>
  <c r="P455" i="7"/>
  <c r="P456" i="7"/>
  <c r="P457" i="7"/>
  <c r="P458" i="7"/>
  <c r="P459" i="7"/>
  <c r="P460" i="7"/>
  <c r="P461" i="7"/>
  <c r="P462" i="7"/>
  <c r="P463" i="7"/>
  <c r="P464" i="7"/>
  <c r="P465" i="7"/>
  <c r="P466" i="7"/>
  <c r="P467" i="7"/>
  <c r="P468" i="7"/>
  <c r="P469" i="7"/>
  <c r="P470" i="7"/>
  <c r="P471" i="7"/>
  <c r="P472" i="7"/>
  <c r="P473" i="7"/>
  <c r="P474" i="7"/>
  <c r="P475" i="7"/>
  <c r="P476" i="7"/>
  <c r="P477" i="7"/>
  <c r="P478" i="7"/>
  <c r="P479" i="7"/>
  <c r="P480" i="7"/>
  <c r="P481" i="7"/>
  <c r="P482" i="7"/>
  <c r="P483" i="7"/>
  <c r="P484" i="7"/>
  <c r="P485" i="7"/>
  <c r="P486" i="7"/>
  <c r="P487" i="7"/>
  <c r="P488" i="7"/>
  <c r="P489" i="7"/>
  <c r="P490" i="7"/>
  <c r="P491" i="7"/>
  <c r="P492" i="7"/>
  <c r="P493" i="7"/>
  <c r="P494" i="7"/>
  <c r="P495" i="7"/>
  <c r="P496" i="7"/>
  <c r="P497" i="7"/>
  <c r="P498" i="7"/>
  <c r="P499" i="7"/>
  <c r="P500" i="7"/>
  <c r="P501" i="7"/>
  <c r="P502" i="7"/>
  <c r="P503" i="7"/>
  <c r="P504" i="7"/>
  <c r="P505" i="7"/>
  <c r="P506" i="7"/>
  <c r="P507" i="7"/>
  <c r="P508" i="7"/>
  <c r="P509" i="7"/>
  <c r="P510" i="7"/>
  <c r="P511" i="7"/>
  <c r="P512" i="7"/>
  <c r="P513" i="7"/>
  <c r="P514" i="7"/>
  <c r="P515" i="7"/>
  <c r="P516" i="7"/>
  <c r="P517" i="7"/>
  <c r="P518" i="7"/>
  <c r="P519" i="7"/>
  <c r="P520" i="7"/>
  <c r="P521" i="7"/>
  <c r="P522" i="7"/>
  <c r="P523" i="7"/>
  <c r="P524" i="7"/>
  <c r="P525" i="7"/>
  <c r="P526" i="7"/>
  <c r="P527" i="7"/>
  <c r="P528" i="7"/>
  <c r="P529" i="7"/>
  <c r="P530" i="7"/>
  <c r="P531" i="7"/>
  <c r="P532" i="7"/>
  <c r="P533" i="7"/>
  <c r="P534" i="7"/>
  <c r="P535" i="7"/>
  <c r="P536" i="7"/>
  <c r="P537" i="7"/>
  <c r="P538" i="7"/>
  <c r="P539" i="7"/>
  <c r="P540" i="7"/>
  <c r="P541" i="7"/>
  <c r="P542" i="7"/>
  <c r="P543" i="7"/>
  <c r="P544" i="7"/>
  <c r="P545" i="7"/>
  <c r="P546" i="7"/>
  <c r="P547" i="7"/>
  <c r="P548" i="7"/>
  <c r="P549" i="7"/>
  <c r="P550" i="7"/>
  <c r="P551" i="7"/>
  <c r="P552" i="7"/>
  <c r="P553" i="7"/>
  <c r="P554" i="7"/>
  <c r="P555" i="7"/>
  <c r="P556" i="7"/>
  <c r="P557" i="7"/>
  <c r="P558" i="7"/>
  <c r="P559" i="7"/>
  <c r="P560" i="7"/>
  <c r="P561" i="7"/>
  <c r="P562" i="7"/>
  <c r="P563" i="7"/>
  <c r="P564" i="7"/>
  <c r="P565" i="7"/>
  <c r="P566" i="7"/>
  <c r="P567" i="7"/>
  <c r="P568" i="7"/>
  <c r="P569" i="7"/>
  <c r="P570" i="7"/>
  <c r="P571" i="7"/>
  <c r="P572" i="7"/>
  <c r="P573" i="7"/>
  <c r="P574" i="7"/>
  <c r="P575" i="7"/>
  <c r="P576" i="7"/>
  <c r="P577" i="7"/>
  <c r="P578" i="7"/>
  <c r="P579" i="7"/>
  <c r="P580" i="7"/>
  <c r="P581" i="7"/>
  <c r="P582" i="7"/>
  <c r="P583" i="7"/>
  <c r="P584" i="7"/>
  <c r="P585" i="7"/>
  <c r="P586" i="7"/>
  <c r="P587" i="7"/>
  <c r="P588" i="7"/>
  <c r="P589" i="7"/>
  <c r="P590" i="7"/>
  <c r="P591" i="7"/>
  <c r="P592" i="7"/>
  <c r="P593" i="7"/>
  <c r="P594" i="7"/>
  <c r="P595" i="7"/>
  <c r="P596" i="7"/>
  <c r="P597" i="7"/>
  <c r="P598" i="7"/>
  <c r="P599" i="7"/>
  <c r="P600" i="7"/>
  <c r="P601" i="7"/>
  <c r="P602" i="7"/>
  <c r="P603" i="7"/>
  <c r="P604" i="7"/>
  <c r="P605" i="7"/>
  <c r="P606" i="7"/>
  <c r="P607" i="7"/>
  <c r="P608" i="7"/>
  <c r="P609" i="7"/>
  <c r="P610" i="7"/>
  <c r="P611" i="7"/>
  <c r="P612" i="7"/>
  <c r="P613" i="7"/>
  <c r="P614" i="7"/>
  <c r="P615" i="7"/>
  <c r="P616" i="7"/>
  <c r="P617" i="7"/>
  <c r="P618" i="7"/>
  <c r="P619" i="7"/>
  <c r="P620" i="7"/>
  <c r="P621" i="7"/>
  <c r="P622" i="7"/>
  <c r="P623" i="7"/>
  <c r="P624" i="7"/>
  <c r="P625" i="7"/>
  <c r="P626" i="7"/>
  <c r="P627" i="7"/>
  <c r="P628" i="7"/>
  <c r="P629" i="7"/>
  <c r="P630" i="7"/>
  <c r="P631" i="7"/>
  <c r="P632" i="7"/>
  <c r="P633" i="7"/>
  <c r="P634" i="7"/>
  <c r="P635" i="7"/>
  <c r="P636" i="7"/>
  <c r="P637" i="7"/>
  <c r="P638" i="7"/>
  <c r="P639" i="7"/>
  <c r="P640" i="7"/>
  <c r="P641" i="7"/>
  <c r="P642" i="7"/>
  <c r="P643" i="7"/>
  <c r="P644" i="7"/>
  <c r="P645" i="7"/>
  <c r="P646" i="7"/>
  <c r="P647" i="7"/>
  <c r="P648" i="7"/>
  <c r="P649" i="7"/>
  <c r="P650" i="7"/>
  <c r="P651" i="7"/>
  <c r="P652" i="7"/>
  <c r="P653" i="7"/>
  <c r="P654" i="7"/>
  <c r="P655" i="7"/>
  <c r="P656" i="7"/>
  <c r="P657" i="7"/>
  <c r="P658" i="7"/>
  <c r="P659" i="7"/>
  <c r="P660" i="7"/>
  <c r="P661" i="7"/>
  <c r="P662" i="7"/>
  <c r="P663" i="7"/>
  <c r="P664" i="7"/>
  <c r="P665" i="7"/>
  <c r="P666" i="7"/>
  <c r="P667" i="7"/>
  <c r="P668" i="7"/>
  <c r="P669" i="7"/>
  <c r="P670" i="7"/>
  <c r="P671" i="7"/>
  <c r="P672" i="7"/>
  <c r="P673" i="7"/>
  <c r="P674" i="7"/>
  <c r="P675" i="7"/>
  <c r="P676" i="7"/>
  <c r="P677" i="7"/>
  <c r="P678" i="7"/>
  <c r="P679" i="7"/>
  <c r="P680" i="7"/>
  <c r="P681" i="7"/>
  <c r="P682" i="7"/>
  <c r="P683" i="7"/>
  <c r="P684" i="7"/>
  <c r="P685" i="7"/>
  <c r="P686" i="7"/>
  <c r="P687" i="7"/>
  <c r="P688" i="7"/>
  <c r="P689" i="7"/>
  <c r="P690" i="7"/>
  <c r="P691" i="7"/>
  <c r="P692" i="7"/>
  <c r="P693" i="7"/>
  <c r="P694" i="7"/>
  <c r="P695" i="7"/>
  <c r="P696" i="7"/>
  <c r="P697" i="7"/>
  <c r="P698" i="7"/>
  <c r="P699" i="7"/>
  <c r="P700" i="7"/>
  <c r="P701" i="7"/>
  <c r="P702" i="7"/>
  <c r="P703" i="7"/>
  <c r="P704" i="7"/>
  <c r="P705" i="7"/>
  <c r="P706" i="7"/>
  <c r="P707" i="7"/>
  <c r="P708" i="7"/>
  <c r="P709" i="7"/>
  <c r="P710" i="7"/>
  <c r="P711" i="7"/>
  <c r="P712" i="7"/>
  <c r="P713" i="7"/>
  <c r="P714" i="7"/>
  <c r="P715" i="7"/>
  <c r="P716" i="7"/>
  <c r="P717" i="7"/>
  <c r="P718" i="7"/>
  <c r="P719" i="7"/>
  <c r="P720" i="7"/>
  <c r="P721" i="7"/>
  <c r="P722" i="7"/>
  <c r="P723" i="7"/>
  <c r="P724" i="7"/>
  <c r="P725" i="7"/>
  <c r="P726" i="7"/>
  <c r="P727" i="7"/>
  <c r="P728" i="7"/>
  <c r="P729" i="7"/>
  <c r="P730" i="7"/>
  <c r="P731" i="7"/>
  <c r="P732" i="7"/>
  <c r="P733" i="7"/>
  <c r="P734" i="7"/>
  <c r="P735" i="7"/>
  <c r="P736" i="7"/>
  <c r="P737" i="7"/>
  <c r="P738" i="7"/>
  <c r="P739" i="7"/>
  <c r="P740" i="7"/>
  <c r="P741" i="7"/>
  <c r="P742" i="7"/>
  <c r="P743" i="7"/>
  <c r="P744" i="7"/>
  <c r="P745" i="7"/>
  <c r="P746" i="7"/>
  <c r="P747" i="7"/>
  <c r="P748" i="7"/>
  <c r="P749" i="7"/>
  <c r="P750" i="7"/>
  <c r="P751" i="7"/>
  <c r="P752" i="7"/>
  <c r="P753" i="7"/>
  <c r="P754" i="7"/>
  <c r="P755" i="7"/>
  <c r="P756" i="7"/>
  <c r="P757" i="7"/>
  <c r="P758" i="7"/>
  <c r="P759" i="7"/>
  <c r="P760" i="7"/>
  <c r="P761" i="7"/>
  <c r="P762" i="7"/>
  <c r="P763" i="7"/>
  <c r="P764" i="7"/>
  <c r="P765" i="7"/>
  <c r="P766" i="7"/>
  <c r="P767" i="7"/>
  <c r="P768" i="7"/>
  <c r="P769" i="7"/>
  <c r="P770" i="7"/>
  <c r="P771" i="7"/>
  <c r="P772" i="7"/>
  <c r="P773" i="7"/>
  <c r="P774" i="7"/>
  <c r="P775" i="7"/>
  <c r="P776" i="7"/>
  <c r="P777" i="7"/>
  <c r="P778" i="7"/>
  <c r="P779" i="7"/>
  <c r="P780" i="7"/>
  <c r="P781" i="7"/>
  <c r="P782" i="7"/>
  <c r="P783" i="7"/>
  <c r="P784" i="7"/>
  <c r="P785" i="7"/>
  <c r="P786" i="7"/>
  <c r="P787" i="7"/>
  <c r="P788" i="7"/>
  <c r="P789" i="7"/>
  <c r="P790" i="7"/>
  <c r="P791" i="7"/>
  <c r="P792" i="7"/>
  <c r="P793" i="7"/>
  <c r="P794" i="7"/>
  <c r="P795" i="7"/>
  <c r="P796" i="7"/>
  <c r="P797" i="7"/>
  <c r="P798" i="7"/>
  <c r="P799" i="7"/>
  <c r="P800" i="7"/>
  <c r="P6" i="7"/>
  <c r="X6" i="10"/>
  <c r="Q9" i="7"/>
  <c r="O9" i="7"/>
  <c r="Q10" i="7"/>
  <c r="O10" i="7"/>
  <c r="Q11" i="7"/>
  <c r="O11" i="7"/>
  <c r="Q12" i="7"/>
  <c r="O12" i="7"/>
  <c r="Q13" i="7"/>
  <c r="O13" i="7"/>
  <c r="Q14" i="7"/>
  <c r="O14" i="7"/>
  <c r="Q15" i="7"/>
  <c r="O15" i="7"/>
  <c r="Q16" i="7"/>
  <c r="O16" i="7"/>
  <c r="Q17" i="7"/>
  <c r="O17" i="7"/>
  <c r="Q18" i="7"/>
  <c r="O18" i="7"/>
  <c r="Q19" i="7"/>
  <c r="O19" i="7"/>
  <c r="Q22" i="7"/>
  <c r="O22" i="7"/>
  <c r="Q23" i="7"/>
  <c r="O23" i="7"/>
  <c r="Q24" i="7"/>
  <c r="O24" i="7"/>
  <c r="Q25" i="7"/>
  <c r="O25" i="7"/>
  <c r="Q26" i="7"/>
  <c r="O26" i="7"/>
  <c r="Q27" i="7"/>
  <c r="O27" i="7"/>
  <c r="Q28" i="7"/>
  <c r="O28" i="7"/>
  <c r="Q29" i="7"/>
  <c r="O29" i="7"/>
  <c r="Q31" i="7"/>
  <c r="O31" i="7"/>
  <c r="Q32" i="7"/>
  <c r="O32" i="7"/>
  <c r="Q33" i="7"/>
  <c r="O33" i="7"/>
  <c r="Q34" i="7"/>
  <c r="O34" i="7"/>
  <c r="Q35" i="7"/>
  <c r="O35" i="7"/>
  <c r="Q36" i="7"/>
  <c r="O36" i="7"/>
  <c r="Q37" i="7"/>
  <c r="O37" i="7"/>
  <c r="Q38" i="7"/>
  <c r="O38" i="7"/>
  <c r="Q39" i="7"/>
  <c r="O39" i="7"/>
  <c r="Q40" i="7"/>
  <c r="O40" i="7"/>
  <c r="Q41" i="7"/>
  <c r="O41" i="7"/>
  <c r="Q42" i="7"/>
  <c r="O42" i="7"/>
  <c r="Q43" i="7"/>
  <c r="O43" i="7"/>
  <c r="Q44" i="7"/>
  <c r="O44" i="7"/>
  <c r="Q45" i="7"/>
  <c r="O45" i="7"/>
  <c r="Q46" i="7"/>
  <c r="O46" i="7"/>
  <c r="Q47" i="7"/>
  <c r="O47" i="7"/>
  <c r="Q48" i="7"/>
  <c r="O48" i="7"/>
  <c r="Q49" i="7"/>
  <c r="O49" i="7"/>
  <c r="Q50" i="7"/>
  <c r="O50" i="7"/>
  <c r="Q51" i="7"/>
  <c r="O51" i="7"/>
  <c r="Q52" i="7"/>
  <c r="O52" i="7"/>
  <c r="Q53" i="7"/>
  <c r="O53" i="7"/>
  <c r="Q54" i="7"/>
  <c r="O54" i="7"/>
  <c r="Q55" i="7"/>
  <c r="O55" i="7"/>
  <c r="Q56" i="7"/>
  <c r="O56" i="7"/>
  <c r="Q57" i="7"/>
  <c r="O57" i="7"/>
  <c r="Q58" i="7"/>
  <c r="O58" i="7"/>
  <c r="Q59" i="7"/>
  <c r="O59" i="7"/>
  <c r="Q60" i="7"/>
  <c r="O60" i="7"/>
  <c r="Q61" i="7"/>
  <c r="O61" i="7"/>
  <c r="Q62" i="7"/>
  <c r="O62" i="7"/>
  <c r="Q63" i="7"/>
  <c r="O63" i="7"/>
  <c r="Q64" i="7"/>
  <c r="O64" i="7"/>
  <c r="Q65" i="7"/>
  <c r="O65" i="7"/>
  <c r="Q66" i="7"/>
  <c r="O66" i="7"/>
  <c r="Q67" i="7"/>
  <c r="O67" i="7"/>
  <c r="Q68" i="7"/>
  <c r="O68" i="7"/>
  <c r="Q69" i="7"/>
  <c r="O69" i="7"/>
  <c r="Q70" i="7"/>
  <c r="O70" i="7"/>
  <c r="Q71" i="7"/>
  <c r="O71" i="7"/>
  <c r="Q72" i="7"/>
  <c r="O72" i="7"/>
  <c r="Q73" i="7"/>
  <c r="O73" i="7"/>
  <c r="Q74" i="7"/>
  <c r="O74" i="7"/>
  <c r="Q75" i="7"/>
  <c r="O75" i="7"/>
  <c r="Q76" i="7"/>
  <c r="O76" i="7"/>
  <c r="Q77" i="7"/>
  <c r="O77" i="7"/>
  <c r="Q78" i="7"/>
  <c r="O78" i="7"/>
  <c r="Q79" i="7"/>
  <c r="O79" i="7"/>
  <c r="Q80" i="7"/>
  <c r="O80" i="7"/>
  <c r="Q81" i="7"/>
  <c r="O81" i="7"/>
  <c r="Q82" i="7"/>
  <c r="O82" i="7"/>
  <c r="Q83" i="7"/>
  <c r="O83" i="7"/>
  <c r="Q84" i="7"/>
  <c r="O84" i="7"/>
  <c r="Q85" i="7"/>
  <c r="O85" i="7"/>
  <c r="Q86" i="7"/>
  <c r="O86" i="7"/>
  <c r="Q87" i="7"/>
  <c r="O87" i="7"/>
  <c r="Q88" i="7"/>
  <c r="O88" i="7"/>
  <c r="Q89" i="7"/>
  <c r="O89" i="7"/>
  <c r="Q90" i="7"/>
  <c r="O90" i="7"/>
  <c r="Q91" i="7"/>
  <c r="O91" i="7"/>
  <c r="Q92" i="7"/>
  <c r="O92" i="7"/>
  <c r="Q93" i="7"/>
  <c r="O93" i="7"/>
  <c r="Q94" i="7"/>
  <c r="O94" i="7"/>
  <c r="Q95" i="7"/>
  <c r="O95" i="7"/>
  <c r="Q96" i="7"/>
  <c r="O96" i="7"/>
  <c r="Q97" i="7"/>
  <c r="O97" i="7"/>
  <c r="Q98" i="7"/>
  <c r="O98" i="7"/>
  <c r="Q99" i="7"/>
  <c r="O99" i="7"/>
  <c r="Q100" i="7"/>
  <c r="O100" i="7"/>
  <c r="Q101" i="7"/>
  <c r="O101" i="7"/>
  <c r="Q102" i="7"/>
  <c r="O102" i="7"/>
  <c r="Q103" i="7"/>
  <c r="O103" i="7"/>
  <c r="Q104" i="7"/>
  <c r="O104" i="7"/>
  <c r="Q105" i="7"/>
  <c r="O105" i="7"/>
  <c r="Q106" i="7"/>
  <c r="O106" i="7"/>
  <c r="Q107" i="7"/>
  <c r="O107" i="7"/>
  <c r="Q108" i="7"/>
  <c r="O108" i="7"/>
  <c r="Q109" i="7"/>
  <c r="O109" i="7"/>
  <c r="Q110" i="7"/>
  <c r="O110" i="7"/>
  <c r="Q111" i="7"/>
  <c r="O111" i="7"/>
  <c r="Q112" i="7"/>
  <c r="O112" i="7"/>
  <c r="Q113" i="7"/>
  <c r="O113" i="7"/>
  <c r="Q114" i="7"/>
  <c r="O114" i="7"/>
  <c r="Q115" i="7"/>
  <c r="O115" i="7"/>
  <c r="Q116" i="7"/>
  <c r="O116" i="7"/>
  <c r="Q117" i="7"/>
  <c r="O117" i="7"/>
  <c r="Q118" i="7"/>
  <c r="O118" i="7"/>
  <c r="Q119" i="7"/>
  <c r="O119" i="7"/>
  <c r="Q120" i="7"/>
  <c r="O120" i="7"/>
  <c r="Q121" i="7"/>
  <c r="O121" i="7"/>
  <c r="Q122" i="7"/>
  <c r="O122" i="7"/>
  <c r="Q123" i="7"/>
  <c r="O123" i="7"/>
  <c r="Q124" i="7"/>
  <c r="O124" i="7"/>
  <c r="Q125" i="7"/>
  <c r="O125" i="7"/>
  <c r="Q126" i="7"/>
  <c r="O126" i="7"/>
  <c r="Q127" i="7"/>
  <c r="O127" i="7"/>
  <c r="Q128" i="7"/>
  <c r="O128" i="7"/>
  <c r="Q129" i="7"/>
  <c r="O129" i="7"/>
  <c r="Q130" i="7"/>
  <c r="O130" i="7"/>
  <c r="Q131" i="7"/>
  <c r="O131" i="7"/>
  <c r="Q132" i="7"/>
  <c r="O132" i="7"/>
  <c r="Q133" i="7"/>
  <c r="O133" i="7"/>
  <c r="Q134" i="7"/>
  <c r="O134" i="7"/>
  <c r="Q135" i="7"/>
  <c r="O135" i="7"/>
  <c r="Q136" i="7"/>
  <c r="O136" i="7"/>
  <c r="Q137" i="7"/>
  <c r="O137" i="7"/>
  <c r="Q138" i="7"/>
  <c r="O138" i="7"/>
  <c r="Q139" i="7"/>
  <c r="O139" i="7"/>
  <c r="Q140" i="7"/>
  <c r="O140" i="7"/>
  <c r="Q141" i="7"/>
  <c r="O141" i="7"/>
  <c r="Q142" i="7"/>
  <c r="O142" i="7"/>
  <c r="Q143" i="7"/>
  <c r="O143" i="7"/>
  <c r="Q144" i="7"/>
  <c r="O144" i="7"/>
  <c r="Q145" i="7"/>
  <c r="O145" i="7"/>
  <c r="Q146" i="7"/>
  <c r="O146" i="7"/>
  <c r="Q147" i="7"/>
  <c r="O147" i="7"/>
  <c r="Q148" i="7"/>
  <c r="O148" i="7"/>
  <c r="Q149" i="7"/>
  <c r="O149" i="7"/>
  <c r="Q150" i="7"/>
  <c r="O150" i="7"/>
  <c r="Q151" i="7"/>
  <c r="O151" i="7"/>
  <c r="Q152" i="7"/>
  <c r="O152" i="7"/>
  <c r="Q153" i="7"/>
  <c r="O153" i="7"/>
  <c r="Q154" i="7"/>
  <c r="O154" i="7"/>
  <c r="Q155" i="7"/>
  <c r="O155" i="7"/>
  <c r="Q156" i="7"/>
  <c r="O156" i="7"/>
  <c r="Q157" i="7"/>
  <c r="O157" i="7"/>
  <c r="Q158" i="7"/>
  <c r="O158" i="7"/>
  <c r="Q159" i="7"/>
  <c r="O159" i="7"/>
  <c r="Q160" i="7"/>
  <c r="O160" i="7"/>
  <c r="Q161" i="7"/>
  <c r="O161" i="7"/>
  <c r="Q162" i="7"/>
  <c r="O162" i="7"/>
  <c r="Q163" i="7"/>
  <c r="O163" i="7"/>
  <c r="Q164" i="7"/>
  <c r="O164" i="7"/>
  <c r="Q165" i="7"/>
  <c r="O165" i="7"/>
  <c r="Q166" i="7"/>
  <c r="O166" i="7"/>
  <c r="Q167" i="7"/>
  <c r="O167" i="7"/>
  <c r="Q168" i="7"/>
  <c r="O168" i="7"/>
  <c r="Q169" i="7"/>
  <c r="O169" i="7"/>
  <c r="Q170" i="7"/>
  <c r="O170" i="7"/>
  <c r="Q171" i="7"/>
  <c r="O171" i="7"/>
  <c r="Q172" i="7"/>
  <c r="O172" i="7"/>
  <c r="Q173" i="7"/>
  <c r="O173" i="7"/>
  <c r="Q174" i="7"/>
  <c r="O174" i="7"/>
  <c r="Q175" i="7"/>
  <c r="O175" i="7"/>
  <c r="Q176" i="7"/>
  <c r="O176" i="7"/>
  <c r="Q177" i="7"/>
  <c r="O177" i="7"/>
  <c r="Q178" i="7"/>
  <c r="O178" i="7"/>
  <c r="Q179" i="7"/>
  <c r="O179" i="7"/>
  <c r="Q180" i="7"/>
  <c r="O180" i="7"/>
  <c r="Q181" i="7"/>
  <c r="O181" i="7"/>
  <c r="Q182" i="7"/>
  <c r="O182" i="7"/>
  <c r="Q183" i="7"/>
  <c r="O183" i="7"/>
  <c r="Q184" i="7"/>
  <c r="O184" i="7"/>
  <c r="Q185" i="7"/>
  <c r="O185" i="7"/>
  <c r="Q186" i="7"/>
  <c r="O186" i="7"/>
  <c r="Q187" i="7"/>
  <c r="O187" i="7"/>
  <c r="Q188" i="7"/>
  <c r="O188" i="7"/>
  <c r="Q189" i="7"/>
  <c r="O189" i="7"/>
  <c r="Q190" i="7"/>
  <c r="O190" i="7"/>
  <c r="Q191" i="7"/>
  <c r="O191" i="7"/>
  <c r="Q192" i="7"/>
  <c r="O192" i="7"/>
  <c r="Q193" i="7"/>
  <c r="O193" i="7"/>
  <c r="Q194" i="7"/>
  <c r="O194" i="7"/>
  <c r="Q195" i="7"/>
  <c r="O195" i="7"/>
  <c r="Q196" i="7"/>
  <c r="O196" i="7"/>
  <c r="Q197" i="7"/>
  <c r="O197" i="7"/>
  <c r="Q198" i="7"/>
  <c r="O198" i="7"/>
  <c r="Q199" i="7"/>
  <c r="O199" i="7"/>
  <c r="Q200" i="7"/>
  <c r="O200" i="7"/>
  <c r="Q201" i="7"/>
  <c r="O201" i="7"/>
  <c r="Q202" i="7"/>
  <c r="O202" i="7"/>
  <c r="Q203" i="7"/>
  <c r="O203" i="7"/>
  <c r="Q204" i="7"/>
  <c r="O204" i="7"/>
  <c r="Q205" i="7"/>
  <c r="O205" i="7"/>
  <c r="Q206" i="7"/>
  <c r="O206" i="7"/>
  <c r="Q207" i="7"/>
  <c r="O207" i="7"/>
  <c r="Q208" i="7"/>
  <c r="O208" i="7"/>
  <c r="Q209" i="7"/>
  <c r="O209" i="7"/>
  <c r="Q210" i="7"/>
  <c r="O210" i="7"/>
  <c r="Q211" i="7"/>
  <c r="O211" i="7"/>
  <c r="Q212" i="7"/>
  <c r="O212" i="7"/>
  <c r="Q213" i="7"/>
  <c r="O213" i="7"/>
  <c r="Q214" i="7"/>
  <c r="O214" i="7"/>
  <c r="Q215" i="7"/>
  <c r="O215" i="7"/>
  <c r="Q216" i="7"/>
  <c r="O216" i="7"/>
  <c r="Q217" i="7"/>
  <c r="O217" i="7"/>
  <c r="Q218" i="7"/>
  <c r="O218" i="7"/>
  <c r="Q219" i="7"/>
  <c r="O219" i="7"/>
  <c r="Q220" i="7"/>
  <c r="O220" i="7"/>
  <c r="Q221" i="7"/>
  <c r="O221" i="7"/>
  <c r="Q222" i="7"/>
  <c r="O222" i="7"/>
  <c r="Q223" i="7"/>
  <c r="O223" i="7"/>
  <c r="Q224" i="7"/>
  <c r="O224" i="7"/>
  <c r="Q225" i="7"/>
  <c r="O225" i="7"/>
  <c r="Q226" i="7"/>
  <c r="O226" i="7"/>
  <c r="Q227" i="7"/>
  <c r="O227" i="7"/>
  <c r="Q228" i="7"/>
  <c r="O228" i="7"/>
  <c r="Q229" i="7"/>
  <c r="O229" i="7"/>
  <c r="Q230" i="7"/>
  <c r="O230" i="7"/>
  <c r="Q231" i="7"/>
  <c r="O231" i="7"/>
  <c r="Q232" i="7"/>
  <c r="O232" i="7"/>
  <c r="Q233" i="7"/>
  <c r="O233" i="7"/>
  <c r="Q234" i="7"/>
  <c r="O234" i="7"/>
  <c r="Q235" i="7"/>
  <c r="O235" i="7"/>
  <c r="Q236" i="7"/>
  <c r="O236" i="7"/>
  <c r="Q237" i="7"/>
  <c r="O237" i="7"/>
  <c r="Q238" i="7"/>
  <c r="O238" i="7"/>
  <c r="Q239" i="7"/>
  <c r="O239" i="7"/>
  <c r="Q240" i="7"/>
  <c r="O240" i="7"/>
  <c r="Q241" i="7"/>
  <c r="O241" i="7"/>
  <c r="Q242" i="7"/>
  <c r="O242" i="7"/>
  <c r="Q243" i="7"/>
  <c r="O243" i="7"/>
  <c r="Q244" i="7"/>
  <c r="O244" i="7"/>
  <c r="Q245" i="7"/>
  <c r="O245" i="7"/>
  <c r="Q246" i="7"/>
  <c r="O246" i="7"/>
  <c r="Q247" i="7"/>
  <c r="O247" i="7"/>
  <c r="Q248" i="7"/>
  <c r="O248" i="7"/>
  <c r="Q249" i="7"/>
  <c r="O249" i="7"/>
  <c r="Q250" i="7"/>
  <c r="O250" i="7"/>
  <c r="Q251" i="7"/>
  <c r="O251" i="7"/>
  <c r="Q252" i="7"/>
  <c r="O252" i="7"/>
  <c r="Q253" i="7"/>
  <c r="O253" i="7"/>
  <c r="Q254" i="7"/>
  <c r="O254" i="7"/>
  <c r="Q255" i="7"/>
  <c r="O255" i="7"/>
  <c r="Q256" i="7"/>
  <c r="O256" i="7"/>
  <c r="Q257" i="7"/>
  <c r="O257" i="7"/>
  <c r="Q258" i="7"/>
  <c r="O258" i="7"/>
  <c r="Q259" i="7"/>
  <c r="O259" i="7"/>
  <c r="Q260" i="7"/>
  <c r="O260" i="7"/>
  <c r="Q261" i="7"/>
  <c r="O261" i="7"/>
  <c r="Q262" i="7"/>
  <c r="O262" i="7"/>
  <c r="Q263" i="7"/>
  <c r="O263" i="7"/>
  <c r="Q264" i="7"/>
  <c r="O264" i="7"/>
  <c r="Q265" i="7"/>
  <c r="O265" i="7"/>
  <c r="Q266" i="7"/>
  <c r="O266" i="7"/>
  <c r="Q267" i="7"/>
  <c r="O267" i="7"/>
  <c r="Q268" i="7"/>
  <c r="O268" i="7"/>
  <c r="Q269" i="7"/>
  <c r="O269" i="7"/>
  <c r="Q270" i="7"/>
  <c r="O270" i="7"/>
  <c r="Q271" i="7"/>
  <c r="O271" i="7"/>
  <c r="Q272" i="7"/>
  <c r="O272" i="7"/>
  <c r="Q273" i="7"/>
  <c r="O273" i="7"/>
  <c r="Q274" i="7"/>
  <c r="O274" i="7"/>
  <c r="Q275" i="7"/>
  <c r="O275" i="7"/>
  <c r="Q276" i="7"/>
  <c r="O276" i="7"/>
  <c r="Q277" i="7"/>
  <c r="O277" i="7"/>
  <c r="Q278" i="7"/>
  <c r="O278" i="7"/>
  <c r="Q279" i="7"/>
  <c r="O279" i="7"/>
  <c r="Q280" i="7"/>
  <c r="O280" i="7"/>
  <c r="Q281" i="7"/>
  <c r="O281" i="7"/>
  <c r="Q282" i="7"/>
  <c r="O282" i="7"/>
  <c r="Q283" i="7"/>
  <c r="O283" i="7"/>
  <c r="Q284" i="7"/>
  <c r="O284" i="7"/>
  <c r="Q285" i="7"/>
  <c r="O285" i="7"/>
  <c r="Q286" i="7"/>
  <c r="O286" i="7"/>
  <c r="Q287" i="7"/>
  <c r="O287" i="7"/>
  <c r="Q288" i="7"/>
  <c r="O288" i="7"/>
  <c r="Q289" i="7"/>
  <c r="O289" i="7"/>
  <c r="Q290" i="7"/>
  <c r="O290" i="7"/>
  <c r="Q291" i="7"/>
  <c r="O291" i="7"/>
  <c r="Q292" i="7"/>
  <c r="O292" i="7"/>
  <c r="Q293" i="7"/>
  <c r="O293" i="7"/>
  <c r="Q294" i="7"/>
  <c r="O294" i="7"/>
  <c r="Q295" i="7"/>
  <c r="O295" i="7"/>
  <c r="Q296" i="7"/>
  <c r="O296" i="7"/>
  <c r="Q297" i="7"/>
  <c r="O297" i="7"/>
  <c r="Q298" i="7"/>
  <c r="O298" i="7"/>
  <c r="Q299" i="7"/>
  <c r="O299" i="7"/>
  <c r="Q300" i="7"/>
  <c r="O300" i="7"/>
  <c r="Q301" i="7"/>
  <c r="O301" i="7"/>
  <c r="Q302" i="7"/>
  <c r="O302" i="7"/>
  <c r="Q303" i="7"/>
  <c r="O303" i="7"/>
  <c r="Q304" i="7"/>
  <c r="O304" i="7"/>
  <c r="Q305" i="7"/>
  <c r="O305" i="7"/>
  <c r="Q306" i="7"/>
  <c r="O306" i="7"/>
  <c r="Q307" i="7"/>
  <c r="O307" i="7"/>
  <c r="Q308" i="7"/>
  <c r="O308" i="7"/>
  <c r="Q309" i="7"/>
  <c r="O309" i="7"/>
  <c r="Q310" i="7"/>
  <c r="O310" i="7"/>
  <c r="Q311" i="7"/>
  <c r="O311" i="7"/>
  <c r="Q312" i="7"/>
  <c r="O312" i="7"/>
  <c r="Q313" i="7"/>
  <c r="O313" i="7"/>
  <c r="Q314" i="7"/>
  <c r="O314" i="7"/>
  <c r="Q315" i="7"/>
  <c r="O315" i="7"/>
  <c r="Q316" i="7"/>
  <c r="O316" i="7"/>
  <c r="Q317" i="7"/>
  <c r="O317" i="7"/>
  <c r="Q318" i="7"/>
  <c r="O318" i="7"/>
  <c r="Q319" i="7"/>
  <c r="O319" i="7"/>
  <c r="Q320" i="7"/>
  <c r="O320" i="7"/>
  <c r="Q321" i="7"/>
  <c r="O321" i="7"/>
  <c r="Q322" i="7"/>
  <c r="O322" i="7"/>
  <c r="Q323" i="7"/>
  <c r="O323" i="7"/>
  <c r="Q324" i="7"/>
  <c r="O324" i="7"/>
  <c r="Q325" i="7"/>
  <c r="O325" i="7"/>
  <c r="Q326" i="7"/>
  <c r="O326" i="7"/>
  <c r="Q327" i="7"/>
  <c r="O327" i="7"/>
  <c r="Q328" i="7"/>
  <c r="O328" i="7"/>
  <c r="Q329" i="7"/>
  <c r="O329" i="7"/>
  <c r="Q330" i="7"/>
  <c r="O330" i="7"/>
  <c r="Q331" i="7"/>
  <c r="O331" i="7"/>
  <c r="Q332" i="7"/>
  <c r="O332" i="7"/>
  <c r="Q333" i="7"/>
  <c r="O333" i="7"/>
  <c r="Q334" i="7"/>
  <c r="O334" i="7"/>
  <c r="Q335" i="7"/>
  <c r="O335" i="7"/>
  <c r="Q336" i="7"/>
  <c r="O336" i="7"/>
  <c r="Q337" i="7"/>
  <c r="O337" i="7"/>
  <c r="Q338" i="7"/>
  <c r="O338" i="7"/>
  <c r="Q339" i="7"/>
  <c r="O339" i="7"/>
  <c r="Q340" i="7"/>
  <c r="O340" i="7"/>
  <c r="Q341" i="7"/>
  <c r="O341" i="7"/>
  <c r="Q342" i="7"/>
  <c r="O342" i="7"/>
  <c r="Q343" i="7"/>
  <c r="O343" i="7"/>
  <c r="Q344" i="7"/>
  <c r="O344" i="7"/>
  <c r="Q345" i="7"/>
  <c r="O345" i="7"/>
  <c r="Q346" i="7"/>
  <c r="O346" i="7"/>
  <c r="Q347" i="7"/>
  <c r="O347" i="7"/>
  <c r="Q348" i="7"/>
  <c r="O348" i="7"/>
  <c r="Q349" i="7"/>
  <c r="O349" i="7"/>
  <c r="Q350" i="7"/>
  <c r="O350" i="7"/>
  <c r="Q351" i="7"/>
  <c r="O351" i="7"/>
  <c r="Q352" i="7"/>
  <c r="O352" i="7"/>
  <c r="Q353" i="7"/>
  <c r="O353" i="7"/>
  <c r="Q354" i="7"/>
  <c r="O354" i="7"/>
  <c r="Q355" i="7"/>
  <c r="O355" i="7"/>
  <c r="Q356" i="7"/>
  <c r="O356" i="7"/>
  <c r="Q357" i="7"/>
  <c r="O357" i="7"/>
  <c r="Q358" i="7"/>
  <c r="O358" i="7"/>
  <c r="Q359" i="7"/>
  <c r="O359" i="7"/>
  <c r="Q360" i="7"/>
  <c r="O360" i="7"/>
  <c r="Q361" i="7"/>
  <c r="O361" i="7"/>
  <c r="Q362" i="7"/>
  <c r="O362" i="7"/>
  <c r="Q363" i="7"/>
  <c r="O363" i="7"/>
  <c r="Q364" i="7"/>
  <c r="O364" i="7"/>
  <c r="Q365" i="7"/>
  <c r="O365" i="7"/>
  <c r="Q366" i="7"/>
  <c r="O366" i="7"/>
  <c r="Q367" i="7"/>
  <c r="O367" i="7"/>
  <c r="Q368" i="7"/>
  <c r="O368" i="7"/>
  <c r="Q369" i="7"/>
  <c r="O369" i="7"/>
  <c r="Q370" i="7"/>
  <c r="O370" i="7"/>
  <c r="Q371" i="7"/>
  <c r="O371" i="7"/>
  <c r="Q372" i="7"/>
  <c r="O372" i="7"/>
  <c r="Q373" i="7"/>
  <c r="O373" i="7"/>
  <c r="Q374" i="7"/>
  <c r="O374" i="7"/>
  <c r="Q375" i="7"/>
  <c r="O375" i="7"/>
  <c r="Q376" i="7"/>
  <c r="O376" i="7"/>
  <c r="Q377" i="7"/>
  <c r="O377" i="7"/>
  <c r="Q378" i="7"/>
  <c r="O378" i="7"/>
  <c r="Q379" i="7"/>
  <c r="O379" i="7"/>
  <c r="Q380" i="7"/>
  <c r="O380" i="7"/>
  <c r="Q381" i="7"/>
  <c r="O381" i="7"/>
  <c r="Q382" i="7"/>
  <c r="O382" i="7"/>
  <c r="Q383" i="7"/>
  <c r="O383" i="7"/>
  <c r="Q384" i="7"/>
  <c r="O384" i="7"/>
  <c r="Q385" i="7"/>
  <c r="O385" i="7"/>
  <c r="Q386" i="7"/>
  <c r="O386" i="7"/>
  <c r="Q387" i="7"/>
  <c r="O387" i="7"/>
  <c r="Q388" i="7"/>
  <c r="O388" i="7"/>
  <c r="Q389" i="7"/>
  <c r="O389" i="7"/>
  <c r="Q390" i="7"/>
  <c r="O390" i="7"/>
  <c r="Q391" i="7"/>
  <c r="O391" i="7"/>
  <c r="Q392" i="7"/>
  <c r="O392" i="7"/>
  <c r="Q393" i="7"/>
  <c r="O393" i="7"/>
  <c r="Q394" i="7"/>
  <c r="O394" i="7"/>
  <c r="Q395" i="7"/>
  <c r="O395" i="7"/>
  <c r="Q396" i="7"/>
  <c r="O396" i="7"/>
  <c r="Q397" i="7"/>
  <c r="O397" i="7"/>
  <c r="Q398" i="7"/>
  <c r="O398" i="7"/>
  <c r="Q399" i="7"/>
  <c r="O399" i="7"/>
  <c r="Q400" i="7"/>
  <c r="O400" i="7"/>
  <c r="Q401" i="7"/>
  <c r="O401" i="7"/>
  <c r="Q402" i="7"/>
  <c r="O402" i="7"/>
  <c r="Q403" i="7"/>
  <c r="O403" i="7"/>
  <c r="Q404" i="7"/>
  <c r="O404" i="7"/>
  <c r="Q405" i="7"/>
  <c r="O405" i="7"/>
  <c r="Q406" i="7"/>
  <c r="O406" i="7"/>
  <c r="Q407" i="7"/>
  <c r="O407" i="7"/>
  <c r="Q408" i="7"/>
  <c r="O408" i="7"/>
  <c r="Q409" i="7"/>
  <c r="O409" i="7"/>
  <c r="Q410" i="7"/>
  <c r="O410" i="7"/>
  <c r="Q411" i="7"/>
  <c r="O411" i="7"/>
  <c r="Q412" i="7"/>
  <c r="O412" i="7"/>
  <c r="Q413" i="7"/>
  <c r="O413" i="7"/>
  <c r="Q414" i="7"/>
  <c r="O414" i="7"/>
  <c r="Q415" i="7"/>
  <c r="O415" i="7"/>
  <c r="Q416" i="7"/>
  <c r="O416" i="7"/>
  <c r="Q417" i="7"/>
  <c r="O417" i="7"/>
  <c r="Q418" i="7"/>
  <c r="O418" i="7"/>
  <c r="Q419" i="7"/>
  <c r="O419" i="7"/>
  <c r="Q420" i="7"/>
  <c r="O420" i="7"/>
  <c r="Q421" i="7"/>
  <c r="O421" i="7"/>
  <c r="Q422" i="7"/>
  <c r="O422" i="7"/>
  <c r="Q423" i="7"/>
  <c r="O423" i="7"/>
  <c r="Q424" i="7"/>
  <c r="O424" i="7"/>
  <c r="Q425" i="7"/>
  <c r="O425" i="7"/>
  <c r="Q426" i="7"/>
  <c r="O426" i="7"/>
  <c r="Q427" i="7"/>
  <c r="O427" i="7"/>
  <c r="Q428" i="7"/>
  <c r="O428" i="7"/>
  <c r="Q429" i="7"/>
  <c r="O429" i="7"/>
  <c r="Q430" i="7"/>
  <c r="O430" i="7"/>
  <c r="Q431" i="7"/>
  <c r="O431" i="7"/>
  <c r="Q432" i="7"/>
  <c r="O432" i="7"/>
  <c r="Q433" i="7"/>
  <c r="O433" i="7"/>
  <c r="Q434" i="7"/>
  <c r="O434" i="7"/>
  <c r="Q435" i="7"/>
  <c r="O435" i="7"/>
  <c r="Q436" i="7"/>
  <c r="O436" i="7"/>
  <c r="Q437" i="7"/>
  <c r="O437" i="7"/>
  <c r="Q438" i="7"/>
  <c r="O438" i="7"/>
  <c r="Q439" i="7"/>
  <c r="O439" i="7"/>
  <c r="Q440" i="7"/>
  <c r="O440" i="7"/>
  <c r="Q441" i="7"/>
  <c r="O441" i="7"/>
  <c r="Q442" i="7"/>
  <c r="O442" i="7"/>
  <c r="Q443" i="7"/>
  <c r="O443" i="7"/>
  <c r="Q444" i="7"/>
  <c r="O444" i="7"/>
  <c r="Q445" i="7"/>
  <c r="O445" i="7"/>
  <c r="Q446" i="7"/>
  <c r="O446" i="7"/>
  <c r="Q447" i="7"/>
  <c r="O447" i="7"/>
  <c r="Q448" i="7"/>
  <c r="O448" i="7"/>
  <c r="Q449" i="7"/>
  <c r="O449" i="7"/>
  <c r="Q450" i="7"/>
  <c r="O450" i="7"/>
  <c r="Q451" i="7"/>
  <c r="O451" i="7"/>
  <c r="Q452" i="7"/>
  <c r="O452" i="7"/>
  <c r="Q453" i="7"/>
  <c r="O453" i="7"/>
  <c r="Q454" i="7"/>
  <c r="O454" i="7"/>
  <c r="Q455" i="7"/>
  <c r="O455" i="7"/>
  <c r="Q456" i="7"/>
  <c r="O456" i="7"/>
  <c r="Q457" i="7"/>
  <c r="O457" i="7"/>
  <c r="Q458" i="7"/>
  <c r="O458" i="7"/>
  <c r="Q459" i="7"/>
  <c r="O459" i="7"/>
  <c r="Q460" i="7"/>
  <c r="O460" i="7"/>
  <c r="Q461" i="7"/>
  <c r="O461" i="7"/>
  <c r="Q462" i="7"/>
  <c r="O462" i="7"/>
  <c r="Q463" i="7"/>
  <c r="O463" i="7"/>
  <c r="Q464" i="7"/>
  <c r="O464" i="7"/>
  <c r="Q465" i="7"/>
  <c r="O465" i="7"/>
  <c r="Q466" i="7"/>
  <c r="O466" i="7"/>
  <c r="Q467" i="7"/>
  <c r="O467" i="7"/>
  <c r="Q468" i="7"/>
  <c r="O468" i="7"/>
  <c r="Q469" i="7"/>
  <c r="O469" i="7"/>
  <c r="Q470" i="7"/>
  <c r="O470" i="7"/>
  <c r="Q471" i="7"/>
  <c r="O471" i="7"/>
  <c r="Q472" i="7"/>
  <c r="O472" i="7"/>
  <c r="Q473" i="7"/>
  <c r="O473" i="7"/>
  <c r="Q474" i="7"/>
  <c r="O474" i="7"/>
  <c r="Q475" i="7"/>
  <c r="O475" i="7"/>
  <c r="Q476" i="7"/>
  <c r="O476" i="7"/>
  <c r="Q477" i="7"/>
  <c r="O477" i="7"/>
  <c r="Q478" i="7"/>
  <c r="O478" i="7"/>
  <c r="Q479" i="7"/>
  <c r="O479" i="7"/>
  <c r="Q480" i="7"/>
  <c r="O480" i="7"/>
  <c r="Q481" i="7"/>
  <c r="O481" i="7"/>
  <c r="Q482" i="7"/>
  <c r="O482" i="7"/>
  <c r="Q483" i="7"/>
  <c r="O483" i="7"/>
  <c r="Q484" i="7"/>
  <c r="O484" i="7"/>
  <c r="Q485" i="7"/>
  <c r="O485" i="7"/>
  <c r="Q486" i="7"/>
  <c r="O486" i="7"/>
  <c r="Q487" i="7"/>
  <c r="O487" i="7"/>
  <c r="Q488" i="7"/>
  <c r="O488" i="7"/>
  <c r="Q489" i="7"/>
  <c r="O489" i="7"/>
  <c r="Q490" i="7"/>
  <c r="O490" i="7"/>
  <c r="Q491" i="7"/>
  <c r="O491" i="7"/>
  <c r="Q492" i="7"/>
  <c r="O492" i="7"/>
  <c r="Q493" i="7"/>
  <c r="O493" i="7"/>
  <c r="Q494" i="7"/>
  <c r="O494" i="7"/>
  <c r="Q495" i="7"/>
  <c r="O495" i="7"/>
  <c r="Q496" i="7"/>
  <c r="O496" i="7"/>
  <c r="Q497" i="7"/>
  <c r="O497" i="7"/>
  <c r="Q498" i="7"/>
  <c r="O498" i="7"/>
  <c r="Q499" i="7"/>
  <c r="O499" i="7"/>
  <c r="Q500" i="7"/>
  <c r="O500" i="7"/>
  <c r="Q501" i="7"/>
  <c r="O501" i="7"/>
  <c r="Q502" i="7"/>
  <c r="O502" i="7"/>
  <c r="Q503" i="7"/>
  <c r="O503" i="7"/>
  <c r="Q504" i="7"/>
  <c r="O504" i="7"/>
  <c r="Q505" i="7"/>
  <c r="O505" i="7"/>
  <c r="Q506" i="7"/>
  <c r="O506" i="7"/>
  <c r="Q507" i="7"/>
  <c r="O507" i="7"/>
  <c r="Q508" i="7"/>
  <c r="O508" i="7"/>
  <c r="Q509" i="7"/>
  <c r="O509" i="7"/>
  <c r="Q510" i="7"/>
  <c r="O510" i="7"/>
  <c r="Q511" i="7"/>
  <c r="O511" i="7"/>
  <c r="Q512" i="7"/>
  <c r="O512" i="7"/>
  <c r="Q513" i="7"/>
  <c r="O513" i="7"/>
  <c r="Q514" i="7"/>
  <c r="O514" i="7"/>
  <c r="Q515" i="7"/>
  <c r="O515" i="7"/>
  <c r="Q516" i="7"/>
  <c r="O516" i="7"/>
  <c r="Q517" i="7"/>
  <c r="O517" i="7"/>
  <c r="Q518" i="7"/>
  <c r="O518" i="7"/>
  <c r="Q519" i="7"/>
  <c r="O519" i="7"/>
  <c r="Q520" i="7"/>
  <c r="O520" i="7"/>
  <c r="Q521" i="7"/>
  <c r="O521" i="7"/>
  <c r="Q522" i="7"/>
  <c r="O522" i="7"/>
  <c r="Q523" i="7"/>
  <c r="O523" i="7"/>
  <c r="Q524" i="7"/>
  <c r="O524" i="7"/>
  <c r="Q525" i="7"/>
  <c r="O525" i="7"/>
  <c r="Q526" i="7"/>
  <c r="O526" i="7"/>
  <c r="Q527" i="7"/>
  <c r="O527" i="7"/>
  <c r="Q528" i="7"/>
  <c r="O528" i="7"/>
  <c r="Q529" i="7"/>
  <c r="O529" i="7"/>
  <c r="Q530" i="7"/>
  <c r="O530" i="7"/>
  <c r="Q531" i="7"/>
  <c r="O531" i="7"/>
  <c r="Q532" i="7"/>
  <c r="O532" i="7"/>
  <c r="Q533" i="7"/>
  <c r="O533" i="7"/>
  <c r="Q534" i="7"/>
  <c r="O534" i="7"/>
  <c r="Q535" i="7"/>
  <c r="O535" i="7"/>
  <c r="Q536" i="7"/>
  <c r="O536" i="7"/>
  <c r="Q537" i="7"/>
  <c r="O537" i="7"/>
  <c r="Q538" i="7"/>
  <c r="O538" i="7"/>
  <c r="Q539" i="7"/>
  <c r="O539" i="7"/>
  <c r="Q540" i="7"/>
  <c r="O540" i="7"/>
  <c r="Q541" i="7"/>
  <c r="O541" i="7"/>
  <c r="Q542" i="7"/>
  <c r="O542" i="7"/>
  <c r="Q543" i="7"/>
  <c r="O543" i="7"/>
  <c r="Q544" i="7"/>
  <c r="O544" i="7"/>
  <c r="Q545" i="7"/>
  <c r="O545" i="7"/>
  <c r="Q546" i="7"/>
  <c r="O546" i="7"/>
  <c r="Q547" i="7"/>
  <c r="O547" i="7"/>
  <c r="Q548" i="7"/>
  <c r="O548" i="7"/>
  <c r="Q549" i="7"/>
  <c r="O549" i="7"/>
  <c r="Q550" i="7"/>
  <c r="O550" i="7"/>
  <c r="Q551" i="7"/>
  <c r="O551" i="7"/>
  <c r="Q552" i="7"/>
  <c r="O552" i="7"/>
  <c r="Q553" i="7"/>
  <c r="O553" i="7"/>
  <c r="Q554" i="7"/>
  <c r="O554" i="7"/>
  <c r="Q555" i="7"/>
  <c r="O555" i="7"/>
  <c r="Q556" i="7"/>
  <c r="O556" i="7"/>
  <c r="Q557" i="7"/>
  <c r="O557" i="7"/>
  <c r="Q558" i="7"/>
  <c r="O558" i="7"/>
  <c r="Q559" i="7"/>
  <c r="O559" i="7"/>
  <c r="Q560" i="7"/>
  <c r="O560" i="7"/>
  <c r="Q561" i="7"/>
  <c r="O561" i="7"/>
  <c r="Q562" i="7"/>
  <c r="O562" i="7"/>
  <c r="Q563" i="7"/>
  <c r="O563" i="7"/>
  <c r="Q564" i="7"/>
  <c r="O564" i="7"/>
  <c r="Q565" i="7"/>
  <c r="O565" i="7"/>
  <c r="Q566" i="7"/>
  <c r="O566" i="7"/>
  <c r="Q567" i="7"/>
  <c r="O567" i="7"/>
  <c r="Q568" i="7"/>
  <c r="O568" i="7"/>
  <c r="Q569" i="7"/>
  <c r="O569" i="7"/>
  <c r="Q570" i="7"/>
  <c r="O570" i="7"/>
  <c r="Q571" i="7"/>
  <c r="O571" i="7"/>
  <c r="Q572" i="7"/>
  <c r="O572" i="7"/>
  <c r="Q573" i="7"/>
  <c r="O573" i="7"/>
  <c r="Q574" i="7"/>
  <c r="O574" i="7"/>
  <c r="Q575" i="7"/>
  <c r="O575" i="7"/>
  <c r="Q576" i="7"/>
  <c r="O576" i="7"/>
  <c r="Q577" i="7"/>
  <c r="O577" i="7"/>
  <c r="Q578" i="7"/>
  <c r="O578" i="7"/>
  <c r="Q579" i="7"/>
  <c r="O579" i="7"/>
  <c r="Q580" i="7"/>
  <c r="O580" i="7"/>
  <c r="Q581" i="7"/>
  <c r="O581" i="7"/>
  <c r="Q582" i="7"/>
  <c r="O582" i="7"/>
  <c r="Q583" i="7"/>
  <c r="O583" i="7"/>
  <c r="Q584" i="7"/>
  <c r="O584" i="7"/>
  <c r="Q585" i="7"/>
  <c r="O585" i="7"/>
  <c r="Q586" i="7"/>
  <c r="O586" i="7"/>
  <c r="Q587" i="7"/>
  <c r="O587" i="7"/>
  <c r="Q588" i="7"/>
  <c r="O588" i="7"/>
  <c r="Q589" i="7"/>
  <c r="O589" i="7"/>
  <c r="Q590" i="7"/>
  <c r="O590" i="7"/>
  <c r="Q591" i="7"/>
  <c r="O591" i="7"/>
  <c r="Q592" i="7"/>
  <c r="O592" i="7"/>
  <c r="Q593" i="7"/>
  <c r="O593" i="7"/>
  <c r="Q594" i="7"/>
  <c r="O594" i="7"/>
  <c r="Q595" i="7"/>
  <c r="O595" i="7"/>
  <c r="Q596" i="7"/>
  <c r="O596" i="7"/>
  <c r="Q597" i="7"/>
  <c r="O597" i="7"/>
  <c r="Q598" i="7"/>
  <c r="O598" i="7"/>
  <c r="Q599" i="7"/>
  <c r="O599" i="7"/>
  <c r="Q600" i="7"/>
  <c r="O600" i="7"/>
  <c r="Q601" i="7"/>
  <c r="O601" i="7"/>
  <c r="Q602" i="7"/>
  <c r="O602" i="7"/>
  <c r="Q603" i="7"/>
  <c r="O603" i="7"/>
  <c r="Q604" i="7"/>
  <c r="O604" i="7"/>
  <c r="Q605" i="7"/>
  <c r="O605" i="7"/>
  <c r="Q606" i="7"/>
  <c r="O606" i="7"/>
  <c r="Q607" i="7"/>
  <c r="O607" i="7"/>
  <c r="Q608" i="7"/>
  <c r="O608" i="7"/>
  <c r="Q609" i="7"/>
  <c r="O609" i="7"/>
  <c r="Q610" i="7"/>
  <c r="O610" i="7"/>
  <c r="Q611" i="7"/>
  <c r="O611" i="7"/>
  <c r="Q612" i="7"/>
  <c r="O612" i="7"/>
  <c r="Q613" i="7"/>
  <c r="O613" i="7"/>
  <c r="Q614" i="7"/>
  <c r="O614" i="7"/>
  <c r="Q615" i="7"/>
  <c r="O615" i="7"/>
  <c r="Q616" i="7"/>
  <c r="O616" i="7"/>
  <c r="Q617" i="7"/>
  <c r="O617" i="7"/>
  <c r="Q618" i="7"/>
  <c r="O618" i="7"/>
  <c r="Q619" i="7"/>
  <c r="O619" i="7"/>
  <c r="Q620" i="7"/>
  <c r="O620" i="7"/>
  <c r="Q621" i="7"/>
  <c r="O621" i="7"/>
  <c r="Q622" i="7"/>
  <c r="O622" i="7"/>
  <c r="Q623" i="7"/>
  <c r="O623" i="7"/>
  <c r="Q624" i="7"/>
  <c r="O624" i="7"/>
  <c r="Q625" i="7"/>
  <c r="O625" i="7"/>
  <c r="Q626" i="7"/>
  <c r="O626" i="7"/>
  <c r="Q627" i="7"/>
  <c r="O627" i="7"/>
  <c r="Q628" i="7"/>
  <c r="O628" i="7"/>
  <c r="Q629" i="7"/>
  <c r="O629" i="7"/>
  <c r="Q630" i="7"/>
  <c r="O630" i="7"/>
  <c r="Q631" i="7"/>
  <c r="O631" i="7"/>
  <c r="Q632" i="7"/>
  <c r="O632" i="7"/>
  <c r="Q633" i="7"/>
  <c r="O633" i="7"/>
  <c r="Q634" i="7"/>
  <c r="O634" i="7"/>
  <c r="Q635" i="7"/>
  <c r="O635" i="7"/>
  <c r="Q636" i="7"/>
  <c r="O636" i="7"/>
  <c r="Q637" i="7"/>
  <c r="O637" i="7"/>
  <c r="Q638" i="7"/>
  <c r="O638" i="7"/>
  <c r="Q639" i="7"/>
  <c r="O639" i="7"/>
  <c r="Q640" i="7"/>
  <c r="O640" i="7"/>
  <c r="Q641" i="7"/>
  <c r="O641" i="7"/>
  <c r="Q642" i="7"/>
  <c r="O642" i="7"/>
  <c r="Q643" i="7"/>
  <c r="O643" i="7"/>
  <c r="Q644" i="7"/>
  <c r="O644" i="7"/>
  <c r="Q645" i="7"/>
  <c r="O645" i="7"/>
  <c r="Q646" i="7"/>
  <c r="O646" i="7"/>
  <c r="Q647" i="7"/>
  <c r="O647" i="7"/>
  <c r="Q648" i="7"/>
  <c r="O648" i="7"/>
  <c r="Q649" i="7"/>
  <c r="O649" i="7"/>
  <c r="Q650" i="7"/>
  <c r="O650" i="7"/>
  <c r="Q651" i="7"/>
  <c r="O651" i="7"/>
  <c r="Q652" i="7"/>
  <c r="O652" i="7"/>
  <c r="Q653" i="7"/>
  <c r="O653" i="7"/>
  <c r="Q654" i="7"/>
  <c r="O654" i="7"/>
  <c r="Q655" i="7"/>
  <c r="O655" i="7"/>
  <c r="Q656" i="7"/>
  <c r="O656" i="7"/>
  <c r="Q657" i="7"/>
  <c r="O657" i="7"/>
  <c r="Q658" i="7"/>
  <c r="O658" i="7"/>
  <c r="Q659" i="7"/>
  <c r="O659" i="7"/>
  <c r="Q660" i="7"/>
  <c r="O660" i="7"/>
  <c r="Q661" i="7"/>
  <c r="O661" i="7"/>
  <c r="Q662" i="7"/>
  <c r="O662" i="7"/>
  <c r="Q663" i="7"/>
  <c r="O663" i="7"/>
  <c r="Q664" i="7"/>
  <c r="O664" i="7"/>
  <c r="Q665" i="7"/>
  <c r="O665" i="7"/>
  <c r="Q666" i="7"/>
  <c r="O666" i="7"/>
  <c r="Q667" i="7"/>
  <c r="O667" i="7"/>
  <c r="Q668" i="7"/>
  <c r="O668" i="7"/>
  <c r="Q669" i="7"/>
  <c r="O669" i="7"/>
  <c r="Q670" i="7"/>
  <c r="O670" i="7"/>
  <c r="Q671" i="7"/>
  <c r="O671" i="7"/>
  <c r="Q672" i="7"/>
  <c r="O672" i="7"/>
  <c r="Q673" i="7"/>
  <c r="O673" i="7"/>
  <c r="Q674" i="7"/>
  <c r="O674" i="7"/>
  <c r="Q675" i="7"/>
  <c r="O675" i="7"/>
  <c r="Q676" i="7"/>
  <c r="O676" i="7"/>
  <c r="Q677" i="7"/>
  <c r="O677" i="7"/>
  <c r="Q678" i="7"/>
  <c r="O678" i="7"/>
  <c r="Q679" i="7"/>
  <c r="O679" i="7"/>
  <c r="Q680" i="7"/>
  <c r="O680" i="7"/>
  <c r="Q681" i="7"/>
  <c r="O681" i="7"/>
  <c r="Q682" i="7"/>
  <c r="O682" i="7"/>
  <c r="Q683" i="7"/>
  <c r="O683" i="7"/>
  <c r="Q684" i="7"/>
  <c r="O684" i="7"/>
  <c r="Q685" i="7"/>
  <c r="O685" i="7"/>
  <c r="Q686" i="7"/>
  <c r="O686" i="7"/>
  <c r="Q687" i="7"/>
  <c r="O687" i="7"/>
  <c r="Q688" i="7"/>
  <c r="O688" i="7"/>
  <c r="Q689" i="7"/>
  <c r="O689" i="7"/>
  <c r="Q690" i="7"/>
  <c r="O690" i="7"/>
  <c r="Q691" i="7"/>
  <c r="O691" i="7"/>
  <c r="Q692" i="7"/>
  <c r="O692" i="7"/>
  <c r="Q693" i="7"/>
  <c r="O693" i="7"/>
  <c r="Q694" i="7"/>
  <c r="O694" i="7"/>
  <c r="Q695" i="7"/>
  <c r="O695" i="7"/>
  <c r="Q696" i="7"/>
  <c r="O696" i="7"/>
  <c r="Q697" i="7"/>
  <c r="O697" i="7"/>
  <c r="Q698" i="7"/>
  <c r="O698" i="7"/>
  <c r="Q699" i="7"/>
  <c r="O699" i="7"/>
  <c r="Q700" i="7"/>
  <c r="O700" i="7"/>
  <c r="Q701" i="7"/>
  <c r="O701" i="7"/>
  <c r="Q702" i="7"/>
  <c r="O702" i="7"/>
  <c r="Q703" i="7"/>
  <c r="O703" i="7"/>
  <c r="Q704" i="7"/>
  <c r="O704" i="7"/>
  <c r="Q705" i="7"/>
  <c r="O705" i="7"/>
  <c r="Q706" i="7"/>
  <c r="O706" i="7"/>
  <c r="Q707" i="7"/>
  <c r="O707" i="7"/>
  <c r="Q708" i="7"/>
  <c r="O708" i="7"/>
  <c r="Q709" i="7"/>
  <c r="O709" i="7"/>
  <c r="Q710" i="7"/>
  <c r="O710" i="7"/>
  <c r="Q711" i="7"/>
  <c r="O711" i="7"/>
  <c r="Q712" i="7"/>
  <c r="O712" i="7"/>
  <c r="Q713" i="7"/>
  <c r="O713" i="7"/>
  <c r="Q714" i="7"/>
  <c r="O714" i="7"/>
  <c r="Q715" i="7"/>
  <c r="O715" i="7"/>
  <c r="Q716" i="7"/>
  <c r="O716" i="7"/>
  <c r="Q717" i="7"/>
  <c r="O717" i="7"/>
  <c r="Q718" i="7"/>
  <c r="O718" i="7"/>
  <c r="Q719" i="7"/>
  <c r="O719" i="7"/>
  <c r="Q720" i="7"/>
  <c r="O720" i="7"/>
  <c r="Q721" i="7"/>
  <c r="O721" i="7"/>
  <c r="Q722" i="7"/>
  <c r="O722" i="7"/>
  <c r="Q723" i="7"/>
  <c r="O723" i="7"/>
  <c r="Q724" i="7"/>
  <c r="O724" i="7"/>
  <c r="Q725" i="7"/>
  <c r="O725" i="7"/>
  <c r="Q726" i="7"/>
  <c r="O726" i="7"/>
  <c r="Q727" i="7"/>
  <c r="O727" i="7"/>
  <c r="Q728" i="7"/>
  <c r="O728" i="7"/>
  <c r="Q729" i="7"/>
  <c r="O729" i="7"/>
  <c r="Q730" i="7"/>
  <c r="O730" i="7"/>
  <c r="Q731" i="7"/>
  <c r="O731" i="7"/>
  <c r="Q732" i="7"/>
  <c r="O732" i="7"/>
  <c r="Q733" i="7"/>
  <c r="O733" i="7"/>
  <c r="Q734" i="7"/>
  <c r="O734" i="7"/>
  <c r="Q735" i="7"/>
  <c r="O735" i="7"/>
  <c r="Q736" i="7"/>
  <c r="O736" i="7"/>
  <c r="Q737" i="7"/>
  <c r="O737" i="7"/>
  <c r="Q738" i="7"/>
  <c r="O738" i="7"/>
  <c r="Q739" i="7"/>
  <c r="O739" i="7"/>
  <c r="Q740" i="7"/>
  <c r="O740" i="7"/>
  <c r="Q741" i="7"/>
  <c r="O741" i="7"/>
  <c r="Q742" i="7"/>
  <c r="O742" i="7"/>
  <c r="Q743" i="7"/>
  <c r="O743" i="7"/>
  <c r="Q744" i="7"/>
  <c r="O744" i="7"/>
  <c r="Q745" i="7"/>
  <c r="O745" i="7"/>
  <c r="Q746" i="7"/>
  <c r="O746" i="7"/>
  <c r="Q747" i="7"/>
  <c r="O747" i="7"/>
  <c r="Q748" i="7"/>
  <c r="O748" i="7"/>
  <c r="Q749" i="7"/>
  <c r="O749" i="7"/>
  <c r="Q750" i="7"/>
  <c r="O750" i="7"/>
  <c r="Q751" i="7"/>
  <c r="O751" i="7"/>
  <c r="Q752" i="7"/>
  <c r="O752" i="7"/>
  <c r="Q753" i="7"/>
  <c r="O753" i="7"/>
  <c r="Q754" i="7"/>
  <c r="O754" i="7"/>
  <c r="Q755" i="7"/>
  <c r="O755" i="7"/>
  <c r="Q756" i="7"/>
  <c r="O756" i="7"/>
  <c r="Q757" i="7"/>
  <c r="O757" i="7"/>
  <c r="Q758" i="7"/>
  <c r="O758" i="7"/>
  <c r="Q759" i="7"/>
  <c r="O759" i="7"/>
  <c r="Q760" i="7"/>
  <c r="O760" i="7"/>
  <c r="Q761" i="7"/>
  <c r="O761" i="7"/>
  <c r="Q762" i="7"/>
  <c r="O762" i="7"/>
  <c r="Q763" i="7"/>
  <c r="O763" i="7"/>
  <c r="Q764" i="7"/>
  <c r="O764" i="7"/>
  <c r="Q765" i="7"/>
  <c r="O765" i="7"/>
  <c r="Q766" i="7"/>
  <c r="O766" i="7"/>
  <c r="Q767" i="7"/>
  <c r="O767" i="7"/>
  <c r="Q768" i="7"/>
  <c r="O768" i="7"/>
  <c r="Q769" i="7"/>
  <c r="O769" i="7"/>
  <c r="Q770" i="7"/>
  <c r="O770" i="7"/>
  <c r="Q771" i="7"/>
  <c r="O771" i="7"/>
  <c r="Q772" i="7"/>
  <c r="O772" i="7"/>
  <c r="Q773" i="7"/>
  <c r="O773" i="7"/>
  <c r="Q774" i="7"/>
  <c r="O774" i="7"/>
  <c r="Q775" i="7"/>
  <c r="O775" i="7"/>
  <c r="Q776" i="7"/>
  <c r="O776" i="7"/>
  <c r="Q777" i="7"/>
  <c r="O777" i="7"/>
  <c r="Q778" i="7"/>
  <c r="O778" i="7"/>
  <c r="Q779" i="7"/>
  <c r="O779" i="7"/>
  <c r="Q780" i="7"/>
  <c r="O780" i="7"/>
  <c r="Q781" i="7"/>
  <c r="O781" i="7"/>
  <c r="Q782" i="7"/>
  <c r="O782" i="7"/>
  <c r="Q783" i="7"/>
  <c r="O783" i="7"/>
  <c r="Q784" i="7"/>
  <c r="O784" i="7"/>
  <c r="Q785" i="7"/>
  <c r="O785" i="7"/>
  <c r="Q786" i="7"/>
  <c r="O786" i="7"/>
  <c r="Q787" i="7"/>
  <c r="O787" i="7"/>
  <c r="Q788" i="7"/>
  <c r="O788" i="7"/>
  <c r="Q789" i="7"/>
  <c r="O789" i="7"/>
  <c r="Q790" i="7"/>
  <c r="O790" i="7"/>
  <c r="Q791" i="7"/>
  <c r="O791" i="7"/>
  <c r="Q792" i="7"/>
  <c r="O792" i="7"/>
  <c r="Q793" i="7"/>
  <c r="O793" i="7"/>
  <c r="Q794" i="7"/>
  <c r="O794" i="7"/>
  <c r="Q795" i="7"/>
  <c r="O795" i="7"/>
  <c r="Q796" i="7"/>
  <c r="O796" i="7"/>
  <c r="Q797" i="7"/>
  <c r="O797" i="7"/>
  <c r="Q798" i="7"/>
  <c r="O798" i="7"/>
  <c r="Q799" i="7"/>
  <c r="O799" i="7"/>
  <c r="Q800" i="7"/>
  <c r="O800" i="7"/>
  <c r="Q6" i="7"/>
  <c r="O6" i="7"/>
  <c r="Y24" i="7"/>
  <c r="M24" i="7"/>
  <c r="S24" i="7"/>
  <c r="Z24" i="7"/>
  <c r="Y23" i="7"/>
  <c r="M23" i="7"/>
  <c r="S23" i="7"/>
  <c r="Z23" i="7"/>
  <c r="Y22" i="7"/>
  <c r="M22" i="7"/>
  <c r="S22" i="7"/>
  <c r="Z22" i="7"/>
  <c r="Y21" i="7"/>
  <c r="M21" i="7"/>
  <c r="S21" i="7"/>
  <c r="Z21" i="7"/>
  <c r="Y20" i="7"/>
  <c r="M20" i="7"/>
  <c r="S20" i="7"/>
  <c r="Z20" i="7"/>
  <c r="Y19" i="7"/>
  <c r="M19" i="7"/>
  <c r="S19" i="7"/>
  <c r="Z19" i="7"/>
  <c r="Y18" i="7"/>
  <c r="M18" i="7"/>
  <c r="S18" i="7"/>
  <c r="Z18" i="7"/>
  <c r="Y15" i="7"/>
  <c r="M15" i="7"/>
  <c r="S15" i="7"/>
  <c r="Z15" i="7"/>
  <c r="Y16" i="7"/>
  <c r="M16" i="7"/>
  <c r="S16" i="7"/>
  <c r="Z16" i="7"/>
  <c r="Y14" i="7"/>
  <c r="M14" i="7"/>
  <c r="S14" i="7"/>
  <c r="Z14" i="7"/>
  <c r="Y12" i="7"/>
  <c r="M12" i="7"/>
  <c r="S12" i="7"/>
  <c r="Z12" i="7"/>
  <c r="Y13" i="7"/>
  <c r="M13" i="7"/>
  <c r="S13" i="7"/>
  <c r="Z13" i="7"/>
  <c r="Y11" i="7"/>
  <c r="M11" i="7"/>
  <c r="S11" i="7"/>
  <c r="Z11" i="7"/>
  <c r="Y9" i="7"/>
  <c r="M9" i="7"/>
  <c r="S9" i="7"/>
  <c r="Z9" i="7"/>
  <c r="Y10" i="7"/>
  <c r="M10" i="7"/>
  <c r="S10" i="7"/>
  <c r="Z10" i="7"/>
  <c r="Y8" i="7"/>
  <c r="M8" i="7"/>
  <c r="S8" i="7"/>
  <c r="Z8" i="7"/>
  <c r="Y7" i="7"/>
  <c r="M7" i="7"/>
  <c r="S7" i="7"/>
  <c r="Z7" i="7"/>
  <c r="Y17" i="7"/>
  <c r="Y25" i="7"/>
  <c r="Y26" i="7"/>
  <c r="Y27" i="7"/>
  <c r="Y28" i="7"/>
  <c r="Y29" i="7"/>
  <c r="Y30" i="7"/>
  <c r="Y31" i="7"/>
  <c r="Y32" i="7"/>
  <c r="Y33" i="7"/>
  <c r="Y34" i="7"/>
  <c r="Y35" i="7"/>
  <c r="Y36" i="7"/>
  <c r="Y37" i="7"/>
  <c r="Y38" i="7"/>
  <c r="Y39" i="7"/>
  <c r="Y40" i="7"/>
  <c r="Y41" i="7"/>
  <c r="Y42" i="7"/>
  <c r="Y43" i="7"/>
  <c r="Y44" i="7"/>
  <c r="Y45" i="7"/>
  <c r="Y46" i="7"/>
  <c r="Y47" i="7"/>
  <c r="Y48" i="7"/>
  <c r="Y49" i="7"/>
  <c r="Y50" i="7"/>
  <c r="Y51" i="7"/>
  <c r="Y52" i="7"/>
  <c r="Y53" i="7"/>
  <c r="Y54" i="7"/>
  <c r="Y55" i="7"/>
  <c r="Y56" i="7"/>
  <c r="Y57" i="7"/>
  <c r="Y58" i="7"/>
  <c r="Y59" i="7"/>
  <c r="Y60" i="7"/>
  <c r="Y61" i="7"/>
  <c r="Y62" i="7"/>
  <c r="Y63" i="7"/>
  <c r="Y64" i="7"/>
  <c r="Y65" i="7"/>
  <c r="Y66" i="7"/>
  <c r="Y67" i="7"/>
  <c r="Y68" i="7"/>
  <c r="Y69" i="7"/>
  <c r="Y70" i="7"/>
  <c r="Y71" i="7"/>
  <c r="Y72" i="7"/>
  <c r="Y73" i="7"/>
  <c r="Y74" i="7"/>
  <c r="Y75" i="7"/>
  <c r="Y76" i="7"/>
  <c r="Y77" i="7"/>
  <c r="Y78" i="7"/>
  <c r="Y79" i="7"/>
  <c r="Y80" i="7"/>
  <c r="Y81" i="7"/>
  <c r="Y82" i="7"/>
  <c r="Y83" i="7"/>
  <c r="Y84" i="7"/>
  <c r="Y85" i="7"/>
  <c r="Y86" i="7"/>
  <c r="Y87" i="7"/>
  <c r="Y88" i="7"/>
  <c r="Y89" i="7"/>
  <c r="Y90" i="7"/>
  <c r="Y91" i="7"/>
  <c r="Y92" i="7"/>
  <c r="Y93" i="7"/>
  <c r="Y94" i="7"/>
  <c r="Y95" i="7"/>
  <c r="Y96" i="7"/>
  <c r="Y97" i="7"/>
  <c r="Y98" i="7"/>
  <c r="Y99" i="7"/>
  <c r="Y100" i="7"/>
  <c r="Y101" i="7"/>
  <c r="Y102" i="7"/>
  <c r="Y103" i="7"/>
  <c r="Y104" i="7"/>
  <c r="Y105" i="7"/>
  <c r="Y106" i="7"/>
  <c r="Y107" i="7"/>
  <c r="Y108" i="7"/>
  <c r="Y109" i="7"/>
  <c r="Y110" i="7"/>
  <c r="Y111" i="7"/>
  <c r="Y112" i="7"/>
  <c r="Y113" i="7"/>
  <c r="Y114" i="7"/>
  <c r="Y115" i="7"/>
  <c r="Y116" i="7"/>
  <c r="Y117" i="7"/>
  <c r="Y118" i="7"/>
  <c r="Y119" i="7"/>
  <c r="Y120" i="7"/>
  <c r="Y121" i="7"/>
  <c r="Y122" i="7"/>
  <c r="Y123" i="7"/>
  <c r="Y124" i="7"/>
  <c r="Y125" i="7"/>
  <c r="Y126" i="7"/>
  <c r="Y127" i="7"/>
  <c r="Y128" i="7"/>
  <c r="Y129" i="7"/>
  <c r="Y130" i="7"/>
  <c r="Y131" i="7"/>
  <c r="Y132" i="7"/>
  <c r="Y133" i="7"/>
  <c r="Y134" i="7"/>
  <c r="Y135" i="7"/>
  <c r="Y136" i="7"/>
  <c r="Y137" i="7"/>
  <c r="Y138" i="7"/>
  <c r="Y139" i="7"/>
  <c r="Y140" i="7"/>
  <c r="Y141" i="7"/>
  <c r="Y142" i="7"/>
  <c r="Y143" i="7"/>
  <c r="Y144" i="7"/>
  <c r="Y145" i="7"/>
  <c r="Y146" i="7"/>
  <c r="Y147" i="7"/>
  <c r="Y148" i="7"/>
  <c r="Y149" i="7"/>
  <c r="Y150" i="7"/>
  <c r="Y151" i="7"/>
  <c r="Y152" i="7"/>
  <c r="Y153" i="7"/>
  <c r="Y154" i="7"/>
  <c r="Y155" i="7"/>
  <c r="Y156" i="7"/>
  <c r="Y157" i="7"/>
  <c r="Y158" i="7"/>
  <c r="Y159" i="7"/>
  <c r="Y160" i="7"/>
  <c r="Y161" i="7"/>
  <c r="Y162" i="7"/>
  <c r="Y163" i="7"/>
  <c r="Y164" i="7"/>
  <c r="Y165" i="7"/>
  <c r="Y166" i="7"/>
  <c r="Y167" i="7"/>
  <c r="Y168" i="7"/>
  <c r="Y169" i="7"/>
  <c r="Y170" i="7"/>
  <c r="Y171" i="7"/>
  <c r="Y172" i="7"/>
  <c r="Y173" i="7"/>
  <c r="Y174" i="7"/>
  <c r="Y175" i="7"/>
  <c r="Y176" i="7"/>
  <c r="Y177" i="7"/>
  <c r="Y178" i="7"/>
  <c r="Y179" i="7"/>
  <c r="Y180" i="7"/>
  <c r="Y181" i="7"/>
  <c r="Y182" i="7"/>
  <c r="Y183" i="7"/>
  <c r="Y184" i="7"/>
  <c r="Y185" i="7"/>
  <c r="Y186" i="7"/>
  <c r="Y187" i="7"/>
  <c r="Y188" i="7"/>
  <c r="Y189" i="7"/>
  <c r="Y190" i="7"/>
  <c r="Y191" i="7"/>
  <c r="Y192" i="7"/>
  <c r="Y193" i="7"/>
  <c r="Y194" i="7"/>
  <c r="Y195" i="7"/>
  <c r="Y196" i="7"/>
  <c r="Y197" i="7"/>
  <c r="Y198" i="7"/>
  <c r="Y199" i="7"/>
  <c r="Y200" i="7"/>
  <c r="Y201" i="7"/>
  <c r="Y202" i="7"/>
  <c r="Y203" i="7"/>
  <c r="Y204" i="7"/>
  <c r="Y205" i="7"/>
  <c r="Y206" i="7"/>
  <c r="Y207" i="7"/>
  <c r="Y208" i="7"/>
  <c r="Y209" i="7"/>
  <c r="Y210" i="7"/>
  <c r="Y211" i="7"/>
  <c r="Y212" i="7"/>
  <c r="Y213" i="7"/>
  <c r="Y214" i="7"/>
  <c r="Y215" i="7"/>
  <c r="Y216" i="7"/>
  <c r="Y217" i="7"/>
  <c r="Y218" i="7"/>
  <c r="Y219" i="7"/>
  <c r="Y220" i="7"/>
  <c r="Y221" i="7"/>
  <c r="Y222" i="7"/>
  <c r="Y223" i="7"/>
  <c r="Y224" i="7"/>
  <c r="Y225" i="7"/>
  <c r="Y226" i="7"/>
  <c r="Y227" i="7"/>
  <c r="Y228" i="7"/>
  <c r="Y229" i="7"/>
  <c r="Y230" i="7"/>
  <c r="Y231" i="7"/>
  <c r="Y232" i="7"/>
  <c r="Y233" i="7"/>
  <c r="Y234" i="7"/>
  <c r="Y235" i="7"/>
  <c r="Y236" i="7"/>
  <c r="Y237" i="7"/>
  <c r="Y238" i="7"/>
  <c r="Y239" i="7"/>
  <c r="Y240" i="7"/>
  <c r="Y241" i="7"/>
  <c r="Y242" i="7"/>
  <c r="Y243" i="7"/>
  <c r="Y244" i="7"/>
  <c r="Y245" i="7"/>
  <c r="Y246" i="7"/>
  <c r="Y247" i="7"/>
  <c r="Y248" i="7"/>
  <c r="Y249" i="7"/>
  <c r="Y250" i="7"/>
  <c r="Y251" i="7"/>
  <c r="Y252" i="7"/>
  <c r="Y253" i="7"/>
  <c r="Y254" i="7"/>
  <c r="Y255" i="7"/>
  <c r="Y256" i="7"/>
  <c r="Y257" i="7"/>
  <c r="Y258" i="7"/>
  <c r="Y259" i="7"/>
  <c r="Y260" i="7"/>
  <c r="Y261" i="7"/>
  <c r="Y262" i="7"/>
  <c r="Y263" i="7"/>
  <c r="Y264" i="7"/>
  <c r="Y265" i="7"/>
  <c r="Y266" i="7"/>
  <c r="Y267" i="7"/>
  <c r="Y268" i="7"/>
  <c r="Y269" i="7"/>
  <c r="Y270" i="7"/>
  <c r="Y271" i="7"/>
  <c r="Y272" i="7"/>
  <c r="Y273" i="7"/>
  <c r="Y274" i="7"/>
  <c r="Y275" i="7"/>
  <c r="Y276" i="7"/>
  <c r="Y277" i="7"/>
  <c r="Y278" i="7"/>
  <c r="Y279" i="7"/>
  <c r="Y280" i="7"/>
  <c r="Y281" i="7"/>
  <c r="Y282" i="7"/>
  <c r="Y283" i="7"/>
  <c r="Y284" i="7"/>
  <c r="Y285" i="7"/>
  <c r="Y286" i="7"/>
  <c r="Y287" i="7"/>
  <c r="Y288" i="7"/>
  <c r="Y289" i="7"/>
  <c r="Y290" i="7"/>
  <c r="Y291" i="7"/>
  <c r="Y292" i="7"/>
  <c r="Y293" i="7"/>
  <c r="Y294" i="7"/>
  <c r="Y295" i="7"/>
  <c r="Y296" i="7"/>
  <c r="Y297" i="7"/>
  <c r="Y298" i="7"/>
  <c r="Y299" i="7"/>
  <c r="Y300" i="7"/>
  <c r="Y301" i="7"/>
  <c r="Y302" i="7"/>
  <c r="Y303" i="7"/>
  <c r="Y304" i="7"/>
  <c r="Y305" i="7"/>
  <c r="Y306" i="7"/>
  <c r="Y307" i="7"/>
  <c r="Y308" i="7"/>
  <c r="Y309" i="7"/>
  <c r="Y310" i="7"/>
  <c r="Y311" i="7"/>
  <c r="Y312" i="7"/>
  <c r="Y313" i="7"/>
  <c r="Y314" i="7"/>
  <c r="Y315" i="7"/>
  <c r="Y316" i="7"/>
  <c r="Y317" i="7"/>
  <c r="Y318" i="7"/>
  <c r="Y319" i="7"/>
  <c r="Y320" i="7"/>
  <c r="Y321" i="7"/>
  <c r="Y322" i="7"/>
  <c r="Y323" i="7"/>
  <c r="Y324" i="7"/>
  <c r="Y325" i="7"/>
  <c r="Y326" i="7"/>
  <c r="Y327" i="7"/>
  <c r="Y328" i="7"/>
  <c r="Y329" i="7"/>
  <c r="Y330" i="7"/>
  <c r="Y331" i="7"/>
  <c r="Y332" i="7"/>
  <c r="Y333" i="7"/>
  <c r="Y334" i="7"/>
  <c r="Y335" i="7"/>
  <c r="Y336" i="7"/>
  <c r="Y337" i="7"/>
  <c r="Y338" i="7"/>
  <c r="Y339" i="7"/>
  <c r="Y340" i="7"/>
  <c r="Y341" i="7"/>
  <c r="Y342" i="7"/>
  <c r="Y343" i="7"/>
  <c r="Y344" i="7"/>
  <c r="Y345" i="7"/>
  <c r="Y346" i="7"/>
  <c r="Y347" i="7"/>
  <c r="Y348" i="7"/>
  <c r="Y349" i="7"/>
  <c r="Y350" i="7"/>
  <c r="Y351" i="7"/>
  <c r="Y352" i="7"/>
  <c r="Y353" i="7"/>
  <c r="Y354" i="7"/>
  <c r="Y355" i="7"/>
  <c r="Y356" i="7"/>
  <c r="Y357" i="7"/>
  <c r="Y358" i="7"/>
  <c r="Y359" i="7"/>
  <c r="Y360" i="7"/>
  <c r="Y361" i="7"/>
  <c r="Y362" i="7"/>
  <c r="Y363" i="7"/>
  <c r="Y364" i="7"/>
  <c r="Y365" i="7"/>
  <c r="Y366" i="7"/>
  <c r="Y367" i="7"/>
  <c r="Y368" i="7"/>
  <c r="Y369" i="7"/>
  <c r="Y370" i="7"/>
  <c r="Y371" i="7"/>
  <c r="Y372" i="7"/>
  <c r="Y373" i="7"/>
  <c r="Y374" i="7"/>
  <c r="Y375" i="7"/>
  <c r="Y376" i="7"/>
  <c r="Y377" i="7"/>
  <c r="Y378" i="7"/>
  <c r="Y379" i="7"/>
  <c r="Y380" i="7"/>
  <c r="Y381" i="7"/>
  <c r="Y382" i="7"/>
  <c r="Y383" i="7"/>
  <c r="Y384" i="7"/>
  <c r="Y385" i="7"/>
  <c r="Y386" i="7"/>
  <c r="Y387" i="7"/>
  <c r="Y388" i="7"/>
  <c r="Y389" i="7"/>
  <c r="Y390" i="7"/>
  <c r="Y391" i="7"/>
  <c r="Y392" i="7"/>
  <c r="Y393" i="7"/>
  <c r="Y394" i="7"/>
  <c r="Y395" i="7"/>
  <c r="Y396" i="7"/>
  <c r="Y397" i="7"/>
  <c r="Y398" i="7"/>
  <c r="Y399" i="7"/>
  <c r="Y400" i="7"/>
  <c r="Y401" i="7"/>
  <c r="Y402" i="7"/>
  <c r="Y403" i="7"/>
  <c r="Y404" i="7"/>
  <c r="Y405" i="7"/>
  <c r="Y406" i="7"/>
  <c r="Y407" i="7"/>
  <c r="Y408" i="7"/>
  <c r="Y409" i="7"/>
  <c r="Y410" i="7"/>
  <c r="Y411" i="7"/>
  <c r="Y412" i="7"/>
  <c r="Y413" i="7"/>
  <c r="Y414" i="7"/>
  <c r="Y415" i="7"/>
  <c r="Y416" i="7"/>
  <c r="Y417" i="7"/>
  <c r="Y418" i="7"/>
  <c r="Y419" i="7"/>
  <c r="Y420" i="7"/>
  <c r="Y421" i="7"/>
  <c r="Y422" i="7"/>
  <c r="Y423" i="7"/>
  <c r="Y424" i="7"/>
  <c r="Y425" i="7"/>
  <c r="Y426" i="7"/>
  <c r="Y427" i="7"/>
  <c r="Y428" i="7"/>
  <c r="Y429" i="7"/>
  <c r="Y430" i="7"/>
  <c r="Y431" i="7"/>
  <c r="Y432" i="7"/>
  <c r="Y433" i="7"/>
  <c r="Y434" i="7"/>
  <c r="Y435" i="7"/>
  <c r="Y436" i="7"/>
  <c r="Y437" i="7"/>
  <c r="Y438" i="7"/>
  <c r="Y439" i="7"/>
  <c r="Y440" i="7"/>
  <c r="Y441" i="7"/>
  <c r="Y442" i="7"/>
  <c r="Y443" i="7"/>
  <c r="Y444" i="7"/>
  <c r="Y445" i="7"/>
  <c r="Y446" i="7"/>
  <c r="Y447" i="7"/>
  <c r="Y448" i="7"/>
  <c r="Y449" i="7"/>
  <c r="Y450" i="7"/>
  <c r="Y451" i="7"/>
  <c r="Y452" i="7"/>
  <c r="Y453" i="7"/>
  <c r="Y454" i="7"/>
  <c r="Y455" i="7"/>
  <c r="Y456" i="7"/>
  <c r="Y457" i="7"/>
  <c r="Y458" i="7"/>
  <c r="Y459" i="7"/>
  <c r="Y460" i="7"/>
  <c r="Y461" i="7"/>
  <c r="Y462" i="7"/>
  <c r="Y463" i="7"/>
  <c r="Y464" i="7"/>
  <c r="Y465" i="7"/>
  <c r="Y466" i="7"/>
  <c r="Y467" i="7"/>
  <c r="Y468" i="7"/>
  <c r="Y469" i="7"/>
  <c r="Y470" i="7"/>
  <c r="Y471" i="7"/>
  <c r="Y472" i="7"/>
  <c r="Y473" i="7"/>
  <c r="Y474" i="7"/>
  <c r="Y475" i="7"/>
  <c r="Y476" i="7"/>
  <c r="Y477" i="7"/>
  <c r="Y478" i="7"/>
  <c r="Y479" i="7"/>
  <c r="Y480" i="7"/>
  <c r="Y481" i="7"/>
  <c r="Y482" i="7"/>
  <c r="Y483" i="7"/>
  <c r="Y484" i="7"/>
  <c r="Y485" i="7"/>
  <c r="Y486" i="7"/>
  <c r="Y487" i="7"/>
  <c r="Y488" i="7"/>
  <c r="Y489" i="7"/>
  <c r="Y490" i="7"/>
  <c r="Y491" i="7"/>
  <c r="Y492" i="7"/>
  <c r="Y493" i="7"/>
  <c r="Y494" i="7"/>
  <c r="Y495" i="7"/>
  <c r="Y496" i="7"/>
  <c r="Y497" i="7"/>
  <c r="Y498" i="7"/>
  <c r="Y499" i="7"/>
  <c r="Y500" i="7"/>
  <c r="Y501" i="7"/>
  <c r="Y502" i="7"/>
  <c r="Y503" i="7"/>
  <c r="Y504" i="7"/>
  <c r="Y505" i="7"/>
  <c r="Y506" i="7"/>
  <c r="Y507" i="7"/>
  <c r="Y508" i="7"/>
  <c r="Y509" i="7"/>
  <c r="Y510" i="7"/>
  <c r="Y511" i="7"/>
  <c r="Y512" i="7"/>
  <c r="Y513" i="7"/>
  <c r="Y514" i="7"/>
  <c r="Y515" i="7"/>
  <c r="Y516" i="7"/>
  <c r="Y517" i="7"/>
  <c r="Y518" i="7"/>
  <c r="Y519" i="7"/>
  <c r="Y520" i="7"/>
  <c r="Y521" i="7"/>
  <c r="Y522" i="7"/>
  <c r="Y523" i="7"/>
  <c r="Y524" i="7"/>
  <c r="Y525" i="7"/>
  <c r="Y526" i="7"/>
  <c r="Y527" i="7"/>
  <c r="Y528" i="7"/>
  <c r="Y529" i="7"/>
  <c r="Y530" i="7"/>
  <c r="Y531" i="7"/>
  <c r="Y532" i="7"/>
  <c r="Y533" i="7"/>
  <c r="Y534" i="7"/>
  <c r="Y535" i="7"/>
  <c r="Y536" i="7"/>
  <c r="Y537" i="7"/>
  <c r="Y538" i="7"/>
  <c r="Y539" i="7"/>
  <c r="Y540" i="7"/>
  <c r="Y541" i="7"/>
  <c r="Y542" i="7"/>
  <c r="Y543" i="7"/>
  <c r="Y544" i="7"/>
  <c r="Y545" i="7"/>
  <c r="Y546" i="7"/>
  <c r="Y547" i="7"/>
  <c r="Y548" i="7"/>
  <c r="Y549" i="7"/>
  <c r="Y550" i="7"/>
  <c r="Y551" i="7"/>
  <c r="Y552" i="7"/>
  <c r="Y553" i="7"/>
  <c r="Y554" i="7"/>
  <c r="Y555" i="7"/>
  <c r="Y556" i="7"/>
  <c r="Y557" i="7"/>
  <c r="Y558" i="7"/>
  <c r="Y559" i="7"/>
  <c r="Y560" i="7"/>
  <c r="Y561" i="7"/>
  <c r="Y562" i="7"/>
  <c r="Y563" i="7"/>
  <c r="Y564" i="7"/>
  <c r="Y565" i="7"/>
  <c r="Y566" i="7"/>
  <c r="Y567" i="7"/>
  <c r="Y568" i="7"/>
  <c r="Y569" i="7"/>
  <c r="Y570" i="7"/>
  <c r="Y571" i="7"/>
  <c r="Y572" i="7"/>
  <c r="Y573" i="7"/>
  <c r="Y574" i="7"/>
  <c r="Y575" i="7"/>
  <c r="Y576" i="7"/>
  <c r="Y577" i="7"/>
  <c r="Y578" i="7"/>
  <c r="Y579" i="7"/>
  <c r="Y580" i="7"/>
  <c r="Y581" i="7"/>
  <c r="Y582" i="7"/>
  <c r="Y583" i="7"/>
  <c r="Y584" i="7"/>
  <c r="Y585" i="7"/>
  <c r="Y586" i="7"/>
  <c r="Y587" i="7"/>
  <c r="Y588" i="7"/>
  <c r="Y589" i="7"/>
  <c r="Y590" i="7"/>
  <c r="Y591" i="7"/>
  <c r="Y592" i="7"/>
  <c r="Y593" i="7"/>
  <c r="Y594" i="7"/>
  <c r="Y595" i="7"/>
  <c r="Y596" i="7"/>
  <c r="Y597" i="7"/>
  <c r="Y598" i="7"/>
  <c r="Y599" i="7"/>
  <c r="Y600" i="7"/>
  <c r="Y601" i="7"/>
  <c r="Y602" i="7"/>
  <c r="Y603" i="7"/>
  <c r="Y604" i="7"/>
  <c r="Y605" i="7"/>
  <c r="Y606" i="7"/>
  <c r="Y607" i="7"/>
  <c r="Y608" i="7"/>
  <c r="Y609" i="7"/>
  <c r="Y610" i="7"/>
  <c r="Y611" i="7"/>
  <c r="Y612" i="7"/>
  <c r="Y613" i="7"/>
  <c r="Y614" i="7"/>
  <c r="Y615" i="7"/>
  <c r="Y616" i="7"/>
  <c r="Y617" i="7"/>
  <c r="Y618" i="7"/>
  <c r="Y619" i="7"/>
  <c r="Y620" i="7"/>
  <c r="Y621" i="7"/>
  <c r="Y622" i="7"/>
  <c r="Y623" i="7"/>
  <c r="Y624" i="7"/>
  <c r="Y625" i="7"/>
  <c r="Y626" i="7"/>
  <c r="Y627" i="7"/>
  <c r="Y628" i="7"/>
  <c r="Y629" i="7"/>
  <c r="Y630" i="7"/>
  <c r="Y631" i="7"/>
  <c r="Y632" i="7"/>
  <c r="Y633" i="7"/>
  <c r="Y634" i="7"/>
  <c r="Y635" i="7"/>
  <c r="Y636" i="7"/>
  <c r="Y637" i="7"/>
  <c r="Y638" i="7"/>
  <c r="Y639" i="7"/>
  <c r="Y640" i="7"/>
  <c r="Y641" i="7"/>
  <c r="Y642" i="7"/>
  <c r="Y643" i="7"/>
  <c r="Y644" i="7"/>
  <c r="Y645" i="7"/>
  <c r="Y646" i="7"/>
  <c r="Y647" i="7"/>
  <c r="Y648" i="7"/>
  <c r="Y649" i="7"/>
  <c r="Y650" i="7"/>
  <c r="Y651" i="7"/>
  <c r="Y652" i="7"/>
  <c r="Y653" i="7"/>
  <c r="Y654" i="7"/>
  <c r="Y655" i="7"/>
  <c r="Y656" i="7"/>
  <c r="Y657" i="7"/>
  <c r="Y658" i="7"/>
  <c r="Y659" i="7"/>
  <c r="Y660" i="7"/>
  <c r="Y661" i="7"/>
  <c r="Y662" i="7"/>
  <c r="Y663" i="7"/>
  <c r="Y664" i="7"/>
  <c r="Y665" i="7"/>
  <c r="Y666" i="7"/>
  <c r="Y667" i="7"/>
  <c r="Y668" i="7"/>
  <c r="Y669" i="7"/>
  <c r="Y670" i="7"/>
  <c r="Y671" i="7"/>
  <c r="Y672" i="7"/>
  <c r="Y673" i="7"/>
  <c r="Y674" i="7"/>
  <c r="Y675" i="7"/>
  <c r="Y676" i="7"/>
  <c r="Y677" i="7"/>
  <c r="Y678" i="7"/>
  <c r="Y679" i="7"/>
  <c r="Y680" i="7"/>
  <c r="Y681" i="7"/>
  <c r="Y682" i="7"/>
  <c r="Y683" i="7"/>
  <c r="Y684" i="7"/>
  <c r="Y685" i="7"/>
  <c r="Y686" i="7"/>
  <c r="Y687" i="7"/>
  <c r="Y688" i="7"/>
  <c r="Y689" i="7"/>
  <c r="Y690" i="7"/>
  <c r="Y691" i="7"/>
  <c r="Y692" i="7"/>
  <c r="Y693" i="7"/>
  <c r="Y694" i="7"/>
  <c r="Y695" i="7"/>
  <c r="Y696" i="7"/>
  <c r="Y697" i="7"/>
  <c r="Y698" i="7"/>
  <c r="Y699" i="7"/>
  <c r="Y700" i="7"/>
  <c r="Y701" i="7"/>
  <c r="Y702" i="7"/>
  <c r="Y703" i="7"/>
  <c r="Y704" i="7"/>
  <c r="Y705" i="7"/>
  <c r="Y706" i="7"/>
  <c r="Y707" i="7"/>
  <c r="Y708" i="7"/>
  <c r="Y709" i="7"/>
  <c r="Y710" i="7"/>
  <c r="Y711" i="7"/>
  <c r="Y712" i="7"/>
  <c r="Y713" i="7"/>
  <c r="Y714" i="7"/>
  <c r="Y715" i="7"/>
  <c r="Y716" i="7"/>
  <c r="Y717" i="7"/>
  <c r="Y718" i="7"/>
  <c r="Y719" i="7"/>
  <c r="Y720" i="7"/>
  <c r="Y721" i="7"/>
  <c r="Y722" i="7"/>
  <c r="Y723" i="7"/>
  <c r="Y724" i="7"/>
  <c r="Y725" i="7"/>
  <c r="Y726" i="7"/>
  <c r="Y727" i="7"/>
  <c r="Y728" i="7"/>
  <c r="Y729" i="7"/>
  <c r="Y730" i="7"/>
  <c r="Y731" i="7"/>
  <c r="Y732" i="7"/>
  <c r="Y733" i="7"/>
  <c r="Y734" i="7"/>
  <c r="Y735" i="7"/>
  <c r="Y736" i="7"/>
  <c r="Y737" i="7"/>
  <c r="Y738" i="7"/>
  <c r="Y739" i="7"/>
  <c r="Y740" i="7"/>
  <c r="Y741" i="7"/>
  <c r="Y742" i="7"/>
  <c r="Y743" i="7"/>
  <c r="Y744" i="7"/>
  <c r="Y745" i="7"/>
  <c r="Y746" i="7"/>
  <c r="Y747" i="7"/>
  <c r="Y748" i="7"/>
  <c r="Y749" i="7"/>
  <c r="Y750" i="7"/>
  <c r="Y751" i="7"/>
  <c r="Y752" i="7"/>
  <c r="Y753" i="7"/>
  <c r="Y754" i="7"/>
  <c r="Y755" i="7"/>
  <c r="Y756" i="7"/>
  <c r="Y757" i="7"/>
  <c r="Y758" i="7"/>
  <c r="Y759" i="7"/>
  <c r="Y760" i="7"/>
  <c r="Y761" i="7"/>
  <c r="Y762" i="7"/>
  <c r="Y763" i="7"/>
  <c r="Y764" i="7"/>
  <c r="Y765" i="7"/>
  <c r="Y766" i="7"/>
  <c r="Y767" i="7"/>
  <c r="Y768" i="7"/>
  <c r="Y769" i="7"/>
  <c r="Y770" i="7"/>
  <c r="Y771" i="7"/>
  <c r="Y772" i="7"/>
  <c r="Y773" i="7"/>
  <c r="Y774" i="7"/>
  <c r="Y775" i="7"/>
  <c r="Y776" i="7"/>
  <c r="Y777" i="7"/>
  <c r="Y778" i="7"/>
  <c r="Y779" i="7"/>
  <c r="Y780" i="7"/>
  <c r="Y781" i="7"/>
  <c r="Y782" i="7"/>
  <c r="Y783" i="7"/>
  <c r="Y784" i="7"/>
  <c r="Y785" i="7"/>
  <c r="Y786" i="7"/>
  <c r="Y787" i="7"/>
  <c r="Y788" i="7"/>
  <c r="Y789" i="7"/>
  <c r="Y790" i="7"/>
  <c r="Y791" i="7"/>
  <c r="Y792" i="7"/>
  <c r="Y793" i="7"/>
  <c r="Y794" i="7"/>
  <c r="Y795" i="7"/>
  <c r="Y796" i="7"/>
  <c r="Y797" i="7"/>
  <c r="Y798" i="7"/>
  <c r="Y799" i="7"/>
  <c r="Y800" i="7"/>
  <c r="J5" i="10"/>
  <c r="X800" i="10"/>
  <c r="Z800" i="10"/>
  <c r="T800" i="10"/>
  <c r="N800" i="10"/>
  <c r="K800" i="10"/>
  <c r="X799" i="10"/>
  <c r="Z799" i="10"/>
  <c r="N799" i="10"/>
  <c r="K799" i="10"/>
  <c r="X798" i="10"/>
  <c r="Z798" i="10"/>
  <c r="T798" i="10"/>
  <c r="N798" i="10"/>
  <c r="K798" i="10"/>
  <c r="X797" i="10"/>
  <c r="N797" i="10"/>
  <c r="K797" i="10"/>
  <c r="X796" i="10"/>
  <c r="Z796" i="10"/>
  <c r="T796" i="10"/>
  <c r="N796" i="10"/>
  <c r="K796" i="10"/>
  <c r="X795" i="10"/>
  <c r="Z795" i="10"/>
  <c r="N795" i="10"/>
  <c r="K795" i="10"/>
  <c r="X794" i="10"/>
  <c r="O794" i="10"/>
  <c r="N794" i="10"/>
  <c r="M794" i="10"/>
  <c r="Q794" i="10"/>
  <c r="K794" i="10"/>
  <c r="X793" i="10"/>
  <c r="Z793" i="10"/>
  <c r="T793" i="10"/>
  <c r="N793" i="10"/>
  <c r="K793" i="10"/>
  <c r="X792" i="10"/>
  <c r="N792" i="10"/>
  <c r="K792" i="10"/>
  <c r="X791" i="10"/>
  <c r="Z791" i="10"/>
  <c r="T791" i="10"/>
  <c r="O791" i="10"/>
  <c r="N791" i="10"/>
  <c r="K791" i="10"/>
  <c r="X790" i="10"/>
  <c r="Z790" i="10"/>
  <c r="T790" i="10"/>
  <c r="N790" i="10"/>
  <c r="K790" i="10"/>
  <c r="X789" i="10"/>
  <c r="Z789" i="10"/>
  <c r="T789" i="10"/>
  <c r="N789" i="10"/>
  <c r="K789" i="10"/>
  <c r="X788" i="10"/>
  <c r="Z788" i="10"/>
  <c r="N788" i="10"/>
  <c r="K788" i="10"/>
  <c r="X787" i="10"/>
  <c r="O787" i="10"/>
  <c r="P787" i="10"/>
  <c r="N787" i="10"/>
  <c r="K787" i="10"/>
  <c r="X786" i="10"/>
  <c r="Z786" i="10"/>
  <c r="T786" i="10"/>
  <c r="N786" i="10"/>
  <c r="K786" i="10"/>
  <c r="X785" i="10"/>
  <c r="Z785" i="10"/>
  <c r="T785" i="10"/>
  <c r="N785" i="10"/>
  <c r="K785" i="10"/>
  <c r="X784" i="10"/>
  <c r="Z784" i="10"/>
  <c r="T784" i="10"/>
  <c r="N784" i="10"/>
  <c r="K784" i="10"/>
  <c r="X783" i="10"/>
  <c r="Z783" i="10"/>
  <c r="N783" i="10"/>
  <c r="K783" i="10"/>
  <c r="X782" i="10"/>
  <c r="Z782" i="10"/>
  <c r="T782" i="10"/>
  <c r="N782" i="10"/>
  <c r="K782" i="10"/>
  <c r="X781" i="10"/>
  <c r="N781" i="10"/>
  <c r="K781" i="10"/>
  <c r="X780" i="10"/>
  <c r="Z780" i="10"/>
  <c r="T780" i="10"/>
  <c r="N780" i="10"/>
  <c r="K780" i="10"/>
  <c r="X779" i="10"/>
  <c r="Z779" i="10"/>
  <c r="N779" i="10"/>
  <c r="K779" i="10"/>
  <c r="X778" i="10"/>
  <c r="O778" i="10"/>
  <c r="N778" i="10"/>
  <c r="M778" i="10"/>
  <c r="Q778" i="10"/>
  <c r="K778" i="10"/>
  <c r="X777" i="10"/>
  <c r="Z777" i="10"/>
  <c r="T777" i="10"/>
  <c r="N777" i="10"/>
  <c r="K777" i="10"/>
  <c r="X776" i="10"/>
  <c r="N776" i="10"/>
  <c r="K776" i="10"/>
  <c r="X775" i="10"/>
  <c r="Z775" i="10"/>
  <c r="T775" i="10"/>
  <c r="O775" i="10"/>
  <c r="P775" i="10"/>
  <c r="N775" i="10"/>
  <c r="K775" i="10"/>
  <c r="X774" i="10"/>
  <c r="Z774" i="10"/>
  <c r="T774" i="10"/>
  <c r="N774" i="10"/>
  <c r="K774" i="10"/>
  <c r="X773" i="10"/>
  <c r="Z773" i="10"/>
  <c r="T773" i="10"/>
  <c r="N773" i="10"/>
  <c r="K773" i="10"/>
  <c r="X772" i="10"/>
  <c r="Z772" i="10"/>
  <c r="N772" i="10"/>
  <c r="K772" i="10"/>
  <c r="X771" i="10"/>
  <c r="O771" i="10"/>
  <c r="P771" i="10"/>
  <c r="N771" i="10"/>
  <c r="K771" i="10"/>
  <c r="X770" i="10"/>
  <c r="Z770" i="10"/>
  <c r="T770" i="10"/>
  <c r="N770" i="10"/>
  <c r="K770" i="10"/>
  <c r="X769" i="10"/>
  <c r="Z769" i="10"/>
  <c r="T769" i="10"/>
  <c r="N769" i="10"/>
  <c r="K769" i="10"/>
  <c r="X768" i="10"/>
  <c r="Z768" i="10"/>
  <c r="T768" i="10"/>
  <c r="N768" i="10"/>
  <c r="K768" i="10"/>
  <c r="X767" i="10"/>
  <c r="Z767" i="10"/>
  <c r="N767" i="10"/>
  <c r="K767" i="10"/>
  <c r="X766" i="10"/>
  <c r="Z766" i="10"/>
  <c r="T766" i="10"/>
  <c r="N766" i="10"/>
  <c r="K766" i="10"/>
  <c r="X765" i="10"/>
  <c r="N765" i="10"/>
  <c r="K765" i="10"/>
  <c r="X764" i="10"/>
  <c r="Z764" i="10"/>
  <c r="T764" i="10"/>
  <c r="N764" i="10"/>
  <c r="K764" i="10"/>
  <c r="X763" i="10"/>
  <c r="Z763" i="10"/>
  <c r="N763" i="10"/>
  <c r="K763" i="10"/>
  <c r="X762" i="10"/>
  <c r="O762" i="10"/>
  <c r="N762" i="10"/>
  <c r="M762" i="10"/>
  <c r="Q762" i="10"/>
  <c r="K762" i="10"/>
  <c r="X761" i="10"/>
  <c r="Z761" i="10"/>
  <c r="T761" i="10"/>
  <c r="N761" i="10"/>
  <c r="K761" i="10"/>
  <c r="X760" i="10"/>
  <c r="N760" i="10"/>
  <c r="K760" i="10"/>
  <c r="X759" i="10"/>
  <c r="Z759" i="10"/>
  <c r="T759" i="10"/>
  <c r="O759" i="10"/>
  <c r="P759" i="10"/>
  <c r="N759" i="10"/>
  <c r="K759" i="10"/>
  <c r="X758" i="10"/>
  <c r="Z758" i="10"/>
  <c r="T758" i="10"/>
  <c r="N758" i="10"/>
  <c r="K758" i="10"/>
  <c r="X757" i="10"/>
  <c r="Z757" i="10"/>
  <c r="T757" i="10"/>
  <c r="N757" i="10"/>
  <c r="K757" i="10"/>
  <c r="X756" i="10"/>
  <c r="Z756" i="10"/>
  <c r="N756" i="10"/>
  <c r="K756" i="10"/>
  <c r="X755" i="10"/>
  <c r="O755" i="10"/>
  <c r="P755" i="10"/>
  <c r="N755" i="10"/>
  <c r="K755" i="10"/>
  <c r="X754" i="10"/>
  <c r="Z754" i="10"/>
  <c r="T754" i="10"/>
  <c r="N754" i="10"/>
  <c r="K754" i="10"/>
  <c r="X753" i="10"/>
  <c r="Z753" i="10"/>
  <c r="T753" i="10"/>
  <c r="N753" i="10"/>
  <c r="K753" i="10"/>
  <c r="X752" i="10"/>
  <c r="Z752" i="10"/>
  <c r="T752" i="10"/>
  <c r="N752" i="10"/>
  <c r="K752" i="10"/>
  <c r="X751" i="10"/>
  <c r="Z751" i="10"/>
  <c r="N751" i="10"/>
  <c r="K751" i="10"/>
  <c r="X750" i="10"/>
  <c r="Z750" i="10"/>
  <c r="T750" i="10"/>
  <c r="N750" i="10"/>
  <c r="K750" i="10"/>
  <c r="X749" i="10"/>
  <c r="N749" i="10"/>
  <c r="K749" i="10"/>
  <c r="X748" i="10"/>
  <c r="Z748" i="10"/>
  <c r="T748" i="10"/>
  <c r="N748" i="10"/>
  <c r="K748" i="10"/>
  <c r="X747" i="10"/>
  <c r="Z747" i="10"/>
  <c r="N747" i="10"/>
  <c r="K747" i="10"/>
  <c r="X746" i="10"/>
  <c r="O746" i="10"/>
  <c r="N746" i="10"/>
  <c r="K746" i="10"/>
  <c r="X745" i="10"/>
  <c r="Z745" i="10"/>
  <c r="T745" i="10"/>
  <c r="N745" i="10"/>
  <c r="K745" i="10"/>
  <c r="X744" i="10"/>
  <c r="N744" i="10"/>
  <c r="K744" i="10"/>
  <c r="X743" i="10"/>
  <c r="Z743" i="10"/>
  <c r="T743" i="10"/>
  <c r="O743" i="10"/>
  <c r="P743" i="10"/>
  <c r="N743" i="10"/>
  <c r="K743" i="10"/>
  <c r="X742" i="10"/>
  <c r="Z742" i="10"/>
  <c r="T742" i="10"/>
  <c r="N742" i="10"/>
  <c r="K742" i="10"/>
  <c r="X741" i="10"/>
  <c r="Z741" i="10"/>
  <c r="T741" i="10"/>
  <c r="N741" i="10"/>
  <c r="K741" i="10"/>
  <c r="X740" i="10"/>
  <c r="Z740" i="10"/>
  <c r="N740" i="10"/>
  <c r="K740" i="10"/>
  <c r="X739" i="10"/>
  <c r="N739" i="10"/>
  <c r="K739" i="10"/>
  <c r="X738" i="10"/>
  <c r="Z738" i="10"/>
  <c r="T738" i="10"/>
  <c r="N738" i="10"/>
  <c r="K738" i="10"/>
  <c r="X737" i="10"/>
  <c r="Z737" i="10"/>
  <c r="T737" i="10"/>
  <c r="N737" i="10"/>
  <c r="K737" i="10"/>
  <c r="X736" i="10"/>
  <c r="Z736" i="10"/>
  <c r="T736" i="10"/>
  <c r="N736" i="10"/>
  <c r="K736" i="10"/>
  <c r="X735" i="10"/>
  <c r="Z735" i="10"/>
  <c r="N735" i="10"/>
  <c r="K735" i="10"/>
  <c r="X734" i="10"/>
  <c r="Z734" i="10"/>
  <c r="T734" i="10"/>
  <c r="N734" i="10"/>
  <c r="K734" i="10"/>
  <c r="X733" i="10"/>
  <c r="N733" i="10"/>
  <c r="K733" i="10"/>
  <c r="X732" i="10"/>
  <c r="Z732" i="10"/>
  <c r="T732" i="10"/>
  <c r="N732" i="10"/>
  <c r="K732" i="10"/>
  <c r="X731" i="10"/>
  <c r="Z731" i="10"/>
  <c r="N731" i="10"/>
  <c r="K731" i="10"/>
  <c r="X730" i="10"/>
  <c r="O730" i="10"/>
  <c r="N730" i="10"/>
  <c r="M730" i="10"/>
  <c r="Q730" i="10"/>
  <c r="K730" i="10"/>
  <c r="X729" i="10"/>
  <c r="Z729" i="10"/>
  <c r="T729" i="10"/>
  <c r="N729" i="10"/>
  <c r="K729" i="10"/>
  <c r="X728" i="10"/>
  <c r="N728" i="10"/>
  <c r="K728" i="10"/>
  <c r="X727" i="10"/>
  <c r="Z727" i="10"/>
  <c r="T727" i="10"/>
  <c r="O727" i="10"/>
  <c r="P727" i="10"/>
  <c r="N727" i="10"/>
  <c r="K727" i="10"/>
  <c r="X726" i="10"/>
  <c r="Z726" i="10"/>
  <c r="T726" i="10"/>
  <c r="N726" i="10"/>
  <c r="K726" i="10"/>
  <c r="X725" i="10"/>
  <c r="Z725" i="10"/>
  <c r="T725" i="10"/>
  <c r="N725" i="10"/>
  <c r="K725" i="10"/>
  <c r="X724" i="10"/>
  <c r="Z724" i="10"/>
  <c r="N724" i="10"/>
  <c r="K724" i="10"/>
  <c r="X723" i="10"/>
  <c r="N723" i="10"/>
  <c r="K723" i="10"/>
  <c r="X722" i="10"/>
  <c r="Z722" i="10"/>
  <c r="T722" i="10"/>
  <c r="N722" i="10"/>
  <c r="K722" i="10"/>
  <c r="X721" i="10"/>
  <c r="Z721" i="10"/>
  <c r="T721" i="10"/>
  <c r="N721" i="10"/>
  <c r="K721" i="10"/>
  <c r="X720" i="10"/>
  <c r="Z720" i="10"/>
  <c r="T720" i="10"/>
  <c r="N720" i="10"/>
  <c r="K720" i="10"/>
  <c r="X719" i="10"/>
  <c r="Z719" i="10"/>
  <c r="N719" i="10"/>
  <c r="K719" i="10"/>
  <c r="X718" i="10"/>
  <c r="Z718" i="10"/>
  <c r="T718" i="10"/>
  <c r="N718" i="10"/>
  <c r="K718" i="10"/>
  <c r="X717" i="10"/>
  <c r="N717" i="10"/>
  <c r="K717" i="10"/>
  <c r="X716" i="10"/>
  <c r="Z716" i="10"/>
  <c r="T716" i="10"/>
  <c r="N716" i="10"/>
  <c r="K716" i="10"/>
  <c r="X715" i="10"/>
  <c r="Z715" i="10"/>
  <c r="N715" i="10"/>
  <c r="K715" i="10"/>
  <c r="X714" i="10"/>
  <c r="O714" i="10"/>
  <c r="N714" i="10"/>
  <c r="K714" i="10"/>
  <c r="X713" i="10"/>
  <c r="Z713" i="10"/>
  <c r="T713" i="10"/>
  <c r="N713" i="10"/>
  <c r="K713" i="10"/>
  <c r="X712" i="10"/>
  <c r="N712" i="10"/>
  <c r="K712" i="10"/>
  <c r="X711" i="10"/>
  <c r="Z711" i="10"/>
  <c r="T711" i="10"/>
  <c r="O711" i="10"/>
  <c r="P711" i="10"/>
  <c r="N711" i="10"/>
  <c r="K711" i="10"/>
  <c r="X710" i="10"/>
  <c r="Z710" i="10"/>
  <c r="T710" i="10"/>
  <c r="N710" i="10"/>
  <c r="K710" i="10"/>
  <c r="X709" i="10"/>
  <c r="Z709" i="10"/>
  <c r="T709" i="10"/>
  <c r="N709" i="10"/>
  <c r="K709" i="10"/>
  <c r="X708" i="10"/>
  <c r="Z708" i="10"/>
  <c r="N708" i="10"/>
  <c r="K708" i="10"/>
  <c r="X707" i="10"/>
  <c r="N707" i="10"/>
  <c r="K707" i="10"/>
  <c r="X706" i="10"/>
  <c r="Z706" i="10"/>
  <c r="T706" i="10"/>
  <c r="N706" i="10"/>
  <c r="K706" i="10"/>
  <c r="X705" i="10"/>
  <c r="Z705" i="10"/>
  <c r="T705" i="10"/>
  <c r="N705" i="10"/>
  <c r="K705" i="10"/>
  <c r="X704" i="10"/>
  <c r="Z704" i="10"/>
  <c r="T704" i="10"/>
  <c r="N704" i="10"/>
  <c r="K704" i="10"/>
  <c r="X703" i="10"/>
  <c r="Z703" i="10"/>
  <c r="N703" i="10"/>
  <c r="K703" i="10"/>
  <c r="X702" i="10"/>
  <c r="Z702" i="10"/>
  <c r="T702" i="10"/>
  <c r="N702" i="10"/>
  <c r="K702" i="10"/>
  <c r="X701" i="10"/>
  <c r="N701" i="10"/>
  <c r="K701" i="10"/>
  <c r="X700" i="10"/>
  <c r="Z700" i="10"/>
  <c r="T700" i="10"/>
  <c r="N700" i="10"/>
  <c r="K700" i="10"/>
  <c r="X699" i="10"/>
  <c r="Z699" i="10"/>
  <c r="N699" i="10"/>
  <c r="K699" i="10"/>
  <c r="X698" i="10"/>
  <c r="O698" i="10"/>
  <c r="N698" i="10"/>
  <c r="M698" i="10"/>
  <c r="Q698" i="10"/>
  <c r="K698" i="10"/>
  <c r="X697" i="10"/>
  <c r="Z697" i="10"/>
  <c r="T697" i="10"/>
  <c r="N697" i="10"/>
  <c r="K697" i="10"/>
  <c r="X696" i="10"/>
  <c r="N696" i="10"/>
  <c r="K696" i="10"/>
  <c r="X695" i="10"/>
  <c r="Z695" i="10"/>
  <c r="T695" i="10"/>
  <c r="O695" i="10"/>
  <c r="N695" i="10"/>
  <c r="K695" i="10"/>
  <c r="X694" i="10"/>
  <c r="Z694" i="10"/>
  <c r="T694" i="10"/>
  <c r="N694" i="10"/>
  <c r="K694" i="10"/>
  <c r="X693" i="10"/>
  <c r="Z693" i="10"/>
  <c r="T693" i="10"/>
  <c r="N693" i="10"/>
  <c r="K693" i="10"/>
  <c r="X692" i="10"/>
  <c r="Z692" i="10"/>
  <c r="N692" i="10"/>
  <c r="K692" i="10"/>
  <c r="X691" i="10"/>
  <c r="N691" i="10"/>
  <c r="K691" i="10"/>
  <c r="X690" i="10"/>
  <c r="Z690" i="10"/>
  <c r="T690" i="10"/>
  <c r="N690" i="10"/>
  <c r="K690" i="10"/>
  <c r="X689" i="10"/>
  <c r="Z689" i="10"/>
  <c r="T689" i="10"/>
  <c r="N689" i="10"/>
  <c r="K689" i="10"/>
  <c r="X688" i="10"/>
  <c r="Z688" i="10"/>
  <c r="T688" i="10"/>
  <c r="N688" i="10"/>
  <c r="K688" i="10"/>
  <c r="X687" i="10"/>
  <c r="N687" i="10"/>
  <c r="K687" i="10"/>
  <c r="X686" i="10"/>
  <c r="Z686" i="10"/>
  <c r="T686" i="10"/>
  <c r="N686" i="10"/>
  <c r="K686" i="10"/>
  <c r="X685" i="10"/>
  <c r="N685" i="10"/>
  <c r="K685" i="10"/>
  <c r="X684" i="10"/>
  <c r="Z684" i="10"/>
  <c r="T684" i="10"/>
  <c r="N684" i="10"/>
  <c r="K684" i="10"/>
  <c r="X683" i="10"/>
  <c r="N683" i="10"/>
  <c r="K683" i="10"/>
  <c r="X682" i="10"/>
  <c r="Z682" i="10"/>
  <c r="O682" i="10"/>
  <c r="N682" i="10"/>
  <c r="M682" i="10"/>
  <c r="Q682" i="10"/>
  <c r="K682" i="10"/>
  <c r="X681" i="10"/>
  <c r="Z681" i="10"/>
  <c r="T681" i="10"/>
  <c r="N681" i="10"/>
  <c r="K681" i="10"/>
  <c r="X680" i="10"/>
  <c r="Z680" i="10"/>
  <c r="N680" i="10"/>
  <c r="K680" i="10"/>
  <c r="X679" i="10"/>
  <c r="Z679" i="10"/>
  <c r="T679" i="10"/>
  <c r="N679" i="10"/>
  <c r="K679" i="10"/>
  <c r="X678" i="10"/>
  <c r="T678" i="10"/>
  <c r="O678" i="10"/>
  <c r="N678" i="10"/>
  <c r="M678" i="10"/>
  <c r="Q678" i="10"/>
  <c r="K678" i="10"/>
  <c r="X677" i="10"/>
  <c r="Z677" i="10"/>
  <c r="T677" i="10"/>
  <c r="N677" i="10"/>
  <c r="K677" i="10"/>
  <c r="X676" i="10"/>
  <c r="Z676" i="10"/>
  <c r="N676" i="10"/>
  <c r="K676" i="10"/>
  <c r="X675" i="10"/>
  <c r="Z675" i="10"/>
  <c r="T675" i="10"/>
  <c r="O675" i="10"/>
  <c r="P675" i="10"/>
  <c r="N675" i="10"/>
  <c r="K675" i="10"/>
  <c r="X674" i="10"/>
  <c r="Z674" i="10"/>
  <c r="T674" i="10"/>
  <c r="N674" i="10"/>
  <c r="K674" i="10"/>
  <c r="X673" i="10"/>
  <c r="Z673" i="10"/>
  <c r="T673" i="10"/>
  <c r="N673" i="10"/>
  <c r="K673" i="10"/>
  <c r="X672" i="10"/>
  <c r="Z672" i="10"/>
  <c r="N672" i="10"/>
  <c r="K672" i="10"/>
  <c r="X671" i="10"/>
  <c r="Z671" i="10"/>
  <c r="N671" i="10"/>
  <c r="K671" i="10"/>
  <c r="X670" i="10"/>
  <c r="Z670" i="10"/>
  <c r="T670" i="10"/>
  <c r="N670" i="10"/>
  <c r="K670" i="10"/>
  <c r="X669" i="10"/>
  <c r="Z669" i="10"/>
  <c r="T669" i="10"/>
  <c r="N669" i="10"/>
  <c r="K669" i="10"/>
  <c r="X668" i="10"/>
  <c r="Z668" i="10"/>
  <c r="T668" i="10"/>
  <c r="N668" i="10"/>
  <c r="K668" i="10"/>
  <c r="X667" i="10"/>
  <c r="Z667" i="10"/>
  <c r="N667" i="10"/>
  <c r="K667" i="10"/>
  <c r="X666" i="10"/>
  <c r="Z666" i="10"/>
  <c r="T666" i="10"/>
  <c r="N666" i="10"/>
  <c r="K666" i="10"/>
  <c r="X665" i="10"/>
  <c r="T665" i="10"/>
  <c r="N665" i="10"/>
  <c r="K665" i="10"/>
  <c r="X664" i="10"/>
  <c r="Z664" i="10"/>
  <c r="T664" i="10"/>
  <c r="N664" i="10"/>
  <c r="K664" i="10"/>
  <c r="X663" i="10"/>
  <c r="Z663" i="10"/>
  <c r="N663" i="10"/>
  <c r="K663" i="10"/>
  <c r="X662" i="10"/>
  <c r="T662" i="10"/>
  <c r="O662" i="10"/>
  <c r="N662" i="10"/>
  <c r="K662" i="10"/>
  <c r="X661" i="10"/>
  <c r="Z661" i="10"/>
  <c r="T661" i="10"/>
  <c r="N661" i="10"/>
  <c r="K661" i="10"/>
  <c r="X660" i="10"/>
  <c r="Z660" i="10"/>
  <c r="N660" i="10"/>
  <c r="K660" i="10"/>
  <c r="X659" i="10"/>
  <c r="Z659" i="10"/>
  <c r="T659" i="10"/>
  <c r="O659" i="10"/>
  <c r="P659" i="10"/>
  <c r="N659" i="10"/>
  <c r="K659" i="10"/>
  <c r="X658" i="10"/>
  <c r="Z658" i="10"/>
  <c r="T658" i="10"/>
  <c r="N658" i="10"/>
  <c r="K658" i="10"/>
  <c r="X657" i="10"/>
  <c r="Z657" i="10"/>
  <c r="T657" i="10"/>
  <c r="N657" i="10"/>
  <c r="K657" i="10"/>
  <c r="X656" i="10"/>
  <c r="Z656" i="10"/>
  <c r="N656" i="10"/>
  <c r="K656" i="10"/>
  <c r="X655" i="10"/>
  <c r="Z655" i="10"/>
  <c r="N655" i="10"/>
  <c r="K655" i="10"/>
  <c r="X654" i="10"/>
  <c r="Z654" i="10"/>
  <c r="T654" i="10"/>
  <c r="N654" i="10"/>
  <c r="K654" i="10"/>
  <c r="X653" i="10"/>
  <c r="Z653" i="10"/>
  <c r="T653" i="10"/>
  <c r="N653" i="10"/>
  <c r="K653" i="10"/>
  <c r="X652" i="10"/>
  <c r="Z652" i="10"/>
  <c r="T652" i="10"/>
  <c r="N652" i="10"/>
  <c r="K652" i="10"/>
  <c r="X651" i="10"/>
  <c r="Z651" i="10"/>
  <c r="N651" i="10"/>
  <c r="K651" i="10"/>
  <c r="X650" i="10"/>
  <c r="Z650" i="10"/>
  <c r="T650" i="10"/>
  <c r="N650" i="10"/>
  <c r="K650" i="10"/>
  <c r="X649" i="10"/>
  <c r="T649" i="10"/>
  <c r="N649" i="10"/>
  <c r="K649" i="10"/>
  <c r="X648" i="10"/>
  <c r="Z648" i="10"/>
  <c r="T648" i="10"/>
  <c r="N648" i="10"/>
  <c r="K648" i="10"/>
  <c r="X647" i="10"/>
  <c r="Z647" i="10"/>
  <c r="N647" i="10"/>
  <c r="K647" i="10"/>
  <c r="X646" i="10"/>
  <c r="T646" i="10"/>
  <c r="O646" i="10"/>
  <c r="N646" i="10"/>
  <c r="M646" i="10"/>
  <c r="Q646" i="10"/>
  <c r="K646" i="10"/>
  <c r="X645" i="10"/>
  <c r="Z645" i="10"/>
  <c r="T645" i="10"/>
  <c r="N645" i="10"/>
  <c r="K645" i="10"/>
  <c r="X644" i="10"/>
  <c r="Z644" i="10"/>
  <c r="N644" i="10"/>
  <c r="K644" i="10"/>
  <c r="X643" i="10"/>
  <c r="Z643" i="10"/>
  <c r="T643" i="10"/>
  <c r="O643" i="10"/>
  <c r="P643" i="10"/>
  <c r="N643" i="10"/>
  <c r="K643" i="10"/>
  <c r="X642" i="10"/>
  <c r="Z642" i="10"/>
  <c r="T642" i="10"/>
  <c r="N642" i="10"/>
  <c r="K642" i="10"/>
  <c r="X641" i="10"/>
  <c r="Z641" i="10"/>
  <c r="T641" i="10"/>
  <c r="N641" i="10"/>
  <c r="K641" i="10"/>
  <c r="X640" i="10"/>
  <c r="Z640" i="10"/>
  <c r="N640" i="10"/>
  <c r="K640" i="10"/>
  <c r="X639" i="10"/>
  <c r="Z639" i="10"/>
  <c r="N639" i="10"/>
  <c r="K639" i="10"/>
  <c r="X638" i="10"/>
  <c r="Z638" i="10"/>
  <c r="T638" i="10"/>
  <c r="N638" i="10"/>
  <c r="K638" i="10"/>
  <c r="X637" i="10"/>
  <c r="Z637" i="10"/>
  <c r="T637" i="10"/>
  <c r="N637" i="10"/>
  <c r="K637" i="10"/>
  <c r="X636" i="10"/>
  <c r="Z636" i="10"/>
  <c r="T636" i="10"/>
  <c r="N636" i="10"/>
  <c r="K636" i="10"/>
  <c r="X635" i="10"/>
  <c r="Z635" i="10"/>
  <c r="N635" i="10"/>
  <c r="K635" i="10"/>
  <c r="X634" i="10"/>
  <c r="Z634" i="10"/>
  <c r="T634" i="10"/>
  <c r="N634" i="10"/>
  <c r="K634" i="10"/>
  <c r="X633" i="10"/>
  <c r="T633" i="10"/>
  <c r="N633" i="10"/>
  <c r="K633" i="10"/>
  <c r="X632" i="10"/>
  <c r="Z632" i="10"/>
  <c r="T632" i="10"/>
  <c r="N632" i="10"/>
  <c r="K632" i="10"/>
  <c r="X631" i="10"/>
  <c r="Z631" i="10"/>
  <c r="N631" i="10"/>
  <c r="K631" i="10"/>
  <c r="X630" i="10"/>
  <c r="T630" i="10"/>
  <c r="O630" i="10"/>
  <c r="N630" i="10"/>
  <c r="M630" i="10"/>
  <c r="Q630" i="10"/>
  <c r="K630" i="10"/>
  <c r="X629" i="10"/>
  <c r="Z629" i="10"/>
  <c r="T629" i="10"/>
  <c r="N629" i="10"/>
  <c r="K629" i="10"/>
  <c r="X628" i="10"/>
  <c r="Z628" i="10"/>
  <c r="N628" i="10"/>
  <c r="K628" i="10"/>
  <c r="X627" i="10"/>
  <c r="Z627" i="10"/>
  <c r="T627" i="10"/>
  <c r="O627" i="10"/>
  <c r="P627" i="10"/>
  <c r="N627" i="10"/>
  <c r="K627" i="10"/>
  <c r="X626" i="10"/>
  <c r="Z626" i="10"/>
  <c r="T626" i="10"/>
  <c r="N626" i="10"/>
  <c r="K626" i="10"/>
  <c r="X625" i="10"/>
  <c r="Z625" i="10"/>
  <c r="T625" i="10"/>
  <c r="N625" i="10"/>
  <c r="K625" i="10"/>
  <c r="X624" i="10"/>
  <c r="Z624" i="10"/>
  <c r="N624" i="10"/>
  <c r="K624" i="10"/>
  <c r="X623" i="10"/>
  <c r="Z623" i="10"/>
  <c r="N623" i="10"/>
  <c r="K623" i="10"/>
  <c r="X622" i="10"/>
  <c r="Z622" i="10"/>
  <c r="T622" i="10"/>
  <c r="N622" i="10"/>
  <c r="K622" i="10"/>
  <c r="X621" i="10"/>
  <c r="Z621" i="10"/>
  <c r="T621" i="10"/>
  <c r="N621" i="10"/>
  <c r="K621" i="10"/>
  <c r="X620" i="10"/>
  <c r="Z620" i="10"/>
  <c r="T620" i="10"/>
  <c r="N620" i="10"/>
  <c r="K620" i="10"/>
  <c r="X619" i="10"/>
  <c r="Z619" i="10"/>
  <c r="N619" i="10"/>
  <c r="K619" i="10"/>
  <c r="X618" i="10"/>
  <c r="Z618" i="10"/>
  <c r="T618" i="10"/>
  <c r="N618" i="10"/>
  <c r="K618" i="10"/>
  <c r="X617" i="10"/>
  <c r="T617" i="10"/>
  <c r="N617" i="10"/>
  <c r="K617" i="10"/>
  <c r="X616" i="10"/>
  <c r="Z616" i="10"/>
  <c r="T616" i="10"/>
  <c r="N616" i="10"/>
  <c r="K616" i="10"/>
  <c r="X615" i="10"/>
  <c r="Z615" i="10"/>
  <c r="N615" i="10"/>
  <c r="K615" i="10"/>
  <c r="X614" i="10"/>
  <c r="T614" i="10"/>
  <c r="O614" i="10"/>
  <c r="N614" i="10"/>
  <c r="K614" i="10"/>
  <c r="X613" i="10"/>
  <c r="Z613" i="10"/>
  <c r="T613" i="10"/>
  <c r="N613" i="10"/>
  <c r="K613" i="10"/>
  <c r="X612" i="10"/>
  <c r="Z612" i="10"/>
  <c r="N612" i="10"/>
  <c r="K612" i="10"/>
  <c r="X611" i="10"/>
  <c r="Z611" i="10"/>
  <c r="T611" i="10"/>
  <c r="O611" i="10"/>
  <c r="P611" i="10"/>
  <c r="N611" i="10"/>
  <c r="K611" i="10"/>
  <c r="X610" i="10"/>
  <c r="Z610" i="10"/>
  <c r="T610" i="10"/>
  <c r="N610" i="10"/>
  <c r="K610" i="10"/>
  <c r="X609" i="10"/>
  <c r="Z609" i="10"/>
  <c r="T609" i="10"/>
  <c r="N609" i="10"/>
  <c r="K609" i="10"/>
  <c r="X608" i="10"/>
  <c r="Z608" i="10"/>
  <c r="N608" i="10"/>
  <c r="K608" i="10"/>
  <c r="X607" i="10"/>
  <c r="Z607" i="10"/>
  <c r="O607" i="10"/>
  <c r="P607" i="10"/>
  <c r="N607" i="10"/>
  <c r="K607" i="10"/>
  <c r="X606" i="10"/>
  <c r="Z606" i="10"/>
  <c r="T606" i="10"/>
  <c r="N606" i="10"/>
  <c r="K606" i="10"/>
  <c r="X605" i="10"/>
  <c r="Z605" i="10"/>
  <c r="T605" i="10"/>
  <c r="N605" i="10"/>
  <c r="K605" i="10"/>
  <c r="X604" i="10"/>
  <c r="Z604" i="10"/>
  <c r="T604" i="10"/>
  <c r="N604" i="10"/>
  <c r="K604" i="10"/>
  <c r="X603" i="10"/>
  <c r="Z603" i="10"/>
  <c r="N603" i="10"/>
  <c r="K603" i="10"/>
  <c r="X602" i="10"/>
  <c r="Z602" i="10"/>
  <c r="T602" i="10"/>
  <c r="N602" i="10"/>
  <c r="K602" i="10"/>
  <c r="X601" i="10"/>
  <c r="T601" i="10"/>
  <c r="N601" i="10"/>
  <c r="K601" i="10"/>
  <c r="X600" i="10"/>
  <c r="Z600" i="10"/>
  <c r="T600" i="10"/>
  <c r="N600" i="10"/>
  <c r="K600" i="10"/>
  <c r="X599" i="10"/>
  <c r="Z599" i="10"/>
  <c r="N599" i="10"/>
  <c r="K599" i="10"/>
  <c r="X598" i="10"/>
  <c r="T598" i="10"/>
  <c r="O598" i="10"/>
  <c r="N598" i="10"/>
  <c r="M598" i="10"/>
  <c r="Q598" i="10"/>
  <c r="K598" i="10"/>
  <c r="X597" i="10"/>
  <c r="Z597" i="10"/>
  <c r="T597" i="10"/>
  <c r="N597" i="10"/>
  <c r="K597" i="10"/>
  <c r="X596" i="10"/>
  <c r="Z596" i="10"/>
  <c r="N596" i="10"/>
  <c r="K596" i="10"/>
  <c r="X595" i="10"/>
  <c r="Z595" i="10"/>
  <c r="T595" i="10"/>
  <c r="N595" i="10"/>
  <c r="K595" i="10"/>
  <c r="X594" i="10"/>
  <c r="Z594" i="10"/>
  <c r="T594" i="10"/>
  <c r="N594" i="10"/>
  <c r="K594" i="10"/>
  <c r="X593" i="10"/>
  <c r="Z593" i="10"/>
  <c r="T593" i="10"/>
  <c r="N593" i="10"/>
  <c r="K593" i="10"/>
  <c r="X592" i="10"/>
  <c r="Z592" i="10"/>
  <c r="N592" i="10"/>
  <c r="K592" i="10"/>
  <c r="X591" i="10"/>
  <c r="Z591" i="10"/>
  <c r="N591" i="10"/>
  <c r="K591" i="10"/>
  <c r="X590" i="10"/>
  <c r="Z590" i="10"/>
  <c r="N590" i="10"/>
  <c r="K590" i="10"/>
  <c r="X589" i="10"/>
  <c r="Z589" i="10"/>
  <c r="T589" i="10"/>
  <c r="N589" i="10"/>
  <c r="K589" i="10"/>
  <c r="X588" i="10"/>
  <c r="Z588" i="10"/>
  <c r="T588" i="10"/>
  <c r="N588" i="10"/>
  <c r="K588" i="10"/>
  <c r="X587" i="10"/>
  <c r="Z587" i="10"/>
  <c r="N587" i="10"/>
  <c r="K587" i="10"/>
  <c r="X586" i="10"/>
  <c r="Z586" i="10"/>
  <c r="T586" i="10"/>
  <c r="N586" i="10"/>
  <c r="K586" i="10"/>
  <c r="X585" i="10"/>
  <c r="T585" i="10"/>
  <c r="N585" i="10"/>
  <c r="K585" i="10"/>
  <c r="X584" i="10"/>
  <c r="Z584" i="10"/>
  <c r="T584" i="10"/>
  <c r="N584" i="10"/>
  <c r="K584" i="10"/>
  <c r="X583" i="10"/>
  <c r="Z583" i="10"/>
  <c r="N583" i="10"/>
  <c r="K583" i="10"/>
  <c r="X582" i="10"/>
  <c r="T582" i="10"/>
  <c r="O582" i="10"/>
  <c r="N582" i="10"/>
  <c r="M582" i="10"/>
  <c r="Q582" i="10"/>
  <c r="K582" i="10"/>
  <c r="X581" i="10"/>
  <c r="Z581" i="10"/>
  <c r="T581" i="10"/>
  <c r="N581" i="10"/>
  <c r="K581" i="10"/>
  <c r="X580" i="10"/>
  <c r="Z580" i="10"/>
  <c r="N580" i="10"/>
  <c r="K580" i="10"/>
  <c r="X579" i="10"/>
  <c r="Z579" i="10"/>
  <c r="T579" i="10"/>
  <c r="N579" i="10"/>
  <c r="K579" i="10"/>
  <c r="X578" i="10"/>
  <c r="Z578" i="10"/>
  <c r="T578" i="10"/>
  <c r="N578" i="10"/>
  <c r="K578" i="10"/>
  <c r="X577" i="10"/>
  <c r="Z577" i="10"/>
  <c r="T577" i="10"/>
  <c r="N577" i="10"/>
  <c r="K577" i="10"/>
  <c r="X576" i="10"/>
  <c r="Z576" i="10"/>
  <c r="N576" i="10"/>
  <c r="K576" i="10"/>
  <c r="X575" i="10"/>
  <c r="Z575" i="10"/>
  <c r="N575" i="10"/>
  <c r="K575" i="10"/>
  <c r="X574" i="10"/>
  <c r="Z574" i="10"/>
  <c r="N574" i="10"/>
  <c r="K574" i="10"/>
  <c r="X573" i="10"/>
  <c r="Z573" i="10"/>
  <c r="T573" i="10"/>
  <c r="N573" i="10"/>
  <c r="K573" i="10"/>
  <c r="X572" i="10"/>
  <c r="Z572" i="10"/>
  <c r="T572" i="10"/>
  <c r="N572" i="10"/>
  <c r="K572" i="10"/>
  <c r="X571" i="10"/>
  <c r="Z571" i="10"/>
  <c r="N571" i="10"/>
  <c r="K571" i="10"/>
  <c r="X570" i="10"/>
  <c r="Z570" i="10"/>
  <c r="T570" i="10"/>
  <c r="N570" i="10"/>
  <c r="K570" i="10"/>
  <c r="X569" i="10"/>
  <c r="T569" i="10"/>
  <c r="N569" i="10"/>
  <c r="K569" i="10"/>
  <c r="X568" i="10"/>
  <c r="Z568" i="10"/>
  <c r="T568" i="10"/>
  <c r="N568" i="10"/>
  <c r="K568" i="10"/>
  <c r="X567" i="10"/>
  <c r="Z567" i="10"/>
  <c r="N567" i="10"/>
  <c r="K567" i="10"/>
  <c r="X566" i="10"/>
  <c r="T566" i="10"/>
  <c r="O566" i="10"/>
  <c r="N566" i="10"/>
  <c r="K566" i="10"/>
  <c r="X565" i="10"/>
  <c r="Z565" i="10"/>
  <c r="T565" i="10"/>
  <c r="N565" i="10"/>
  <c r="K565" i="10"/>
  <c r="X564" i="10"/>
  <c r="Z564" i="10"/>
  <c r="N564" i="10"/>
  <c r="K564" i="10"/>
  <c r="X563" i="10"/>
  <c r="Z563" i="10"/>
  <c r="T563" i="10"/>
  <c r="N563" i="10"/>
  <c r="K563" i="10"/>
  <c r="X562" i="10"/>
  <c r="Z562" i="10"/>
  <c r="T562" i="10"/>
  <c r="N562" i="10"/>
  <c r="K562" i="10"/>
  <c r="X561" i="10"/>
  <c r="Z561" i="10"/>
  <c r="T561" i="10"/>
  <c r="N561" i="10"/>
  <c r="K561" i="10"/>
  <c r="X560" i="10"/>
  <c r="Z560" i="10"/>
  <c r="N560" i="10"/>
  <c r="K560" i="10"/>
  <c r="X559" i="10"/>
  <c r="Z559" i="10"/>
  <c r="N559" i="10"/>
  <c r="K559" i="10"/>
  <c r="X558" i="10"/>
  <c r="Z558" i="10"/>
  <c r="N558" i="10"/>
  <c r="K558" i="10"/>
  <c r="X557" i="10"/>
  <c r="Z557" i="10"/>
  <c r="T557" i="10"/>
  <c r="N557" i="10"/>
  <c r="K557" i="10"/>
  <c r="X556" i="10"/>
  <c r="Z556" i="10"/>
  <c r="T556" i="10"/>
  <c r="N556" i="10"/>
  <c r="K556" i="10"/>
  <c r="X555" i="10"/>
  <c r="Z555" i="10"/>
  <c r="N555" i="10"/>
  <c r="K555" i="10"/>
  <c r="X554" i="10"/>
  <c r="Z554" i="10"/>
  <c r="T554" i="10"/>
  <c r="N554" i="10"/>
  <c r="K554" i="10"/>
  <c r="X553" i="10"/>
  <c r="T553" i="10"/>
  <c r="N553" i="10"/>
  <c r="K553" i="10"/>
  <c r="X552" i="10"/>
  <c r="Z552" i="10"/>
  <c r="T552" i="10"/>
  <c r="N552" i="10"/>
  <c r="K552" i="10"/>
  <c r="X551" i="10"/>
  <c r="Z551" i="10"/>
  <c r="N551" i="10"/>
  <c r="K551" i="10"/>
  <c r="X550" i="10"/>
  <c r="T550" i="10"/>
  <c r="O550" i="10"/>
  <c r="N550" i="10"/>
  <c r="M550" i="10"/>
  <c r="Q550" i="10"/>
  <c r="K550" i="10"/>
  <c r="X549" i="10"/>
  <c r="Z549" i="10"/>
  <c r="T549" i="10"/>
  <c r="N549" i="10"/>
  <c r="K549" i="10"/>
  <c r="X548" i="10"/>
  <c r="Z548" i="10"/>
  <c r="N548" i="10"/>
  <c r="K548" i="10"/>
  <c r="X547" i="10"/>
  <c r="Z547" i="10"/>
  <c r="T547" i="10"/>
  <c r="N547" i="10"/>
  <c r="K547" i="10"/>
  <c r="X546" i="10"/>
  <c r="Z546" i="10"/>
  <c r="T546" i="10"/>
  <c r="N546" i="10"/>
  <c r="K546" i="10"/>
  <c r="X545" i="10"/>
  <c r="Z545" i="10"/>
  <c r="T545" i="10"/>
  <c r="N545" i="10"/>
  <c r="K545" i="10"/>
  <c r="X544" i="10"/>
  <c r="Z544" i="10"/>
  <c r="N544" i="10"/>
  <c r="K544" i="10"/>
  <c r="X543" i="10"/>
  <c r="Z543" i="10"/>
  <c r="N543" i="10"/>
  <c r="K543" i="10"/>
  <c r="X542" i="10"/>
  <c r="Z542" i="10"/>
  <c r="N542" i="10"/>
  <c r="K542" i="10"/>
  <c r="X541" i="10"/>
  <c r="Z541" i="10"/>
  <c r="T541" i="10"/>
  <c r="N541" i="10"/>
  <c r="K541" i="10"/>
  <c r="X540" i="10"/>
  <c r="Z540" i="10"/>
  <c r="T540" i="10"/>
  <c r="N540" i="10"/>
  <c r="K540" i="10"/>
  <c r="X539" i="10"/>
  <c r="Z539" i="10"/>
  <c r="T539" i="10"/>
  <c r="N539" i="10"/>
  <c r="K539" i="10"/>
  <c r="X538" i="10"/>
  <c r="Z538" i="10"/>
  <c r="T538" i="10"/>
  <c r="N538" i="10"/>
  <c r="K538" i="10"/>
  <c r="X537" i="10"/>
  <c r="T537" i="10"/>
  <c r="N537" i="10"/>
  <c r="K537" i="10"/>
  <c r="X536" i="10"/>
  <c r="Z536" i="10"/>
  <c r="T536" i="10"/>
  <c r="N536" i="10"/>
  <c r="K536" i="10"/>
  <c r="X535" i="10"/>
  <c r="Z535" i="10"/>
  <c r="N535" i="10"/>
  <c r="K535" i="10"/>
  <c r="X534" i="10"/>
  <c r="T534" i="10"/>
  <c r="O534" i="10"/>
  <c r="N534" i="10"/>
  <c r="M534" i="10"/>
  <c r="Q534" i="10"/>
  <c r="K534" i="10"/>
  <c r="X533" i="10"/>
  <c r="Z533" i="10"/>
  <c r="T533" i="10"/>
  <c r="N533" i="10"/>
  <c r="K533" i="10"/>
  <c r="X532" i="10"/>
  <c r="Z532" i="10"/>
  <c r="N532" i="10"/>
  <c r="K532" i="10"/>
  <c r="X531" i="10"/>
  <c r="Z531" i="10"/>
  <c r="T531" i="10"/>
  <c r="N531" i="10"/>
  <c r="K531" i="10"/>
  <c r="X530" i="10"/>
  <c r="Z530" i="10"/>
  <c r="T530" i="10"/>
  <c r="N530" i="10"/>
  <c r="K530" i="10"/>
  <c r="X529" i="10"/>
  <c r="Z529" i="10"/>
  <c r="T529" i="10"/>
  <c r="N529" i="10"/>
  <c r="K529" i="10"/>
  <c r="X528" i="10"/>
  <c r="Z528" i="10"/>
  <c r="N528" i="10"/>
  <c r="K528" i="10"/>
  <c r="X527" i="10"/>
  <c r="Z527" i="10"/>
  <c r="N527" i="10"/>
  <c r="K527" i="10"/>
  <c r="X526" i="10"/>
  <c r="Z526" i="10"/>
  <c r="N526" i="10"/>
  <c r="K526" i="10"/>
  <c r="X525" i="10"/>
  <c r="Z525" i="10"/>
  <c r="T525" i="10"/>
  <c r="N525" i="10"/>
  <c r="K525" i="10"/>
  <c r="X524" i="10"/>
  <c r="Z524" i="10"/>
  <c r="T524" i="10"/>
  <c r="N524" i="10"/>
  <c r="K524" i="10"/>
  <c r="X523" i="10"/>
  <c r="Z523" i="10"/>
  <c r="T523" i="10"/>
  <c r="N523" i="10"/>
  <c r="K523" i="10"/>
  <c r="X522" i="10"/>
  <c r="Z522" i="10"/>
  <c r="T522" i="10"/>
  <c r="N522" i="10"/>
  <c r="K522" i="10"/>
  <c r="X521" i="10"/>
  <c r="T521" i="10"/>
  <c r="N521" i="10"/>
  <c r="K521" i="10"/>
  <c r="X520" i="10"/>
  <c r="Z520" i="10"/>
  <c r="T520" i="10"/>
  <c r="N520" i="10"/>
  <c r="K520" i="10"/>
  <c r="X519" i="10"/>
  <c r="Z519" i="10"/>
  <c r="N519" i="10"/>
  <c r="K519" i="10"/>
  <c r="X518" i="10"/>
  <c r="T518" i="10"/>
  <c r="O518" i="10"/>
  <c r="N518" i="10"/>
  <c r="M518" i="10"/>
  <c r="Q518" i="10"/>
  <c r="K518" i="10"/>
  <c r="X517" i="10"/>
  <c r="Z517" i="10"/>
  <c r="T517" i="10"/>
  <c r="N517" i="10"/>
  <c r="K517" i="10"/>
  <c r="X516" i="10"/>
  <c r="Z516" i="10"/>
  <c r="N516" i="10"/>
  <c r="K516" i="10"/>
  <c r="X515" i="10"/>
  <c r="Z515" i="10"/>
  <c r="T515" i="10"/>
  <c r="N515" i="10"/>
  <c r="K515" i="10"/>
  <c r="X514" i="10"/>
  <c r="Z514" i="10"/>
  <c r="T514" i="10"/>
  <c r="N514" i="10"/>
  <c r="K514" i="10"/>
  <c r="X513" i="10"/>
  <c r="Z513" i="10"/>
  <c r="T513" i="10"/>
  <c r="N513" i="10"/>
  <c r="K513" i="10"/>
  <c r="X512" i="10"/>
  <c r="Z512" i="10"/>
  <c r="N512" i="10"/>
  <c r="K512" i="10"/>
  <c r="X511" i="10"/>
  <c r="Z511" i="10"/>
  <c r="N511" i="10"/>
  <c r="K511" i="10"/>
  <c r="X510" i="10"/>
  <c r="Z510" i="10"/>
  <c r="N510" i="10"/>
  <c r="K510" i="10"/>
  <c r="X509" i="10"/>
  <c r="Z509" i="10"/>
  <c r="T509" i="10"/>
  <c r="N509" i="10"/>
  <c r="K509" i="10"/>
  <c r="X508" i="10"/>
  <c r="Z508" i="10"/>
  <c r="T508" i="10"/>
  <c r="N508" i="10"/>
  <c r="K508" i="10"/>
  <c r="X507" i="10"/>
  <c r="Z507" i="10"/>
  <c r="T507" i="10"/>
  <c r="N507" i="10"/>
  <c r="K507" i="10"/>
  <c r="X506" i="10"/>
  <c r="Z506" i="10"/>
  <c r="T506" i="10"/>
  <c r="N506" i="10"/>
  <c r="K506" i="10"/>
  <c r="X505" i="10"/>
  <c r="T505" i="10"/>
  <c r="N505" i="10"/>
  <c r="K505" i="10"/>
  <c r="X504" i="10"/>
  <c r="Z504" i="10"/>
  <c r="T504" i="10"/>
  <c r="N504" i="10"/>
  <c r="K504" i="10"/>
  <c r="X503" i="10"/>
  <c r="Z503" i="10"/>
  <c r="N503" i="10"/>
  <c r="K503" i="10"/>
  <c r="X502" i="10"/>
  <c r="T502" i="10"/>
  <c r="O502" i="10"/>
  <c r="N502" i="10"/>
  <c r="M502" i="10"/>
  <c r="Q502" i="10"/>
  <c r="K502" i="10"/>
  <c r="X501" i="10"/>
  <c r="Z501" i="10"/>
  <c r="T501" i="10"/>
  <c r="N501" i="10"/>
  <c r="K501" i="10"/>
  <c r="X500" i="10"/>
  <c r="Z500" i="10"/>
  <c r="N500" i="10"/>
  <c r="K500" i="10"/>
  <c r="X499" i="10"/>
  <c r="Z499" i="10"/>
  <c r="T499" i="10"/>
  <c r="N499" i="10"/>
  <c r="K499" i="10"/>
  <c r="X498" i="10"/>
  <c r="Z498" i="10"/>
  <c r="T498" i="10"/>
  <c r="N498" i="10"/>
  <c r="K498" i="10"/>
  <c r="X497" i="10"/>
  <c r="Z497" i="10"/>
  <c r="T497" i="10"/>
  <c r="N497" i="10"/>
  <c r="K497" i="10"/>
  <c r="X496" i="10"/>
  <c r="Z496" i="10"/>
  <c r="N496" i="10"/>
  <c r="K496" i="10"/>
  <c r="X495" i="10"/>
  <c r="Z495" i="10"/>
  <c r="N495" i="10"/>
  <c r="K495" i="10"/>
  <c r="X494" i="10"/>
  <c r="Z494" i="10"/>
  <c r="N494" i="10"/>
  <c r="K494" i="10"/>
  <c r="X493" i="10"/>
  <c r="Z493" i="10"/>
  <c r="T493" i="10"/>
  <c r="N493" i="10"/>
  <c r="K493" i="10"/>
  <c r="X492" i="10"/>
  <c r="Z492" i="10"/>
  <c r="T492" i="10"/>
  <c r="N492" i="10"/>
  <c r="K492" i="10"/>
  <c r="X491" i="10"/>
  <c r="Z491" i="10"/>
  <c r="T491" i="10"/>
  <c r="N491" i="10"/>
  <c r="K491" i="10"/>
  <c r="X490" i="10"/>
  <c r="Z490" i="10"/>
  <c r="T490" i="10"/>
  <c r="N490" i="10"/>
  <c r="K490" i="10"/>
  <c r="X489" i="10"/>
  <c r="T489" i="10"/>
  <c r="N489" i="10"/>
  <c r="K489" i="10"/>
  <c r="X488" i="10"/>
  <c r="Z488" i="10"/>
  <c r="T488" i="10"/>
  <c r="N488" i="10"/>
  <c r="K488" i="10"/>
  <c r="X487" i="10"/>
  <c r="Z487" i="10"/>
  <c r="N487" i="10"/>
  <c r="K487" i="10"/>
  <c r="X486" i="10"/>
  <c r="T486" i="10"/>
  <c r="O486" i="10"/>
  <c r="N486" i="10"/>
  <c r="K486" i="10"/>
  <c r="X485" i="10"/>
  <c r="Z485" i="10"/>
  <c r="T485" i="10"/>
  <c r="N485" i="10"/>
  <c r="K485" i="10"/>
  <c r="X484" i="10"/>
  <c r="Z484" i="10"/>
  <c r="N484" i="10"/>
  <c r="K484" i="10"/>
  <c r="X483" i="10"/>
  <c r="Z483" i="10"/>
  <c r="T483" i="10"/>
  <c r="N483" i="10"/>
  <c r="K483" i="10"/>
  <c r="X482" i="10"/>
  <c r="Z482" i="10"/>
  <c r="T482" i="10"/>
  <c r="N482" i="10"/>
  <c r="K482" i="10"/>
  <c r="X481" i="10"/>
  <c r="Z481" i="10"/>
  <c r="T481" i="10"/>
  <c r="N481" i="10"/>
  <c r="K481" i="10"/>
  <c r="X480" i="10"/>
  <c r="Z480" i="10"/>
  <c r="N480" i="10"/>
  <c r="K480" i="10"/>
  <c r="X479" i="10"/>
  <c r="Z479" i="10"/>
  <c r="N479" i="10"/>
  <c r="K479" i="10"/>
  <c r="X478" i="10"/>
  <c r="Z478" i="10"/>
  <c r="N478" i="10"/>
  <c r="K478" i="10"/>
  <c r="X477" i="10"/>
  <c r="Z477" i="10"/>
  <c r="T477" i="10"/>
  <c r="N477" i="10"/>
  <c r="K477" i="10"/>
  <c r="X476" i="10"/>
  <c r="Z476" i="10"/>
  <c r="T476" i="10"/>
  <c r="N476" i="10"/>
  <c r="K476" i="10"/>
  <c r="X475" i="10"/>
  <c r="Z475" i="10"/>
  <c r="T475" i="10"/>
  <c r="N475" i="10"/>
  <c r="K475" i="10"/>
  <c r="X474" i="10"/>
  <c r="Z474" i="10"/>
  <c r="T474" i="10"/>
  <c r="N474" i="10"/>
  <c r="K474" i="10"/>
  <c r="X473" i="10"/>
  <c r="T473" i="10"/>
  <c r="N473" i="10"/>
  <c r="K473" i="10"/>
  <c r="X472" i="10"/>
  <c r="Z472" i="10"/>
  <c r="T472" i="10"/>
  <c r="N472" i="10"/>
  <c r="K472" i="10"/>
  <c r="X471" i="10"/>
  <c r="Z471" i="10"/>
  <c r="N471" i="10"/>
  <c r="K471" i="10"/>
  <c r="X470" i="10"/>
  <c r="T470" i="10"/>
  <c r="O470" i="10"/>
  <c r="N470" i="10"/>
  <c r="M470" i="10"/>
  <c r="Q470" i="10"/>
  <c r="K470" i="10"/>
  <c r="X469" i="10"/>
  <c r="Z469" i="10"/>
  <c r="T469" i="10"/>
  <c r="N469" i="10"/>
  <c r="K469" i="10"/>
  <c r="X468" i="10"/>
  <c r="Z468" i="10"/>
  <c r="N468" i="10"/>
  <c r="K468" i="10"/>
  <c r="X467" i="10"/>
  <c r="Z467" i="10"/>
  <c r="T467" i="10"/>
  <c r="N467" i="10"/>
  <c r="K467" i="10"/>
  <c r="X466" i="10"/>
  <c r="Z466" i="10"/>
  <c r="T466" i="10"/>
  <c r="N466" i="10"/>
  <c r="K466" i="10"/>
  <c r="X465" i="10"/>
  <c r="Z465" i="10"/>
  <c r="T465" i="10"/>
  <c r="N465" i="10"/>
  <c r="K465" i="10"/>
  <c r="X464" i="10"/>
  <c r="Z464" i="10"/>
  <c r="N464" i="10"/>
  <c r="K464" i="10"/>
  <c r="X463" i="10"/>
  <c r="Z463" i="10"/>
  <c r="N463" i="10"/>
  <c r="K463" i="10"/>
  <c r="X462" i="10"/>
  <c r="Z462" i="10"/>
  <c r="N462" i="10"/>
  <c r="K462" i="10"/>
  <c r="X461" i="10"/>
  <c r="Z461" i="10"/>
  <c r="T461" i="10"/>
  <c r="N461" i="10"/>
  <c r="K461" i="10"/>
  <c r="X460" i="10"/>
  <c r="Z460" i="10"/>
  <c r="T460" i="10"/>
  <c r="N460" i="10"/>
  <c r="K460" i="10"/>
  <c r="X459" i="10"/>
  <c r="Z459" i="10"/>
  <c r="T459" i="10"/>
  <c r="N459" i="10"/>
  <c r="K459" i="10"/>
  <c r="X458" i="10"/>
  <c r="Z458" i="10"/>
  <c r="T458" i="10"/>
  <c r="N458" i="10"/>
  <c r="K458" i="10"/>
  <c r="X457" i="10"/>
  <c r="T457" i="10"/>
  <c r="N457" i="10"/>
  <c r="K457" i="10"/>
  <c r="X456" i="10"/>
  <c r="Z456" i="10"/>
  <c r="T456" i="10"/>
  <c r="N456" i="10"/>
  <c r="K456" i="10"/>
  <c r="X455" i="10"/>
  <c r="Z455" i="10"/>
  <c r="N455" i="10"/>
  <c r="K455" i="10"/>
  <c r="X454" i="10"/>
  <c r="T454" i="10"/>
  <c r="O454" i="10"/>
  <c r="N454" i="10"/>
  <c r="K454" i="10"/>
  <c r="X453" i="10"/>
  <c r="Z453" i="10"/>
  <c r="T453" i="10"/>
  <c r="N453" i="10"/>
  <c r="K453" i="10"/>
  <c r="X452" i="10"/>
  <c r="Z452" i="10"/>
  <c r="N452" i="10"/>
  <c r="K452" i="10"/>
  <c r="X451" i="10"/>
  <c r="Z451" i="10"/>
  <c r="T451" i="10"/>
  <c r="N451" i="10"/>
  <c r="K451" i="10"/>
  <c r="X450" i="10"/>
  <c r="Z450" i="10"/>
  <c r="T450" i="10"/>
  <c r="N450" i="10"/>
  <c r="K450" i="10"/>
  <c r="X449" i="10"/>
  <c r="Z449" i="10"/>
  <c r="T449" i="10"/>
  <c r="N449" i="10"/>
  <c r="K449" i="10"/>
  <c r="X448" i="10"/>
  <c r="Z448" i="10"/>
  <c r="N448" i="10"/>
  <c r="K448" i="10"/>
  <c r="X447" i="10"/>
  <c r="Z447" i="10"/>
  <c r="N447" i="10"/>
  <c r="K447" i="10"/>
  <c r="X446" i="10"/>
  <c r="Z446" i="10"/>
  <c r="N446" i="10"/>
  <c r="K446" i="10"/>
  <c r="X445" i="10"/>
  <c r="Z445" i="10"/>
  <c r="T445" i="10"/>
  <c r="N445" i="10"/>
  <c r="K445" i="10"/>
  <c r="X444" i="10"/>
  <c r="Z444" i="10"/>
  <c r="T444" i="10"/>
  <c r="N444" i="10"/>
  <c r="K444" i="10"/>
  <c r="X443" i="10"/>
  <c r="Z443" i="10"/>
  <c r="T443" i="10"/>
  <c r="N443" i="10"/>
  <c r="K443" i="10"/>
  <c r="X442" i="10"/>
  <c r="Z442" i="10"/>
  <c r="T442" i="10"/>
  <c r="N442" i="10"/>
  <c r="K442" i="10"/>
  <c r="X441" i="10"/>
  <c r="T441" i="10"/>
  <c r="N441" i="10"/>
  <c r="K441" i="10"/>
  <c r="X440" i="10"/>
  <c r="Z440" i="10"/>
  <c r="T440" i="10"/>
  <c r="N440" i="10"/>
  <c r="K440" i="10"/>
  <c r="X439" i="10"/>
  <c r="Z439" i="10"/>
  <c r="N439" i="10"/>
  <c r="K439" i="10"/>
  <c r="X438" i="10"/>
  <c r="T438" i="10"/>
  <c r="O438" i="10"/>
  <c r="N438" i="10"/>
  <c r="M438" i="10"/>
  <c r="Q438" i="10"/>
  <c r="K438" i="10"/>
  <c r="X437" i="10"/>
  <c r="Z437" i="10"/>
  <c r="T437" i="10"/>
  <c r="N437" i="10"/>
  <c r="K437" i="10"/>
  <c r="X436" i="10"/>
  <c r="Z436" i="10"/>
  <c r="N436" i="10"/>
  <c r="K436" i="10"/>
  <c r="X435" i="10"/>
  <c r="Z435" i="10"/>
  <c r="T435" i="10"/>
  <c r="N435" i="10"/>
  <c r="K435" i="10"/>
  <c r="X434" i="10"/>
  <c r="Z434" i="10"/>
  <c r="T434" i="10"/>
  <c r="N434" i="10"/>
  <c r="K434" i="10"/>
  <c r="X433" i="10"/>
  <c r="Z433" i="10"/>
  <c r="T433" i="10"/>
  <c r="N433" i="10"/>
  <c r="K433" i="10"/>
  <c r="X432" i="10"/>
  <c r="Z432" i="10"/>
  <c r="N432" i="10"/>
  <c r="K432" i="10"/>
  <c r="X431" i="10"/>
  <c r="Z431" i="10"/>
  <c r="N431" i="10"/>
  <c r="K431" i="10"/>
  <c r="X430" i="10"/>
  <c r="Z430" i="10"/>
  <c r="N430" i="10"/>
  <c r="K430" i="10"/>
  <c r="X429" i="10"/>
  <c r="Z429" i="10"/>
  <c r="T429" i="10"/>
  <c r="N429" i="10"/>
  <c r="K429" i="10"/>
  <c r="X428" i="10"/>
  <c r="Z428" i="10"/>
  <c r="T428" i="10"/>
  <c r="N428" i="10"/>
  <c r="K428" i="10"/>
  <c r="X427" i="10"/>
  <c r="Z427" i="10"/>
  <c r="T427" i="10"/>
  <c r="N427" i="10"/>
  <c r="K427" i="10"/>
  <c r="X426" i="10"/>
  <c r="Z426" i="10"/>
  <c r="T426" i="10"/>
  <c r="N426" i="10"/>
  <c r="K426" i="10"/>
  <c r="X425" i="10"/>
  <c r="T425" i="10"/>
  <c r="N425" i="10"/>
  <c r="K425" i="10"/>
  <c r="X424" i="10"/>
  <c r="Z424" i="10"/>
  <c r="T424" i="10"/>
  <c r="N424" i="10"/>
  <c r="K424" i="10"/>
  <c r="X423" i="10"/>
  <c r="Z423" i="10"/>
  <c r="N423" i="10"/>
  <c r="K423" i="10"/>
  <c r="X422" i="10"/>
  <c r="T422" i="10"/>
  <c r="O422" i="10"/>
  <c r="N422" i="10"/>
  <c r="M422" i="10"/>
  <c r="Q422" i="10"/>
  <c r="K422" i="10"/>
  <c r="X421" i="10"/>
  <c r="Z421" i="10"/>
  <c r="T421" i="10"/>
  <c r="N421" i="10"/>
  <c r="K421" i="10"/>
  <c r="X420" i="10"/>
  <c r="Z420" i="10"/>
  <c r="N420" i="10"/>
  <c r="K420" i="10"/>
  <c r="X419" i="10"/>
  <c r="Z419" i="10"/>
  <c r="T419" i="10"/>
  <c r="N419" i="10"/>
  <c r="K419" i="10"/>
  <c r="X418" i="10"/>
  <c r="Z418" i="10"/>
  <c r="T418" i="10"/>
  <c r="N418" i="10"/>
  <c r="K418" i="10"/>
  <c r="X417" i="10"/>
  <c r="Z417" i="10"/>
  <c r="T417" i="10"/>
  <c r="N417" i="10"/>
  <c r="K417" i="10"/>
  <c r="X416" i="10"/>
  <c r="Z416" i="10"/>
  <c r="T416" i="10"/>
  <c r="N416" i="10"/>
  <c r="K416" i="10"/>
  <c r="X415" i="10"/>
  <c r="Z415" i="10"/>
  <c r="N415" i="10"/>
  <c r="K415" i="10"/>
  <c r="X414" i="10"/>
  <c r="Z414" i="10"/>
  <c r="N414" i="10"/>
  <c r="K414" i="10"/>
  <c r="X413" i="10"/>
  <c r="Z413" i="10"/>
  <c r="T413" i="10"/>
  <c r="N413" i="10"/>
  <c r="K413" i="10"/>
  <c r="X412" i="10"/>
  <c r="Z412" i="10"/>
  <c r="T412" i="10"/>
  <c r="N412" i="10"/>
  <c r="K412" i="10"/>
  <c r="X411" i="10"/>
  <c r="Z411" i="10"/>
  <c r="T411" i="10"/>
  <c r="N411" i="10"/>
  <c r="K411" i="10"/>
  <c r="X410" i="10"/>
  <c r="Z410" i="10"/>
  <c r="T410" i="10"/>
  <c r="N410" i="10"/>
  <c r="K410" i="10"/>
  <c r="X409" i="10"/>
  <c r="T409" i="10"/>
  <c r="N409" i="10"/>
  <c r="K409" i="10"/>
  <c r="X408" i="10"/>
  <c r="Z408" i="10"/>
  <c r="T408" i="10"/>
  <c r="N408" i="10"/>
  <c r="K408" i="10"/>
  <c r="X407" i="10"/>
  <c r="Z407" i="10"/>
  <c r="N407" i="10"/>
  <c r="K407" i="10"/>
  <c r="X406" i="10"/>
  <c r="T406" i="10"/>
  <c r="O406" i="10"/>
  <c r="N406" i="10"/>
  <c r="M406" i="10"/>
  <c r="Q406" i="10"/>
  <c r="K406" i="10"/>
  <c r="X405" i="10"/>
  <c r="Z405" i="10"/>
  <c r="T405" i="10"/>
  <c r="N405" i="10"/>
  <c r="K405" i="10"/>
  <c r="X404" i="10"/>
  <c r="Z404" i="10"/>
  <c r="N404" i="10"/>
  <c r="K404" i="10"/>
  <c r="X403" i="10"/>
  <c r="Z403" i="10"/>
  <c r="T403" i="10"/>
  <c r="N403" i="10"/>
  <c r="K403" i="10"/>
  <c r="X402" i="10"/>
  <c r="Z402" i="10"/>
  <c r="T402" i="10"/>
  <c r="N402" i="10"/>
  <c r="K402" i="10"/>
  <c r="X401" i="10"/>
  <c r="Z401" i="10"/>
  <c r="T401" i="10"/>
  <c r="N401" i="10"/>
  <c r="K401" i="10"/>
  <c r="X400" i="10"/>
  <c r="Z400" i="10"/>
  <c r="T400" i="10"/>
  <c r="N400" i="10"/>
  <c r="K400" i="10"/>
  <c r="X399" i="10"/>
  <c r="Z399" i="10"/>
  <c r="N399" i="10"/>
  <c r="K399" i="10"/>
  <c r="X398" i="10"/>
  <c r="Z398" i="10"/>
  <c r="N398" i="10"/>
  <c r="K398" i="10"/>
  <c r="X397" i="10"/>
  <c r="Z397" i="10"/>
  <c r="T397" i="10"/>
  <c r="N397" i="10"/>
  <c r="K397" i="10"/>
  <c r="X396" i="10"/>
  <c r="Z396" i="10"/>
  <c r="T396" i="10"/>
  <c r="N396" i="10"/>
  <c r="K396" i="10"/>
  <c r="X395" i="10"/>
  <c r="Z395" i="10"/>
  <c r="T395" i="10"/>
  <c r="N395" i="10"/>
  <c r="K395" i="10"/>
  <c r="X394" i="10"/>
  <c r="Z394" i="10"/>
  <c r="T394" i="10"/>
  <c r="N394" i="10"/>
  <c r="K394" i="10"/>
  <c r="X393" i="10"/>
  <c r="T393" i="10"/>
  <c r="N393" i="10"/>
  <c r="K393" i="10"/>
  <c r="X392" i="10"/>
  <c r="Z392" i="10"/>
  <c r="T392" i="10"/>
  <c r="N392" i="10"/>
  <c r="K392" i="10"/>
  <c r="X391" i="10"/>
  <c r="Z391" i="10"/>
  <c r="N391" i="10"/>
  <c r="K391" i="10"/>
  <c r="X390" i="10"/>
  <c r="T390" i="10"/>
  <c r="O390" i="10"/>
  <c r="N390" i="10"/>
  <c r="M390" i="10"/>
  <c r="Q390" i="10"/>
  <c r="K390" i="10"/>
  <c r="X389" i="10"/>
  <c r="Z389" i="10"/>
  <c r="T389" i="10"/>
  <c r="N389" i="10"/>
  <c r="K389" i="10"/>
  <c r="X388" i="10"/>
  <c r="Z388" i="10"/>
  <c r="N388" i="10"/>
  <c r="K388" i="10"/>
  <c r="X387" i="10"/>
  <c r="Z387" i="10"/>
  <c r="T387" i="10"/>
  <c r="N387" i="10"/>
  <c r="K387" i="10"/>
  <c r="X386" i="10"/>
  <c r="Z386" i="10"/>
  <c r="T386" i="10"/>
  <c r="N386" i="10"/>
  <c r="K386" i="10"/>
  <c r="X385" i="10"/>
  <c r="Z385" i="10"/>
  <c r="T385" i="10"/>
  <c r="N385" i="10"/>
  <c r="K385" i="10"/>
  <c r="X384" i="10"/>
  <c r="Z384" i="10"/>
  <c r="T384" i="10"/>
  <c r="N384" i="10"/>
  <c r="K384" i="10"/>
  <c r="X383" i="10"/>
  <c r="Z383" i="10"/>
  <c r="N383" i="10"/>
  <c r="K383" i="10"/>
  <c r="X382" i="10"/>
  <c r="Z382" i="10"/>
  <c r="N382" i="10"/>
  <c r="K382" i="10"/>
  <c r="X381" i="10"/>
  <c r="Z381" i="10"/>
  <c r="T381" i="10"/>
  <c r="N381" i="10"/>
  <c r="K381" i="10"/>
  <c r="X380" i="10"/>
  <c r="Z380" i="10"/>
  <c r="T380" i="10"/>
  <c r="N380" i="10"/>
  <c r="K380" i="10"/>
  <c r="X379" i="10"/>
  <c r="Z379" i="10"/>
  <c r="T379" i="10"/>
  <c r="N379" i="10"/>
  <c r="K379" i="10"/>
  <c r="X378" i="10"/>
  <c r="Z378" i="10"/>
  <c r="T378" i="10"/>
  <c r="N378" i="10"/>
  <c r="K378" i="10"/>
  <c r="X377" i="10"/>
  <c r="T377" i="10"/>
  <c r="N377" i="10"/>
  <c r="K377" i="10"/>
  <c r="X376" i="10"/>
  <c r="Z376" i="10"/>
  <c r="T376" i="10"/>
  <c r="N376" i="10"/>
  <c r="K376" i="10"/>
  <c r="X375" i="10"/>
  <c r="Z375" i="10"/>
  <c r="N375" i="10"/>
  <c r="K375" i="10"/>
  <c r="X374" i="10"/>
  <c r="T374" i="10"/>
  <c r="O374" i="10"/>
  <c r="N374" i="10"/>
  <c r="K374" i="10"/>
  <c r="X373" i="10"/>
  <c r="Z373" i="10"/>
  <c r="T373" i="10"/>
  <c r="N373" i="10"/>
  <c r="K373" i="10"/>
  <c r="X372" i="10"/>
  <c r="Z372" i="10"/>
  <c r="N372" i="10"/>
  <c r="K372" i="10"/>
  <c r="X371" i="10"/>
  <c r="Z371" i="10"/>
  <c r="T371" i="10"/>
  <c r="N371" i="10"/>
  <c r="K371" i="10"/>
  <c r="X370" i="10"/>
  <c r="Z370" i="10"/>
  <c r="T370" i="10"/>
  <c r="N370" i="10"/>
  <c r="K370" i="10"/>
  <c r="X369" i="10"/>
  <c r="Z369" i="10"/>
  <c r="T369" i="10"/>
  <c r="N369" i="10"/>
  <c r="K369" i="10"/>
  <c r="X368" i="10"/>
  <c r="Z368" i="10"/>
  <c r="T368" i="10"/>
  <c r="N368" i="10"/>
  <c r="K368" i="10"/>
  <c r="X367" i="10"/>
  <c r="Z367" i="10"/>
  <c r="N367" i="10"/>
  <c r="K367" i="10"/>
  <c r="X366" i="10"/>
  <c r="Z366" i="10"/>
  <c r="N366" i="10"/>
  <c r="K366" i="10"/>
  <c r="X365" i="10"/>
  <c r="Z365" i="10"/>
  <c r="T365" i="10"/>
  <c r="N365" i="10"/>
  <c r="K365" i="10"/>
  <c r="X364" i="10"/>
  <c r="Z364" i="10"/>
  <c r="T364" i="10"/>
  <c r="N364" i="10"/>
  <c r="K364" i="10"/>
  <c r="X363" i="10"/>
  <c r="Z363" i="10"/>
  <c r="T363" i="10"/>
  <c r="N363" i="10"/>
  <c r="K363" i="10"/>
  <c r="X362" i="10"/>
  <c r="Z362" i="10"/>
  <c r="T362" i="10"/>
  <c r="N362" i="10"/>
  <c r="K362" i="10"/>
  <c r="X361" i="10"/>
  <c r="T361" i="10"/>
  <c r="N361" i="10"/>
  <c r="K361" i="10"/>
  <c r="X360" i="10"/>
  <c r="Z360" i="10"/>
  <c r="T360" i="10"/>
  <c r="N360" i="10"/>
  <c r="K360" i="10"/>
  <c r="X359" i="10"/>
  <c r="Z359" i="10"/>
  <c r="N359" i="10"/>
  <c r="K359" i="10"/>
  <c r="X358" i="10"/>
  <c r="T358" i="10"/>
  <c r="O358" i="10"/>
  <c r="N358" i="10"/>
  <c r="K358" i="10"/>
  <c r="X357" i="10"/>
  <c r="Z357" i="10"/>
  <c r="T357" i="10"/>
  <c r="N357" i="10"/>
  <c r="K357" i="10"/>
  <c r="X356" i="10"/>
  <c r="Z356" i="10"/>
  <c r="N356" i="10"/>
  <c r="K356" i="10"/>
  <c r="X355" i="10"/>
  <c r="Z355" i="10"/>
  <c r="T355" i="10"/>
  <c r="N355" i="10"/>
  <c r="K355" i="10"/>
  <c r="X354" i="10"/>
  <c r="Z354" i="10"/>
  <c r="T354" i="10"/>
  <c r="N354" i="10"/>
  <c r="K354" i="10"/>
  <c r="X353" i="10"/>
  <c r="Z353" i="10"/>
  <c r="T353" i="10"/>
  <c r="N353" i="10"/>
  <c r="K353" i="10"/>
  <c r="X352" i="10"/>
  <c r="Z352" i="10"/>
  <c r="T352" i="10"/>
  <c r="N352" i="10"/>
  <c r="K352" i="10"/>
  <c r="X351" i="10"/>
  <c r="Z351" i="10"/>
  <c r="N351" i="10"/>
  <c r="K351" i="10"/>
  <c r="X350" i="10"/>
  <c r="Z350" i="10"/>
  <c r="N350" i="10"/>
  <c r="K350" i="10"/>
  <c r="X349" i="10"/>
  <c r="Z349" i="10"/>
  <c r="T349" i="10"/>
  <c r="N349" i="10"/>
  <c r="K349" i="10"/>
  <c r="X348" i="10"/>
  <c r="Z348" i="10"/>
  <c r="T348" i="10"/>
  <c r="N348" i="10"/>
  <c r="K348" i="10"/>
  <c r="X347" i="10"/>
  <c r="Z347" i="10"/>
  <c r="T347" i="10"/>
  <c r="N347" i="10"/>
  <c r="K347" i="10"/>
  <c r="X346" i="10"/>
  <c r="Z346" i="10"/>
  <c r="T346" i="10"/>
  <c r="N346" i="10"/>
  <c r="K346" i="10"/>
  <c r="X345" i="10"/>
  <c r="T345" i="10"/>
  <c r="N345" i="10"/>
  <c r="K345" i="10"/>
  <c r="X344" i="10"/>
  <c r="Z344" i="10"/>
  <c r="T344" i="10"/>
  <c r="N344" i="10"/>
  <c r="K344" i="10"/>
  <c r="X343" i="10"/>
  <c r="Z343" i="10"/>
  <c r="N343" i="10"/>
  <c r="K343" i="10"/>
  <c r="X342" i="10"/>
  <c r="T342" i="10"/>
  <c r="O342" i="10"/>
  <c r="N342" i="10"/>
  <c r="M342" i="10"/>
  <c r="Q342" i="10"/>
  <c r="K342" i="10"/>
  <c r="X341" i="10"/>
  <c r="Z341" i="10"/>
  <c r="T341" i="10"/>
  <c r="N341" i="10"/>
  <c r="K341" i="10"/>
  <c r="X340" i="10"/>
  <c r="Z340" i="10"/>
  <c r="N340" i="10"/>
  <c r="K340" i="10"/>
  <c r="X339" i="10"/>
  <c r="Z339" i="10"/>
  <c r="T339" i="10"/>
  <c r="N339" i="10"/>
  <c r="K339" i="10"/>
  <c r="X338" i="10"/>
  <c r="Z338" i="10"/>
  <c r="T338" i="10"/>
  <c r="N338" i="10"/>
  <c r="K338" i="10"/>
  <c r="X337" i="10"/>
  <c r="Z337" i="10"/>
  <c r="T337" i="10"/>
  <c r="N337" i="10"/>
  <c r="K337" i="10"/>
  <c r="X336" i="10"/>
  <c r="Z336" i="10"/>
  <c r="T336" i="10"/>
  <c r="N336" i="10"/>
  <c r="K336" i="10"/>
  <c r="X335" i="10"/>
  <c r="Z335" i="10"/>
  <c r="N335" i="10"/>
  <c r="K335" i="10"/>
  <c r="X334" i="10"/>
  <c r="Z334" i="10"/>
  <c r="N334" i="10"/>
  <c r="K334" i="10"/>
  <c r="X333" i="10"/>
  <c r="Z333" i="10"/>
  <c r="T333" i="10"/>
  <c r="N333" i="10"/>
  <c r="K333" i="10"/>
  <c r="X332" i="10"/>
  <c r="Z332" i="10"/>
  <c r="T332" i="10"/>
  <c r="N332" i="10"/>
  <c r="K332" i="10"/>
  <c r="X331" i="10"/>
  <c r="Z331" i="10"/>
  <c r="T331" i="10"/>
  <c r="N331" i="10"/>
  <c r="K331" i="10"/>
  <c r="X330" i="10"/>
  <c r="Z330" i="10"/>
  <c r="T330" i="10"/>
  <c r="N330" i="10"/>
  <c r="K330" i="10"/>
  <c r="X329" i="10"/>
  <c r="T329" i="10"/>
  <c r="N329" i="10"/>
  <c r="K329" i="10"/>
  <c r="X328" i="10"/>
  <c r="Z328" i="10"/>
  <c r="T328" i="10"/>
  <c r="N328" i="10"/>
  <c r="K328" i="10"/>
  <c r="X327" i="10"/>
  <c r="Z327" i="10"/>
  <c r="N327" i="10"/>
  <c r="K327" i="10"/>
  <c r="X326" i="10"/>
  <c r="T326" i="10"/>
  <c r="O326" i="10"/>
  <c r="N326" i="10"/>
  <c r="K326" i="10"/>
  <c r="X325" i="10"/>
  <c r="Z325" i="10"/>
  <c r="T325" i="10"/>
  <c r="N325" i="10"/>
  <c r="K325" i="10"/>
  <c r="X324" i="10"/>
  <c r="Z324" i="10"/>
  <c r="N324" i="10"/>
  <c r="K324" i="10"/>
  <c r="X323" i="10"/>
  <c r="Z323" i="10"/>
  <c r="T323" i="10"/>
  <c r="N323" i="10"/>
  <c r="K323" i="10"/>
  <c r="X322" i="10"/>
  <c r="Z322" i="10"/>
  <c r="T322" i="10"/>
  <c r="N322" i="10"/>
  <c r="K322" i="10"/>
  <c r="X321" i="10"/>
  <c r="Z321" i="10"/>
  <c r="T321" i="10"/>
  <c r="N321" i="10"/>
  <c r="K321" i="10"/>
  <c r="X320" i="10"/>
  <c r="Z320" i="10"/>
  <c r="T320" i="10"/>
  <c r="N320" i="10"/>
  <c r="K320" i="10"/>
  <c r="X319" i="10"/>
  <c r="Z319" i="10"/>
  <c r="N319" i="10"/>
  <c r="K319" i="10"/>
  <c r="X318" i="10"/>
  <c r="Z318" i="10"/>
  <c r="N318" i="10"/>
  <c r="K318" i="10"/>
  <c r="X317" i="10"/>
  <c r="Z317" i="10"/>
  <c r="T317" i="10"/>
  <c r="N317" i="10"/>
  <c r="K317" i="10"/>
  <c r="X316" i="10"/>
  <c r="Z316" i="10"/>
  <c r="T316" i="10"/>
  <c r="N316" i="10"/>
  <c r="K316" i="10"/>
  <c r="X315" i="10"/>
  <c r="Z315" i="10"/>
  <c r="T315" i="10"/>
  <c r="N315" i="10"/>
  <c r="K315" i="10"/>
  <c r="X314" i="10"/>
  <c r="Z314" i="10"/>
  <c r="T314" i="10"/>
  <c r="N314" i="10"/>
  <c r="K314" i="10"/>
  <c r="X313" i="10"/>
  <c r="T313" i="10"/>
  <c r="N313" i="10"/>
  <c r="K313" i="10"/>
  <c r="X312" i="10"/>
  <c r="Z312" i="10"/>
  <c r="T312" i="10"/>
  <c r="N312" i="10"/>
  <c r="K312" i="10"/>
  <c r="X311" i="10"/>
  <c r="Z311" i="10"/>
  <c r="N311" i="10"/>
  <c r="K311" i="10"/>
  <c r="X310" i="10"/>
  <c r="T310" i="10"/>
  <c r="O310" i="10"/>
  <c r="N310" i="10"/>
  <c r="M310" i="10"/>
  <c r="Q310" i="10"/>
  <c r="K310" i="10"/>
  <c r="X309" i="10"/>
  <c r="Z309" i="10"/>
  <c r="T309" i="10"/>
  <c r="N309" i="10"/>
  <c r="K309" i="10"/>
  <c r="X308" i="10"/>
  <c r="Z308" i="10"/>
  <c r="N308" i="10"/>
  <c r="K308" i="10"/>
  <c r="X307" i="10"/>
  <c r="Z307" i="10"/>
  <c r="T307" i="10"/>
  <c r="N307" i="10"/>
  <c r="K307" i="10"/>
  <c r="X306" i="10"/>
  <c r="Z306" i="10"/>
  <c r="T306" i="10"/>
  <c r="N306" i="10"/>
  <c r="K306" i="10"/>
  <c r="X305" i="10"/>
  <c r="Z305" i="10"/>
  <c r="T305" i="10"/>
  <c r="N305" i="10"/>
  <c r="K305" i="10"/>
  <c r="X304" i="10"/>
  <c r="Z304" i="10"/>
  <c r="T304" i="10"/>
  <c r="N304" i="10"/>
  <c r="K304" i="10"/>
  <c r="X303" i="10"/>
  <c r="Z303" i="10"/>
  <c r="N303" i="10"/>
  <c r="K303" i="10"/>
  <c r="X302" i="10"/>
  <c r="Z302" i="10"/>
  <c r="N302" i="10"/>
  <c r="K302" i="10"/>
  <c r="X301" i="10"/>
  <c r="Z301" i="10"/>
  <c r="T301" i="10"/>
  <c r="N301" i="10"/>
  <c r="K301" i="10"/>
  <c r="X300" i="10"/>
  <c r="Z300" i="10"/>
  <c r="T300" i="10"/>
  <c r="N300" i="10"/>
  <c r="K300" i="10"/>
  <c r="X299" i="10"/>
  <c r="Z299" i="10"/>
  <c r="T299" i="10"/>
  <c r="N299" i="10"/>
  <c r="K299" i="10"/>
  <c r="X298" i="10"/>
  <c r="Z298" i="10"/>
  <c r="T298" i="10"/>
  <c r="N298" i="10"/>
  <c r="K298" i="10"/>
  <c r="X297" i="10"/>
  <c r="T297" i="10"/>
  <c r="N297" i="10"/>
  <c r="K297" i="10"/>
  <c r="X296" i="10"/>
  <c r="Z296" i="10"/>
  <c r="T296" i="10"/>
  <c r="N296" i="10"/>
  <c r="K296" i="10"/>
  <c r="X295" i="10"/>
  <c r="Z295" i="10"/>
  <c r="N295" i="10"/>
  <c r="K295" i="10"/>
  <c r="X294" i="10"/>
  <c r="T294" i="10"/>
  <c r="O294" i="10"/>
  <c r="N294" i="10"/>
  <c r="M294" i="10"/>
  <c r="Q294" i="10"/>
  <c r="K294" i="10"/>
  <c r="X293" i="10"/>
  <c r="Z293" i="10"/>
  <c r="T293" i="10"/>
  <c r="N293" i="10"/>
  <c r="K293" i="10"/>
  <c r="X292" i="10"/>
  <c r="Z292" i="10"/>
  <c r="N292" i="10"/>
  <c r="K292" i="10"/>
  <c r="X291" i="10"/>
  <c r="Z291" i="10"/>
  <c r="T291" i="10"/>
  <c r="N291" i="10"/>
  <c r="K291" i="10"/>
  <c r="X290" i="10"/>
  <c r="Z290" i="10"/>
  <c r="T290" i="10"/>
  <c r="N290" i="10"/>
  <c r="K290" i="10"/>
  <c r="X289" i="10"/>
  <c r="Z289" i="10"/>
  <c r="T289" i="10"/>
  <c r="N289" i="10"/>
  <c r="K289" i="10"/>
  <c r="X288" i="10"/>
  <c r="Z288" i="10"/>
  <c r="T288" i="10"/>
  <c r="N288" i="10"/>
  <c r="K288" i="10"/>
  <c r="X287" i="10"/>
  <c r="Z287" i="10"/>
  <c r="N287" i="10"/>
  <c r="K287" i="10"/>
  <c r="X286" i="10"/>
  <c r="Z286" i="10"/>
  <c r="N286" i="10"/>
  <c r="K286" i="10"/>
  <c r="X285" i="10"/>
  <c r="Z285" i="10"/>
  <c r="T285" i="10"/>
  <c r="N285" i="10"/>
  <c r="K285" i="10"/>
  <c r="X284" i="10"/>
  <c r="Z284" i="10"/>
  <c r="T284" i="10"/>
  <c r="N284" i="10"/>
  <c r="K284" i="10"/>
  <c r="X283" i="10"/>
  <c r="Z283" i="10"/>
  <c r="T283" i="10"/>
  <c r="N283" i="10"/>
  <c r="K283" i="10"/>
  <c r="X282" i="10"/>
  <c r="Z282" i="10"/>
  <c r="T282" i="10"/>
  <c r="N282" i="10"/>
  <c r="K282" i="10"/>
  <c r="X281" i="10"/>
  <c r="T281" i="10"/>
  <c r="N281" i="10"/>
  <c r="K281" i="10"/>
  <c r="X280" i="10"/>
  <c r="Z280" i="10"/>
  <c r="T280" i="10"/>
  <c r="N280" i="10"/>
  <c r="K280" i="10"/>
  <c r="X279" i="10"/>
  <c r="Z279" i="10"/>
  <c r="N279" i="10"/>
  <c r="K279" i="10"/>
  <c r="X278" i="10"/>
  <c r="T278" i="10"/>
  <c r="O278" i="10"/>
  <c r="N278" i="10"/>
  <c r="K278" i="10"/>
  <c r="X277" i="10"/>
  <c r="Z277" i="10"/>
  <c r="T277" i="10"/>
  <c r="N277" i="10"/>
  <c r="K277" i="10"/>
  <c r="X276" i="10"/>
  <c r="Z276" i="10"/>
  <c r="N276" i="10"/>
  <c r="K276" i="10"/>
  <c r="X275" i="10"/>
  <c r="Z275" i="10"/>
  <c r="T275" i="10"/>
  <c r="N275" i="10"/>
  <c r="K275" i="10"/>
  <c r="X274" i="10"/>
  <c r="Z274" i="10"/>
  <c r="T274" i="10"/>
  <c r="N274" i="10"/>
  <c r="K274" i="10"/>
  <c r="X273" i="10"/>
  <c r="Z273" i="10"/>
  <c r="T273" i="10"/>
  <c r="N273" i="10"/>
  <c r="K273" i="10"/>
  <c r="X272" i="10"/>
  <c r="Z272" i="10"/>
  <c r="T272" i="10"/>
  <c r="N272" i="10"/>
  <c r="K272" i="10"/>
  <c r="X271" i="10"/>
  <c r="Z271" i="10"/>
  <c r="N271" i="10"/>
  <c r="K271" i="10"/>
  <c r="X270" i="10"/>
  <c r="Z270" i="10"/>
  <c r="N270" i="10"/>
  <c r="K270" i="10"/>
  <c r="X269" i="10"/>
  <c r="Z269" i="10"/>
  <c r="T269" i="10"/>
  <c r="N269" i="10"/>
  <c r="K269" i="10"/>
  <c r="X268" i="10"/>
  <c r="Z268" i="10"/>
  <c r="T268" i="10"/>
  <c r="N268" i="10"/>
  <c r="K268" i="10"/>
  <c r="X267" i="10"/>
  <c r="Z267" i="10"/>
  <c r="T267" i="10"/>
  <c r="N267" i="10"/>
  <c r="K267" i="10"/>
  <c r="X266" i="10"/>
  <c r="Z266" i="10"/>
  <c r="T266" i="10"/>
  <c r="N266" i="10"/>
  <c r="K266" i="10"/>
  <c r="X265" i="10"/>
  <c r="T265" i="10"/>
  <c r="N265" i="10"/>
  <c r="K265" i="10"/>
  <c r="X264" i="10"/>
  <c r="Z264" i="10"/>
  <c r="T264" i="10"/>
  <c r="N264" i="10"/>
  <c r="K264" i="10"/>
  <c r="X263" i="10"/>
  <c r="Z263" i="10"/>
  <c r="N263" i="10"/>
  <c r="K263" i="10"/>
  <c r="X262" i="10"/>
  <c r="T262" i="10"/>
  <c r="O262" i="10"/>
  <c r="N262" i="10"/>
  <c r="M262" i="10"/>
  <c r="Q262" i="10"/>
  <c r="K262" i="10"/>
  <c r="X261" i="10"/>
  <c r="Z261" i="10"/>
  <c r="T261" i="10"/>
  <c r="N261" i="10"/>
  <c r="K261" i="10"/>
  <c r="X260" i="10"/>
  <c r="Z260" i="10"/>
  <c r="N260" i="10"/>
  <c r="K260" i="10"/>
  <c r="X259" i="10"/>
  <c r="Z259" i="10"/>
  <c r="T259" i="10"/>
  <c r="N259" i="10"/>
  <c r="K259" i="10"/>
  <c r="X258" i="10"/>
  <c r="Z258" i="10"/>
  <c r="T258" i="10"/>
  <c r="N258" i="10"/>
  <c r="K258" i="10"/>
  <c r="X257" i="10"/>
  <c r="Z257" i="10"/>
  <c r="T257" i="10"/>
  <c r="N257" i="10"/>
  <c r="K257" i="10"/>
  <c r="X256" i="10"/>
  <c r="Z256" i="10"/>
  <c r="T256" i="10"/>
  <c r="N256" i="10"/>
  <c r="K256" i="10"/>
  <c r="X255" i="10"/>
  <c r="Z255" i="10"/>
  <c r="N255" i="10"/>
  <c r="K255" i="10"/>
  <c r="X254" i="10"/>
  <c r="Z254" i="10"/>
  <c r="N254" i="10"/>
  <c r="K254" i="10"/>
  <c r="X253" i="10"/>
  <c r="Z253" i="10"/>
  <c r="T253" i="10"/>
  <c r="N253" i="10"/>
  <c r="K253" i="10"/>
  <c r="X252" i="10"/>
  <c r="Z252" i="10"/>
  <c r="T252" i="10"/>
  <c r="N252" i="10"/>
  <c r="K252" i="10"/>
  <c r="X251" i="10"/>
  <c r="Z251" i="10"/>
  <c r="T251" i="10"/>
  <c r="N251" i="10"/>
  <c r="K251" i="10"/>
  <c r="X250" i="10"/>
  <c r="Z250" i="10"/>
  <c r="T250" i="10"/>
  <c r="N250" i="10"/>
  <c r="K250" i="10"/>
  <c r="X249" i="10"/>
  <c r="T249" i="10"/>
  <c r="N249" i="10"/>
  <c r="K249" i="10"/>
  <c r="X248" i="10"/>
  <c r="Z248" i="10"/>
  <c r="T248" i="10"/>
  <c r="N248" i="10"/>
  <c r="K248" i="10"/>
  <c r="X247" i="10"/>
  <c r="Z247" i="10"/>
  <c r="N247" i="10"/>
  <c r="K247" i="10"/>
  <c r="X246" i="10"/>
  <c r="T246" i="10"/>
  <c r="O246" i="10"/>
  <c r="N246" i="10"/>
  <c r="M246" i="10"/>
  <c r="Q246" i="10"/>
  <c r="K246" i="10"/>
  <c r="X245" i="10"/>
  <c r="Z245" i="10"/>
  <c r="T245" i="10"/>
  <c r="N245" i="10"/>
  <c r="K245" i="10"/>
  <c r="X244" i="10"/>
  <c r="Z244" i="10"/>
  <c r="N244" i="10"/>
  <c r="K244" i="10"/>
  <c r="X243" i="10"/>
  <c r="Z243" i="10"/>
  <c r="T243" i="10"/>
  <c r="N243" i="10"/>
  <c r="K243" i="10"/>
  <c r="X242" i="10"/>
  <c r="Z242" i="10"/>
  <c r="T242" i="10"/>
  <c r="N242" i="10"/>
  <c r="K242" i="10"/>
  <c r="X241" i="10"/>
  <c r="Z241" i="10"/>
  <c r="T241" i="10"/>
  <c r="N241" i="10"/>
  <c r="K241" i="10"/>
  <c r="X240" i="10"/>
  <c r="Z240" i="10"/>
  <c r="T240" i="10"/>
  <c r="N240" i="10"/>
  <c r="K240" i="10"/>
  <c r="X239" i="10"/>
  <c r="Z239" i="10"/>
  <c r="N239" i="10"/>
  <c r="K239" i="10"/>
  <c r="X238" i="10"/>
  <c r="Z238" i="10"/>
  <c r="N238" i="10"/>
  <c r="K238" i="10"/>
  <c r="X237" i="10"/>
  <c r="Z237" i="10"/>
  <c r="T237" i="10"/>
  <c r="N237" i="10"/>
  <c r="K237" i="10"/>
  <c r="X236" i="10"/>
  <c r="Z236" i="10"/>
  <c r="T236" i="10"/>
  <c r="N236" i="10"/>
  <c r="K236" i="10"/>
  <c r="X235" i="10"/>
  <c r="Z235" i="10"/>
  <c r="T235" i="10"/>
  <c r="N235" i="10"/>
  <c r="K235" i="10"/>
  <c r="X234" i="10"/>
  <c r="Z234" i="10"/>
  <c r="T234" i="10"/>
  <c r="N234" i="10"/>
  <c r="K234" i="10"/>
  <c r="X233" i="10"/>
  <c r="T233" i="10"/>
  <c r="N233" i="10"/>
  <c r="K233" i="10"/>
  <c r="X232" i="10"/>
  <c r="Z232" i="10"/>
  <c r="T232" i="10"/>
  <c r="N232" i="10"/>
  <c r="K232" i="10"/>
  <c r="X231" i="10"/>
  <c r="Z231" i="10"/>
  <c r="N231" i="10"/>
  <c r="K231" i="10"/>
  <c r="X230" i="10"/>
  <c r="T230" i="10"/>
  <c r="O230" i="10"/>
  <c r="N230" i="10"/>
  <c r="M230" i="10"/>
  <c r="Q230" i="10"/>
  <c r="K230" i="10"/>
  <c r="X229" i="10"/>
  <c r="Z229" i="10"/>
  <c r="T229" i="10"/>
  <c r="N229" i="10"/>
  <c r="K229" i="10"/>
  <c r="X228" i="10"/>
  <c r="Z228" i="10"/>
  <c r="N228" i="10"/>
  <c r="K228" i="10"/>
  <c r="X227" i="10"/>
  <c r="Z227" i="10"/>
  <c r="T227" i="10"/>
  <c r="N227" i="10"/>
  <c r="K227" i="10"/>
  <c r="X226" i="10"/>
  <c r="Z226" i="10"/>
  <c r="T226" i="10"/>
  <c r="N226" i="10"/>
  <c r="K226" i="10"/>
  <c r="X225" i="10"/>
  <c r="Z225" i="10"/>
  <c r="T225" i="10"/>
  <c r="N225" i="10"/>
  <c r="K225" i="10"/>
  <c r="X224" i="10"/>
  <c r="Z224" i="10"/>
  <c r="T224" i="10"/>
  <c r="N224" i="10"/>
  <c r="K224" i="10"/>
  <c r="X223" i="10"/>
  <c r="Z223" i="10"/>
  <c r="N223" i="10"/>
  <c r="K223" i="10"/>
  <c r="X222" i="10"/>
  <c r="Z222" i="10"/>
  <c r="N222" i="10"/>
  <c r="K222" i="10"/>
  <c r="X221" i="10"/>
  <c r="Z221" i="10"/>
  <c r="T221" i="10"/>
  <c r="N221" i="10"/>
  <c r="K221" i="10"/>
  <c r="X220" i="10"/>
  <c r="Z220" i="10"/>
  <c r="T220" i="10"/>
  <c r="N220" i="10"/>
  <c r="K220" i="10"/>
  <c r="X219" i="10"/>
  <c r="Z219" i="10"/>
  <c r="T219" i="10"/>
  <c r="N219" i="10"/>
  <c r="K219" i="10"/>
  <c r="X218" i="10"/>
  <c r="Z218" i="10"/>
  <c r="T218" i="10"/>
  <c r="N218" i="10"/>
  <c r="K218" i="10"/>
  <c r="X217" i="10"/>
  <c r="T217" i="10"/>
  <c r="N217" i="10"/>
  <c r="K217" i="10"/>
  <c r="X216" i="10"/>
  <c r="Z216" i="10"/>
  <c r="T216" i="10"/>
  <c r="N216" i="10"/>
  <c r="K216" i="10"/>
  <c r="X215" i="10"/>
  <c r="Z215" i="10"/>
  <c r="N215" i="10"/>
  <c r="K215" i="10"/>
  <c r="X214" i="10"/>
  <c r="T214" i="10"/>
  <c r="O214" i="10"/>
  <c r="N214" i="10"/>
  <c r="K214" i="10"/>
  <c r="X213" i="10"/>
  <c r="Z213" i="10"/>
  <c r="T213" i="10"/>
  <c r="N213" i="10"/>
  <c r="K213" i="10"/>
  <c r="X212" i="10"/>
  <c r="Z212" i="10"/>
  <c r="N212" i="10"/>
  <c r="K212" i="10"/>
  <c r="X211" i="10"/>
  <c r="Z211" i="10"/>
  <c r="T211" i="10"/>
  <c r="N211" i="10"/>
  <c r="K211" i="10"/>
  <c r="X210" i="10"/>
  <c r="Z210" i="10"/>
  <c r="T210" i="10"/>
  <c r="N210" i="10"/>
  <c r="K210" i="10"/>
  <c r="X209" i="10"/>
  <c r="Z209" i="10"/>
  <c r="T209" i="10"/>
  <c r="N209" i="10"/>
  <c r="K209" i="10"/>
  <c r="X208" i="10"/>
  <c r="Z208" i="10"/>
  <c r="T208" i="10"/>
  <c r="N208" i="10"/>
  <c r="K208" i="10"/>
  <c r="X207" i="10"/>
  <c r="Z207" i="10"/>
  <c r="N207" i="10"/>
  <c r="K207" i="10"/>
  <c r="X206" i="10"/>
  <c r="Z206" i="10"/>
  <c r="N206" i="10"/>
  <c r="K206" i="10"/>
  <c r="X205" i="10"/>
  <c r="Z205" i="10"/>
  <c r="T205" i="10"/>
  <c r="N205" i="10"/>
  <c r="K205" i="10"/>
  <c r="X204" i="10"/>
  <c r="Z204" i="10"/>
  <c r="T204" i="10"/>
  <c r="N204" i="10"/>
  <c r="K204" i="10"/>
  <c r="X203" i="10"/>
  <c r="Z203" i="10"/>
  <c r="T203" i="10"/>
  <c r="N203" i="10"/>
  <c r="K203" i="10"/>
  <c r="X202" i="10"/>
  <c r="Z202" i="10"/>
  <c r="T202" i="10"/>
  <c r="N202" i="10"/>
  <c r="K202" i="10"/>
  <c r="X201" i="10"/>
  <c r="T201" i="10"/>
  <c r="N201" i="10"/>
  <c r="K201" i="10"/>
  <c r="X200" i="10"/>
  <c r="Z200" i="10"/>
  <c r="T200" i="10"/>
  <c r="N200" i="10"/>
  <c r="K200" i="10"/>
  <c r="X199" i="10"/>
  <c r="Z199" i="10"/>
  <c r="N199" i="10"/>
  <c r="K199" i="10"/>
  <c r="X198" i="10"/>
  <c r="T198" i="10"/>
  <c r="O198" i="10"/>
  <c r="N198" i="10"/>
  <c r="K198" i="10"/>
  <c r="X197" i="10"/>
  <c r="Z197" i="10"/>
  <c r="T197" i="10"/>
  <c r="N197" i="10"/>
  <c r="K197" i="10"/>
  <c r="X196" i="10"/>
  <c r="Z196" i="10"/>
  <c r="N196" i="10"/>
  <c r="K196" i="10"/>
  <c r="X195" i="10"/>
  <c r="Z195" i="10"/>
  <c r="T195" i="10"/>
  <c r="N195" i="10"/>
  <c r="K195" i="10"/>
  <c r="X194" i="10"/>
  <c r="Z194" i="10"/>
  <c r="T194" i="10"/>
  <c r="N194" i="10"/>
  <c r="K194" i="10"/>
  <c r="X193" i="10"/>
  <c r="Z193" i="10"/>
  <c r="T193" i="10"/>
  <c r="N193" i="10"/>
  <c r="K193" i="10"/>
  <c r="X192" i="10"/>
  <c r="Z192" i="10"/>
  <c r="T192" i="10"/>
  <c r="N192" i="10"/>
  <c r="K192" i="10"/>
  <c r="X191" i="10"/>
  <c r="Z191" i="10"/>
  <c r="N191" i="10"/>
  <c r="K191" i="10"/>
  <c r="X190" i="10"/>
  <c r="Z190" i="10"/>
  <c r="N190" i="10"/>
  <c r="K190" i="10"/>
  <c r="X189" i="10"/>
  <c r="Z189" i="10"/>
  <c r="T189" i="10"/>
  <c r="N189" i="10"/>
  <c r="K189" i="10"/>
  <c r="X188" i="10"/>
  <c r="Z188" i="10"/>
  <c r="T188" i="10"/>
  <c r="N188" i="10"/>
  <c r="K188" i="10"/>
  <c r="X187" i="10"/>
  <c r="Z187" i="10"/>
  <c r="T187" i="10"/>
  <c r="N187" i="10"/>
  <c r="K187" i="10"/>
  <c r="X186" i="10"/>
  <c r="Z186" i="10"/>
  <c r="T186" i="10"/>
  <c r="N186" i="10"/>
  <c r="K186" i="10"/>
  <c r="X185" i="10"/>
  <c r="T185" i="10"/>
  <c r="N185" i="10"/>
  <c r="K185" i="10"/>
  <c r="X184" i="10"/>
  <c r="Z184" i="10"/>
  <c r="T184" i="10"/>
  <c r="N184" i="10"/>
  <c r="K184" i="10"/>
  <c r="X183" i="10"/>
  <c r="Z183" i="10"/>
  <c r="N183" i="10"/>
  <c r="K183" i="10"/>
  <c r="X182" i="10"/>
  <c r="T182" i="10"/>
  <c r="O182" i="10"/>
  <c r="N182" i="10"/>
  <c r="K182" i="10"/>
  <c r="X181" i="10"/>
  <c r="Z181" i="10"/>
  <c r="T181" i="10"/>
  <c r="N181" i="10"/>
  <c r="K181" i="10"/>
  <c r="X180" i="10"/>
  <c r="Z180" i="10"/>
  <c r="N180" i="10"/>
  <c r="K180" i="10"/>
  <c r="X179" i="10"/>
  <c r="Z179" i="10"/>
  <c r="T179" i="10"/>
  <c r="N179" i="10"/>
  <c r="K179" i="10"/>
  <c r="X178" i="10"/>
  <c r="Z178" i="10"/>
  <c r="T178" i="10"/>
  <c r="N178" i="10"/>
  <c r="K178" i="10"/>
  <c r="X177" i="10"/>
  <c r="Z177" i="10"/>
  <c r="T177" i="10"/>
  <c r="N177" i="10"/>
  <c r="K177" i="10"/>
  <c r="X176" i="10"/>
  <c r="Z176" i="10"/>
  <c r="T176" i="10"/>
  <c r="N176" i="10"/>
  <c r="K176" i="10"/>
  <c r="X175" i="10"/>
  <c r="Z175" i="10"/>
  <c r="N175" i="10"/>
  <c r="K175" i="10"/>
  <c r="X174" i="10"/>
  <c r="Z174" i="10"/>
  <c r="N174" i="10"/>
  <c r="K174" i="10"/>
  <c r="X173" i="10"/>
  <c r="Z173" i="10"/>
  <c r="T173" i="10"/>
  <c r="N173" i="10"/>
  <c r="K173" i="10"/>
  <c r="X172" i="10"/>
  <c r="Z172" i="10"/>
  <c r="T172" i="10"/>
  <c r="N172" i="10"/>
  <c r="K172" i="10"/>
  <c r="X171" i="10"/>
  <c r="Z171" i="10"/>
  <c r="T171" i="10"/>
  <c r="N171" i="10"/>
  <c r="K171" i="10"/>
  <c r="X170" i="10"/>
  <c r="Z170" i="10"/>
  <c r="T170" i="10"/>
  <c r="N170" i="10"/>
  <c r="K170" i="10"/>
  <c r="X169" i="10"/>
  <c r="T169" i="10"/>
  <c r="N169" i="10"/>
  <c r="K169" i="10"/>
  <c r="X168" i="10"/>
  <c r="Z168" i="10"/>
  <c r="T168" i="10"/>
  <c r="N168" i="10"/>
  <c r="K168" i="10"/>
  <c r="X167" i="10"/>
  <c r="Z167" i="10"/>
  <c r="N167" i="10"/>
  <c r="K167" i="10"/>
  <c r="X166" i="10"/>
  <c r="T166" i="10"/>
  <c r="O166" i="10"/>
  <c r="N166" i="10"/>
  <c r="K166" i="10"/>
  <c r="X165" i="10"/>
  <c r="Z165" i="10"/>
  <c r="T165" i="10"/>
  <c r="N165" i="10"/>
  <c r="K165" i="10"/>
  <c r="X164" i="10"/>
  <c r="Z164" i="10"/>
  <c r="N164" i="10"/>
  <c r="K164" i="10"/>
  <c r="X163" i="10"/>
  <c r="Z163" i="10"/>
  <c r="T163" i="10"/>
  <c r="N163" i="10"/>
  <c r="K163" i="10"/>
  <c r="X162" i="10"/>
  <c r="Z162" i="10"/>
  <c r="T162" i="10"/>
  <c r="N162" i="10"/>
  <c r="K162" i="10"/>
  <c r="X161" i="10"/>
  <c r="Z161" i="10"/>
  <c r="T161" i="10"/>
  <c r="N161" i="10"/>
  <c r="K161" i="10"/>
  <c r="X160" i="10"/>
  <c r="Z160" i="10"/>
  <c r="T160" i="10"/>
  <c r="N160" i="10"/>
  <c r="K160" i="10"/>
  <c r="X159" i="10"/>
  <c r="Z159" i="10"/>
  <c r="N159" i="10"/>
  <c r="K159" i="10"/>
  <c r="X158" i="10"/>
  <c r="Z158" i="10"/>
  <c r="N158" i="10"/>
  <c r="K158" i="10"/>
  <c r="X157" i="10"/>
  <c r="Z157" i="10"/>
  <c r="T157" i="10"/>
  <c r="N157" i="10"/>
  <c r="K157" i="10"/>
  <c r="X156" i="10"/>
  <c r="Z156" i="10"/>
  <c r="T156" i="10"/>
  <c r="N156" i="10"/>
  <c r="K156" i="10"/>
  <c r="X155" i="10"/>
  <c r="Z155" i="10"/>
  <c r="T155" i="10"/>
  <c r="N155" i="10"/>
  <c r="K155" i="10"/>
  <c r="X154" i="10"/>
  <c r="Z154" i="10"/>
  <c r="T154" i="10"/>
  <c r="N154" i="10"/>
  <c r="K154" i="10"/>
  <c r="X153" i="10"/>
  <c r="T153" i="10"/>
  <c r="N153" i="10"/>
  <c r="K153" i="10"/>
  <c r="X152" i="10"/>
  <c r="Z152" i="10"/>
  <c r="T152" i="10"/>
  <c r="N152" i="10"/>
  <c r="K152" i="10"/>
  <c r="X151" i="10"/>
  <c r="Z151" i="10"/>
  <c r="N151" i="10"/>
  <c r="K151" i="10"/>
  <c r="X150" i="10"/>
  <c r="T150" i="10"/>
  <c r="O150" i="10"/>
  <c r="N150" i="10"/>
  <c r="M150" i="10"/>
  <c r="Q150" i="10"/>
  <c r="K150" i="10"/>
  <c r="X149" i="10"/>
  <c r="Z149" i="10"/>
  <c r="T149" i="10"/>
  <c r="N149" i="10"/>
  <c r="K149" i="10"/>
  <c r="X148" i="10"/>
  <c r="Z148" i="10"/>
  <c r="N148" i="10"/>
  <c r="K148" i="10"/>
  <c r="X147" i="10"/>
  <c r="Z147" i="10"/>
  <c r="T147" i="10"/>
  <c r="N147" i="10"/>
  <c r="K147" i="10"/>
  <c r="X146" i="10"/>
  <c r="Z146" i="10"/>
  <c r="T146" i="10"/>
  <c r="N146" i="10"/>
  <c r="K146" i="10"/>
  <c r="X145" i="10"/>
  <c r="Z145" i="10"/>
  <c r="T145" i="10"/>
  <c r="N145" i="10"/>
  <c r="K145" i="10"/>
  <c r="X144" i="10"/>
  <c r="Z144" i="10"/>
  <c r="T144" i="10"/>
  <c r="N144" i="10"/>
  <c r="K144" i="10"/>
  <c r="X143" i="10"/>
  <c r="Z143" i="10"/>
  <c r="N143" i="10"/>
  <c r="K143" i="10"/>
  <c r="X142" i="10"/>
  <c r="Z142" i="10"/>
  <c r="N142" i="10"/>
  <c r="K142" i="10"/>
  <c r="X141" i="10"/>
  <c r="Z141" i="10"/>
  <c r="T141" i="10"/>
  <c r="N141" i="10"/>
  <c r="K141" i="10"/>
  <c r="X140" i="10"/>
  <c r="Z140" i="10"/>
  <c r="T140" i="10"/>
  <c r="N140" i="10"/>
  <c r="K140" i="10"/>
  <c r="X139" i="10"/>
  <c r="Z139" i="10"/>
  <c r="T139" i="10"/>
  <c r="N139" i="10"/>
  <c r="K139" i="10"/>
  <c r="X138" i="10"/>
  <c r="Z138" i="10"/>
  <c r="T138" i="10"/>
  <c r="N138" i="10"/>
  <c r="K138" i="10"/>
  <c r="X137" i="10"/>
  <c r="T137" i="10"/>
  <c r="N137" i="10"/>
  <c r="K137" i="10"/>
  <c r="X136" i="10"/>
  <c r="Z136" i="10"/>
  <c r="T136" i="10"/>
  <c r="N136" i="10"/>
  <c r="K136" i="10"/>
  <c r="X135" i="10"/>
  <c r="Z135" i="10"/>
  <c r="N135" i="10"/>
  <c r="K135" i="10"/>
  <c r="X134" i="10"/>
  <c r="T134" i="10"/>
  <c r="O134" i="10"/>
  <c r="N134" i="10"/>
  <c r="K134" i="10"/>
  <c r="X133" i="10"/>
  <c r="Z133" i="10"/>
  <c r="T133" i="10"/>
  <c r="N133" i="10"/>
  <c r="K133" i="10"/>
  <c r="X132" i="10"/>
  <c r="Z132" i="10"/>
  <c r="N132" i="10"/>
  <c r="K132" i="10"/>
  <c r="X131" i="10"/>
  <c r="Z131" i="10"/>
  <c r="T131" i="10"/>
  <c r="N131" i="10"/>
  <c r="K131" i="10"/>
  <c r="X130" i="10"/>
  <c r="Z130" i="10"/>
  <c r="T130" i="10"/>
  <c r="N130" i="10"/>
  <c r="K130" i="10"/>
  <c r="X129" i="10"/>
  <c r="Z129" i="10"/>
  <c r="T129" i="10"/>
  <c r="N129" i="10"/>
  <c r="K129" i="10"/>
  <c r="X128" i="10"/>
  <c r="Z128" i="10"/>
  <c r="T128" i="10"/>
  <c r="N128" i="10"/>
  <c r="K128" i="10"/>
  <c r="X127" i="10"/>
  <c r="Z127" i="10"/>
  <c r="N127" i="10"/>
  <c r="K127" i="10"/>
  <c r="X126" i="10"/>
  <c r="Z126" i="10"/>
  <c r="N126" i="10"/>
  <c r="K126" i="10"/>
  <c r="X125" i="10"/>
  <c r="Z125" i="10"/>
  <c r="T125" i="10"/>
  <c r="N125" i="10"/>
  <c r="K125" i="10"/>
  <c r="X124" i="10"/>
  <c r="Z124" i="10"/>
  <c r="T124" i="10"/>
  <c r="N124" i="10"/>
  <c r="K124" i="10"/>
  <c r="X123" i="10"/>
  <c r="Z123" i="10"/>
  <c r="T123" i="10"/>
  <c r="N123" i="10"/>
  <c r="K123" i="10"/>
  <c r="X122" i="10"/>
  <c r="Z122" i="10"/>
  <c r="T122" i="10"/>
  <c r="N122" i="10"/>
  <c r="K122" i="10"/>
  <c r="X121" i="10"/>
  <c r="T121" i="10"/>
  <c r="N121" i="10"/>
  <c r="K121" i="10"/>
  <c r="X120" i="10"/>
  <c r="Z120" i="10"/>
  <c r="T120" i="10"/>
  <c r="N120" i="10"/>
  <c r="K120" i="10"/>
  <c r="X119" i="10"/>
  <c r="Z119" i="10"/>
  <c r="N119" i="10"/>
  <c r="K119" i="10"/>
  <c r="X118" i="10"/>
  <c r="T118" i="10"/>
  <c r="O118" i="10"/>
  <c r="N118" i="10"/>
  <c r="M118" i="10"/>
  <c r="Q118" i="10"/>
  <c r="K118" i="10"/>
  <c r="X117" i="10"/>
  <c r="Z117" i="10"/>
  <c r="T117" i="10"/>
  <c r="N117" i="10"/>
  <c r="K117" i="10"/>
  <c r="X116" i="10"/>
  <c r="Z116" i="10"/>
  <c r="N116" i="10"/>
  <c r="K116" i="10"/>
  <c r="X115" i="10"/>
  <c r="Z115" i="10"/>
  <c r="T115" i="10"/>
  <c r="N115" i="10"/>
  <c r="K115" i="10"/>
  <c r="X114" i="10"/>
  <c r="Z114" i="10"/>
  <c r="T114" i="10"/>
  <c r="N114" i="10"/>
  <c r="K114" i="10"/>
  <c r="X113" i="10"/>
  <c r="Z113" i="10"/>
  <c r="T113" i="10"/>
  <c r="N113" i="10"/>
  <c r="K113" i="10"/>
  <c r="X112" i="10"/>
  <c r="Z112" i="10"/>
  <c r="N112" i="10"/>
  <c r="K112" i="10"/>
  <c r="X111" i="10"/>
  <c r="Z111" i="10"/>
  <c r="N111" i="10"/>
  <c r="K111" i="10"/>
  <c r="X110" i="10"/>
  <c r="Z110" i="10"/>
  <c r="N110" i="10"/>
  <c r="K110" i="10"/>
  <c r="X109" i="10"/>
  <c r="Z109" i="10"/>
  <c r="T109" i="10"/>
  <c r="N109" i="10"/>
  <c r="K109" i="10"/>
  <c r="X108" i="10"/>
  <c r="Z108" i="10"/>
  <c r="T108" i="10"/>
  <c r="N108" i="10"/>
  <c r="K108" i="10"/>
  <c r="X107" i="10"/>
  <c r="Z107" i="10"/>
  <c r="T107" i="10"/>
  <c r="N107" i="10"/>
  <c r="K107" i="10"/>
  <c r="X106" i="10"/>
  <c r="Z106" i="10"/>
  <c r="T106" i="10"/>
  <c r="N106" i="10"/>
  <c r="K106" i="10"/>
  <c r="X105" i="10"/>
  <c r="T105" i="10"/>
  <c r="N105" i="10"/>
  <c r="K105" i="10"/>
  <c r="X104" i="10"/>
  <c r="Z104" i="10"/>
  <c r="T104" i="10"/>
  <c r="N104" i="10"/>
  <c r="K104" i="10"/>
  <c r="X103" i="10"/>
  <c r="Z103" i="10"/>
  <c r="N103" i="10"/>
  <c r="K103" i="10"/>
  <c r="X102" i="10"/>
  <c r="T102" i="10"/>
  <c r="O102" i="10"/>
  <c r="N102" i="10"/>
  <c r="M102" i="10"/>
  <c r="Q102" i="10"/>
  <c r="K102" i="10"/>
  <c r="X101" i="10"/>
  <c r="Z101" i="10"/>
  <c r="T101" i="10"/>
  <c r="N101" i="10"/>
  <c r="K101" i="10"/>
  <c r="X100" i="10"/>
  <c r="Z100" i="10"/>
  <c r="N100" i="10"/>
  <c r="K100" i="10"/>
  <c r="X99" i="10"/>
  <c r="Z99" i="10"/>
  <c r="T99" i="10"/>
  <c r="N99" i="10"/>
  <c r="K99" i="10"/>
  <c r="X98" i="10"/>
  <c r="Z98" i="10"/>
  <c r="T98" i="10"/>
  <c r="N98" i="10"/>
  <c r="K98" i="10"/>
  <c r="X97" i="10"/>
  <c r="Z97" i="10"/>
  <c r="T97" i="10"/>
  <c r="N97" i="10"/>
  <c r="K97" i="10"/>
  <c r="X96" i="10"/>
  <c r="Z96" i="10"/>
  <c r="T96" i="10"/>
  <c r="N96" i="10"/>
  <c r="K96" i="10"/>
  <c r="X95" i="10"/>
  <c r="Z95" i="10"/>
  <c r="N95" i="10"/>
  <c r="K95" i="10"/>
  <c r="X94" i="10"/>
  <c r="Z94" i="10"/>
  <c r="N94" i="10"/>
  <c r="K94" i="10"/>
  <c r="X93" i="10"/>
  <c r="Z93" i="10"/>
  <c r="T93" i="10"/>
  <c r="N93" i="10"/>
  <c r="K93" i="10"/>
  <c r="X92" i="10"/>
  <c r="Z92" i="10"/>
  <c r="T92" i="10"/>
  <c r="N92" i="10"/>
  <c r="K92" i="10"/>
  <c r="X91" i="10"/>
  <c r="Z91" i="10"/>
  <c r="T91" i="10"/>
  <c r="N91" i="10"/>
  <c r="K91" i="10"/>
  <c r="X90" i="10"/>
  <c r="Z90" i="10"/>
  <c r="T90" i="10"/>
  <c r="N90" i="10"/>
  <c r="K90" i="10"/>
  <c r="X89" i="10"/>
  <c r="T89" i="10"/>
  <c r="N89" i="10"/>
  <c r="K89" i="10"/>
  <c r="X88" i="10"/>
  <c r="Z88" i="10"/>
  <c r="T88" i="10"/>
  <c r="N88" i="10"/>
  <c r="K88" i="10"/>
  <c r="X87" i="10"/>
  <c r="Z87" i="10"/>
  <c r="N87" i="10"/>
  <c r="K87" i="10"/>
  <c r="X86" i="10"/>
  <c r="T86" i="10"/>
  <c r="O86" i="10"/>
  <c r="N86" i="10"/>
  <c r="K86" i="10"/>
  <c r="X85" i="10"/>
  <c r="Z85" i="10"/>
  <c r="T85" i="10"/>
  <c r="N85" i="10"/>
  <c r="K85" i="10"/>
  <c r="X84" i="10"/>
  <c r="Z84" i="10"/>
  <c r="N84" i="10"/>
  <c r="K84" i="10"/>
  <c r="X83" i="10"/>
  <c r="Z83" i="10"/>
  <c r="T83" i="10"/>
  <c r="N83" i="10"/>
  <c r="K83" i="10"/>
  <c r="X82" i="10"/>
  <c r="Z82" i="10"/>
  <c r="T82" i="10"/>
  <c r="N82" i="10"/>
  <c r="K82" i="10"/>
  <c r="X81" i="10"/>
  <c r="Z81" i="10"/>
  <c r="T81" i="10"/>
  <c r="N81" i="10"/>
  <c r="K81" i="10"/>
  <c r="X80" i="10"/>
  <c r="Z80" i="10"/>
  <c r="T80" i="10"/>
  <c r="N80" i="10"/>
  <c r="K80" i="10"/>
  <c r="X79" i="10"/>
  <c r="Z79" i="10"/>
  <c r="N79" i="10"/>
  <c r="K79" i="10"/>
  <c r="X78" i="10"/>
  <c r="Z78" i="10"/>
  <c r="N78" i="10"/>
  <c r="K78" i="10"/>
  <c r="X77" i="10"/>
  <c r="Z77" i="10"/>
  <c r="T77" i="10"/>
  <c r="N77" i="10"/>
  <c r="K77" i="10"/>
  <c r="X76" i="10"/>
  <c r="Z76" i="10"/>
  <c r="T76" i="10"/>
  <c r="N76" i="10"/>
  <c r="K76" i="10"/>
  <c r="X75" i="10"/>
  <c r="Z75" i="10"/>
  <c r="T75" i="10"/>
  <c r="N75" i="10"/>
  <c r="K75" i="10"/>
  <c r="X74" i="10"/>
  <c r="Z74" i="10"/>
  <c r="T74" i="10"/>
  <c r="N74" i="10"/>
  <c r="K74" i="10"/>
  <c r="X73" i="10"/>
  <c r="T73" i="10"/>
  <c r="N73" i="10"/>
  <c r="K73" i="10"/>
  <c r="X72" i="10"/>
  <c r="Z72" i="10"/>
  <c r="T72" i="10"/>
  <c r="N72" i="10"/>
  <c r="K72" i="10"/>
  <c r="X71" i="10"/>
  <c r="Z71" i="10"/>
  <c r="N71" i="10"/>
  <c r="K71" i="10"/>
  <c r="X70" i="10"/>
  <c r="T70" i="10"/>
  <c r="O70" i="10"/>
  <c r="N70" i="10"/>
  <c r="M70" i="10"/>
  <c r="Q70" i="10"/>
  <c r="K70" i="10"/>
  <c r="X69" i="10"/>
  <c r="Z69" i="10"/>
  <c r="T69" i="10"/>
  <c r="N69" i="10"/>
  <c r="K69" i="10"/>
  <c r="X68" i="10"/>
  <c r="Z68" i="10"/>
  <c r="N68" i="10"/>
  <c r="K68" i="10"/>
  <c r="X67" i="10"/>
  <c r="Z67" i="10"/>
  <c r="T67" i="10"/>
  <c r="N67" i="10"/>
  <c r="K67" i="10"/>
  <c r="X66" i="10"/>
  <c r="Z66" i="10"/>
  <c r="T66" i="10"/>
  <c r="N66" i="10"/>
  <c r="K66" i="10"/>
  <c r="X65" i="10"/>
  <c r="Z65" i="10"/>
  <c r="T65" i="10"/>
  <c r="N65" i="10"/>
  <c r="K65" i="10"/>
  <c r="X64" i="10"/>
  <c r="Z64" i="10"/>
  <c r="T64" i="10"/>
  <c r="N64" i="10"/>
  <c r="K64" i="10"/>
  <c r="X63" i="10"/>
  <c r="Z63" i="10"/>
  <c r="N63" i="10"/>
  <c r="K63" i="10"/>
  <c r="X62" i="10"/>
  <c r="Z62" i="10"/>
  <c r="N62" i="10"/>
  <c r="K62" i="10"/>
  <c r="X61" i="10"/>
  <c r="Z61" i="10"/>
  <c r="T61" i="10"/>
  <c r="N61" i="10"/>
  <c r="K61" i="10"/>
  <c r="X60" i="10"/>
  <c r="Z60" i="10"/>
  <c r="T60" i="10"/>
  <c r="N60" i="10"/>
  <c r="K60" i="10"/>
  <c r="X59" i="10"/>
  <c r="Z59" i="10"/>
  <c r="T59" i="10"/>
  <c r="N59" i="10"/>
  <c r="K59" i="10"/>
  <c r="X58" i="10"/>
  <c r="Z58" i="10"/>
  <c r="T58" i="10"/>
  <c r="N58" i="10"/>
  <c r="K58" i="10"/>
  <c r="X57" i="10"/>
  <c r="T57" i="10"/>
  <c r="N57" i="10"/>
  <c r="K57" i="10"/>
  <c r="X56" i="10"/>
  <c r="Z56" i="10"/>
  <c r="T56" i="10"/>
  <c r="N56" i="10"/>
  <c r="K56" i="10"/>
  <c r="X55" i="10"/>
  <c r="Z55" i="10"/>
  <c r="N55" i="10"/>
  <c r="K55" i="10"/>
  <c r="X54" i="10"/>
  <c r="T54" i="10"/>
  <c r="O54" i="10"/>
  <c r="N54" i="10"/>
  <c r="M54" i="10"/>
  <c r="Q54" i="10"/>
  <c r="K54" i="10"/>
  <c r="X53" i="10"/>
  <c r="Z53" i="10"/>
  <c r="T53" i="10"/>
  <c r="N53" i="10"/>
  <c r="K53" i="10"/>
  <c r="X52" i="10"/>
  <c r="Z52" i="10"/>
  <c r="N52" i="10"/>
  <c r="K52" i="10"/>
  <c r="X51" i="10"/>
  <c r="Z51" i="10"/>
  <c r="T51" i="10"/>
  <c r="N51" i="10"/>
  <c r="K51" i="10"/>
  <c r="X50" i="10"/>
  <c r="Z50" i="10"/>
  <c r="T50" i="10"/>
  <c r="N50" i="10"/>
  <c r="K50" i="10"/>
  <c r="X49" i="10"/>
  <c r="Z49" i="10"/>
  <c r="T49" i="10"/>
  <c r="N49" i="10"/>
  <c r="K49" i="10"/>
  <c r="X48" i="10"/>
  <c r="Z48" i="10"/>
  <c r="T48" i="10"/>
  <c r="N48" i="10"/>
  <c r="K48" i="10"/>
  <c r="X47" i="10"/>
  <c r="Z47" i="10"/>
  <c r="N47" i="10"/>
  <c r="K47" i="10"/>
  <c r="Z46" i="10"/>
  <c r="N46" i="10"/>
  <c r="Z45" i="10"/>
  <c r="T45" i="10"/>
  <c r="N45" i="10"/>
  <c r="X44" i="10"/>
  <c r="Z44" i="10"/>
  <c r="T44" i="10"/>
  <c r="N44" i="10"/>
  <c r="Z43" i="10"/>
  <c r="T43" i="10"/>
  <c r="N43" i="10"/>
  <c r="K43" i="10"/>
  <c r="Z42" i="10"/>
  <c r="T42" i="10"/>
  <c r="N42" i="10"/>
  <c r="T41" i="10"/>
  <c r="N41" i="10"/>
  <c r="Z40" i="10"/>
  <c r="T40" i="10"/>
  <c r="N40" i="10"/>
  <c r="Z39" i="10"/>
  <c r="N39" i="10"/>
  <c r="T38" i="10"/>
  <c r="O38" i="10"/>
  <c r="N38" i="10"/>
  <c r="Z37" i="10"/>
  <c r="T37" i="10"/>
  <c r="N37" i="10"/>
  <c r="Z36" i="10"/>
  <c r="N36" i="10"/>
  <c r="K36" i="10"/>
  <c r="X35" i="10"/>
  <c r="Z35" i="10"/>
  <c r="T35" i="10"/>
  <c r="N35" i="10"/>
  <c r="X34" i="10"/>
  <c r="Z34" i="10"/>
  <c r="T34" i="10"/>
  <c r="N34" i="10"/>
  <c r="X33" i="10"/>
  <c r="Z33" i="10"/>
  <c r="T33" i="10"/>
  <c r="N33" i="10"/>
  <c r="Z32" i="10"/>
  <c r="T32" i="10"/>
  <c r="N32" i="10"/>
  <c r="X31" i="10"/>
  <c r="Z31" i="10"/>
  <c r="N31" i="10"/>
  <c r="Z30" i="10"/>
  <c r="N30" i="10"/>
  <c r="Z29" i="10"/>
  <c r="T29" i="10"/>
  <c r="N29" i="10"/>
  <c r="Z28" i="10"/>
  <c r="T28" i="10"/>
  <c r="N28" i="10"/>
  <c r="Z27" i="10"/>
  <c r="T27" i="10"/>
  <c r="N27" i="10"/>
  <c r="Z26" i="10"/>
  <c r="N26" i="10"/>
  <c r="J5" i="7"/>
  <c r="I5" i="7"/>
  <c r="K800" i="7"/>
  <c r="K799" i="7"/>
  <c r="K798" i="7"/>
  <c r="M797" i="7"/>
  <c r="S797" i="7"/>
  <c r="Z797" i="7"/>
  <c r="K797" i="7"/>
  <c r="K796" i="7"/>
  <c r="K795" i="7"/>
  <c r="K794" i="7"/>
  <c r="M793" i="7"/>
  <c r="S793" i="7"/>
  <c r="Z793" i="7"/>
  <c r="K793" i="7"/>
  <c r="K792" i="7"/>
  <c r="K791" i="7"/>
  <c r="K790" i="7"/>
  <c r="M789" i="7"/>
  <c r="S789" i="7"/>
  <c r="Z789" i="7"/>
  <c r="K789" i="7"/>
  <c r="K788" i="7"/>
  <c r="K787" i="7"/>
  <c r="K786" i="7"/>
  <c r="M785" i="7"/>
  <c r="S785" i="7"/>
  <c r="Z785" i="7"/>
  <c r="K785" i="7"/>
  <c r="K784" i="7"/>
  <c r="K783" i="7"/>
  <c r="K782" i="7"/>
  <c r="M781" i="7"/>
  <c r="S781" i="7"/>
  <c r="Z781" i="7"/>
  <c r="K781" i="7"/>
  <c r="K780" i="7"/>
  <c r="K779" i="7"/>
  <c r="K778" i="7"/>
  <c r="M777" i="7"/>
  <c r="S777" i="7"/>
  <c r="Z777" i="7"/>
  <c r="K777" i="7"/>
  <c r="K776" i="7"/>
  <c r="K775" i="7"/>
  <c r="K774" i="7"/>
  <c r="M773" i="7"/>
  <c r="S773" i="7"/>
  <c r="Z773" i="7"/>
  <c r="K773" i="7"/>
  <c r="K772" i="7"/>
  <c r="K771" i="7"/>
  <c r="K770" i="7"/>
  <c r="M769" i="7"/>
  <c r="S769" i="7"/>
  <c r="Z769" i="7"/>
  <c r="K769" i="7"/>
  <c r="K768" i="7"/>
  <c r="K767" i="7"/>
  <c r="K766" i="7"/>
  <c r="M765" i="7"/>
  <c r="S765" i="7"/>
  <c r="Z765" i="7"/>
  <c r="K765" i="7"/>
  <c r="K764" i="7"/>
  <c r="K763" i="7"/>
  <c r="K762" i="7"/>
  <c r="M761" i="7"/>
  <c r="S761" i="7"/>
  <c r="Z761" i="7"/>
  <c r="K761" i="7"/>
  <c r="K760" i="7"/>
  <c r="K759" i="7"/>
  <c r="K758" i="7"/>
  <c r="M757" i="7"/>
  <c r="S757" i="7"/>
  <c r="Z757" i="7"/>
  <c r="K757" i="7"/>
  <c r="K756" i="7"/>
  <c r="K755" i="7"/>
  <c r="K754" i="7"/>
  <c r="M753" i="7"/>
  <c r="S753" i="7"/>
  <c r="Z753" i="7"/>
  <c r="K753" i="7"/>
  <c r="K752" i="7"/>
  <c r="K751" i="7"/>
  <c r="K750" i="7"/>
  <c r="M749" i="7"/>
  <c r="S749" i="7"/>
  <c r="Z749" i="7"/>
  <c r="K749" i="7"/>
  <c r="K748" i="7"/>
  <c r="K747" i="7"/>
  <c r="K746" i="7"/>
  <c r="M745" i="7"/>
  <c r="S745" i="7"/>
  <c r="Z745" i="7"/>
  <c r="K745" i="7"/>
  <c r="K744" i="7"/>
  <c r="K743" i="7"/>
  <c r="K742" i="7"/>
  <c r="M741" i="7"/>
  <c r="S741" i="7"/>
  <c r="Z741" i="7"/>
  <c r="K741" i="7"/>
  <c r="K740" i="7"/>
  <c r="K739" i="7"/>
  <c r="K738" i="7"/>
  <c r="M737" i="7"/>
  <c r="S737" i="7"/>
  <c r="Z737" i="7"/>
  <c r="K737" i="7"/>
  <c r="K736" i="7"/>
  <c r="K735" i="7"/>
  <c r="K734" i="7"/>
  <c r="M733" i="7"/>
  <c r="S733" i="7"/>
  <c r="Z733" i="7"/>
  <c r="K733" i="7"/>
  <c r="K732" i="7"/>
  <c r="K731" i="7"/>
  <c r="K730" i="7"/>
  <c r="M729" i="7"/>
  <c r="S729" i="7"/>
  <c r="Z729" i="7"/>
  <c r="K729" i="7"/>
  <c r="K728" i="7"/>
  <c r="K727" i="7"/>
  <c r="K726" i="7"/>
  <c r="M725" i="7"/>
  <c r="S725" i="7"/>
  <c r="Z725" i="7"/>
  <c r="K725" i="7"/>
  <c r="K724" i="7"/>
  <c r="K723" i="7"/>
  <c r="K722" i="7"/>
  <c r="M721" i="7"/>
  <c r="S721" i="7"/>
  <c r="Z721" i="7"/>
  <c r="K721" i="7"/>
  <c r="K720" i="7"/>
  <c r="K719" i="7"/>
  <c r="K718" i="7"/>
  <c r="M717" i="7"/>
  <c r="S717" i="7"/>
  <c r="Z717" i="7"/>
  <c r="K717" i="7"/>
  <c r="K716" i="7"/>
  <c r="K715" i="7"/>
  <c r="K714" i="7"/>
  <c r="M713" i="7"/>
  <c r="S713" i="7"/>
  <c r="Z713" i="7"/>
  <c r="K713" i="7"/>
  <c r="K712" i="7"/>
  <c r="K711" i="7"/>
  <c r="K710" i="7"/>
  <c r="M709" i="7"/>
  <c r="S709" i="7"/>
  <c r="Z709" i="7"/>
  <c r="K709" i="7"/>
  <c r="K708" i="7"/>
  <c r="K707" i="7"/>
  <c r="K706" i="7"/>
  <c r="M705" i="7"/>
  <c r="S705" i="7"/>
  <c r="Z705" i="7"/>
  <c r="K705" i="7"/>
  <c r="K704" i="7"/>
  <c r="K703" i="7"/>
  <c r="K702" i="7"/>
  <c r="M701" i="7"/>
  <c r="S701" i="7"/>
  <c r="Z701" i="7"/>
  <c r="K701" i="7"/>
  <c r="K700" i="7"/>
  <c r="K699" i="7"/>
  <c r="K698" i="7"/>
  <c r="M697" i="7"/>
  <c r="S697" i="7"/>
  <c r="Z697" i="7"/>
  <c r="K697" i="7"/>
  <c r="K696" i="7"/>
  <c r="K695" i="7"/>
  <c r="K694" i="7"/>
  <c r="M693" i="7"/>
  <c r="S693" i="7"/>
  <c r="Z693" i="7"/>
  <c r="K693" i="7"/>
  <c r="K692" i="7"/>
  <c r="K691" i="7"/>
  <c r="K690" i="7"/>
  <c r="M689" i="7"/>
  <c r="S689" i="7"/>
  <c r="Z689" i="7"/>
  <c r="K689" i="7"/>
  <c r="K688" i="7"/>
  <c r="K687" i="7"/>
  <c r="K686" i="7"/>
  <c r="M685" i="7"/>
  <c r="S685" i="7"/>
  <c r="Z685" i="7"/>
  <c r="K685" i="7"/>
  <c r="K684" i="7"/>
  <c r="K683" i="7"/>
  <c r="K682" i="7"/>
  <c r="M681" i="7"/>
  <c r="S681" i="7"/>
  <c r="Z681" i="7"/>
  <c r="K681" i="7"/>
  <c r="K680" i="7"/>
  <c r="K679" i="7"/>
  <c r="K678" i="7"/>
  <c r="M677" i="7"/>
  <c r="S677" i="7"/>
  <c r="Z677" i="7"/>
  <c r="K677" i="7"/>
  <c r="K676" i="7"/>
  <c r="K675" i="7"/>
  <c r="K674" i="7"/>
  <c r="M673" i="7"/>
  <c r="S673" i="7"/>
  <c r="Z673" i="7"/>
  <c r="K673" i="7"/>
  <c r="K672" i="7"/>
  <c r="K671" i="7"/>
  <c r="K670" i="7"/>
  <c r="M669" i="7"/>
  <c r="S669" i="7"/>
  <c r="Z669" i="7"/>
  <c r="K669" i="7"/>
  <c r="K668" i="7"/>
  <c r="K667" i="7"/>
  <c r="K666" i="7"/>
  <c r="M665" i="7"/>
  <c r="S665" i="7"/>
  <c r="Z665" i="7"/>
  <c r="K665" i="7"/>
  <c r="K664" i="7"/>
  <c r="K663" i="7"/>
  <c r="K662" i="7"/>
  <c r="M661" i="7"/>
  <c r="S661" i="7"/>
  <c r="Z661" i="7"/>
  <c r="K661" i="7"/>
  <c r="K660" i="7"/>
  <c r="K659" i="7"/>
  <c r="K658" i="7"/>
  <c r="M657" i="7"/>
  <c r="S657" i="7"/>
  <c r="Z657" i="7"/>
  <c r="K657" i="7"/>
  <c r="K656" i="7"/>
  <c r="K655" i="7"/>
  <c r="K654" i="7"/>
  <c r="M653" i="7"/>
  <c r="S653" i="7"/>
  <c r="Z653" i="7"/>
  <c r="K653" i="7"/>
  <c r="K652" i="7"/>
  <c r="K651" i="7"/>
  <c r="K650" i="7"/>
  <c r="M649" i="7"/>
  <c r="S649" i="7"/>
  <c r="Z649" i="7"/>
  <c r="K649" i="7"/>
  <c r="K648" i="7"/>
  <c r="K647" i="7"/>
  <c r="K646" i="7"/>
  <c r="M645" i="7"/>
  <c r="S645" i="7"/>
  <c r="Z645" i="7"/>
  <c r="K645" i="7"/>
  <c r="K644" i="7"/>
  <c r="K643" i="7"/>
  <c r="K642" i="7"/>
  <c r="M641" i="7"/>
  <c r="S641" i="7"/>
  <c r="Z641" i="7"/>
  <c r="K641" i="7"/>
  <c r="K640" i="7"/>
  <c r="K639" i="7"/>
  <c r="K638" i="7"/>
  <c r="M637" i="7"/>
  <c r="S637" i="7"/>
  <c r="Z637" i="7"/>
  <c r="K637" i="7"/>
  <c r="K636" i="7"/>
  <c r="K635" i="7"/>
  <c r="K634" i="7"/>
  <c r="M633" i="7"/>
  <c r="S633" i="7"/>
  <c r="Z633" i="7"/>
  <c r="K633" i="7"/>
  <c r="K632" i="7"/>
  <c r="K631" i="7"/>
  <c r="K630" i="7"/>
  <c r="M629" i="7"/>
  <c r="S629" i="7"/>
  <c r="Z629" i="7"/>
  <c r="K629" i="7"/>
  <c r="K628" i="7"/>
  <c r="K627" i="7"/>
  <c r="K626" i="7"/>
  <c r="M625" i="7"/>
  <c r="S625" i="7"/>
  <c r="Z625" i="7"/>
  <c r="K625" i="7"/>
  <c r="K624" i="7"/>
  <c r="K623" i="7"/>
  <c r="K622" i="7"/>
  <c r="M621" i="7"/>
  <c r="S621" i="7"/>
  <c r="Z621" i="7"/>
  <c r="K621" i="7"/>
  <c r="K620" i="7"/>
  <c r="K619" i="7"/>
  <c r="K618" i="7"/>
  <c r="M617" i="7"/>
  <c r="S617" i="7"/>
  <c r="Z617" i="7"/>
  <c r="K617" i="7"/>
  <c r="K616" i="7"/>
  <c r="K615" i="7"/>
  <c r="K614" i="7"/>
  <c r="M613" i="7"/>
  <c r="S613" i="7"/>
  <c r="Z613" i="7"/>
  <c r="K613" i="7"/>
  <c r="K612" i="7"/>
  <c r="K611" i="7"/>
  <c r="K610" i="7"/>
  <c r="M609" i="7"/>
  <c r="S609" i="7"/>
  <c r="Z609" i="7"/>
  <c r="K609" i="7"/>
  <c r="K608" i="7"/>
  <c r="K607" i="7"/>
  <c r="K606" i="7"/>
  <c r="M605" i="7"/>
  <c r="S605" i="7"/>
  <c r="Z605" i="7"/>
  <c r="K605" i="7"/>
  <c r="K604" i="7"/>
  <c r="K603" i="7"/>
  <c r="K602" i="7"/>
  <c r="M601" i="7"/>
  <c r="S601" i="7"/>
  <c r="Z601" i="7"/>
  <c r="K601" i="7"/>
  <c r="K600" i="7"/>
  <c r="K599" i="7"/>
  <c r="K598" i="7"/>
  <c r="M597" i="7"/>
  <c r="S597" i="7"/>
  <c r="Z597" i="7"/>
  <c r="K597" i="7"/>
  <c r="K596" i="7"/>
  <c r="K595" i="7"/>
  <c r="K594" i="7"/>
  <c r="M593" i="7"/>
  <c r="S593" i="7"/>
  <c r="Z593" i="7"/>
  <c r="K593" i="7"/>
  <c r="K592" i="7"/>
  <c r="K591" i="7"/>
  <c r="K590" i="7"/>
  <c r="M589" i="7"/>
  <c r="S589" i="7"/>
  <c r="Z589" i="7"/>
  <c r="K589" i="7"/>
  <c r="K588" i="7"/>
  <c r="K587" i="7"/>
  <c r="K586" i="7"/>
  <c r="M585" i="7"/>
  <c r="S585" i="7"/>
  <c r="Z585" i="7"/>
  <c r="K585" i="7"/>
  <c r="K584" i="7"/>
  <c r="K583" i="7"/>
  <c r="K582" i="7"/>
  <c r="M581" i="7"/>
  <c r="S581" i="7"/>
  <c r="Z581" i="7"/>
  <c r="K581" i="7"/>
  <c r="K580" i="7"/>
  <c r="K579" i="7"/>
  <c r="K578" i="7"/>
  <c r="M577" i="7"/>
  <c r="S577" i="7"/>
  <c r="Z577" i="7"/>
  <c r="K577" i="7"/>
  <c r="K576" i="7"/>
  <c r="K575" i="7"/>
  <c r="K574" i="7"/>
  <c r="M573" i="7"/>
  <c r="S573" i="7"/>
  <c r="Z573" i="7"/>
  <c r="K573" i="7"/>
  <c r="K572" i="7"/>
  <c r="K571" i="7"/>
  <c r="K570" i="7"/>
  <c r="M569" i="7"/>
  <c r="S569" i="7"/>
  <c r="Z569" i="7"/>
  <c r="K569" i="7"/>
  <c r="K568" i="7"/>
  <c r="K567" i="7"/>
  <c r="K566" i="7"/>
  <c r="M565" i="7"/>
  <c r="S565" i="7"/>
  <c r="Z565" i="7"/>
  <c r="K565" i="7"/>
  <c r="K564" i="7"/>
  <c r="K563" i="7"/>
  <c r="K562" i="7"/>
  <c r="M561" i="7"/>
  <c r="S561" i="7"/>
  <c r="Z561" i="7"/>
  <c r="K561" i="7"/>
  <c r="K560" i="7"/>
  <c r="K559" i="7"/>
  <c r="K558" i="7"/>
  <c r="M557" i="7"/>
  <c r="S557" i="7"/>
  <c r="Z557" i="7"/>
  <c r="K557" i="7"/>
  <c r="K556" i="7"/>
  <c r="K555" i="7"/>
  <c r="K554" i="7"/>
  <c r="M553" i="7"/>
  <c r="S553" i="7"/>
  <c r="Z553" i="7"/>
  <c r="K553" i="7"/>
  <c r="K552" i="7"/>
  <c r="K551" i="7"/>
  <c r="K550" i="7"/>
  <c r="M549" i="7"/>
  <c r="S549" i="7"/>
  <c r="Z549" i="7"/>
  <c r="K549" i="7"/>
  <c r="K548" i="7"/>
  <c r="K547" i="7"/>
  <c r="K546" i="7"/>
  <c r="M545" i="7"/>
  <c r="S545" i="7"/>
  <c r="Z545" i="7"/>
  <c r="K545" i="7"/>
  <c r="K544" i="7"/>
  <c r="K543" i="7"/>
  <c r="K542" i="7"/>
  <c r="M541" i="7"/>
  <c r="S541" i="7"/>
  <c r="Z541" i="7"/>
  <c r="K541" i="7"/>
  <c r="K540" i="7"/>
  <c r="K539" i="7"/>
  <c r="K538" i="7"/>
  <c r="M537" i="7"/>
  <c r="S537" i="7"/>
  <c r="Z537" i="7"/>
  <c r="K537" i="7"/>
  <c r="K536" i="7"/>
  <c r="K535" i="7"/>
  <c r="K534" i="7"/>
  <c r="M533" i="7"/>
  <c r="S533" i="7"/>
  <c r="Z533" i="7"/>
  <c r="K533" i="7"/>
  <c r="K532" i="7"/>
  <c r="K531" i="7"/>
  <c r="K530" i="7"/>
  <c r="M529" i="7"/>
  <c r="S529" i="7"/>
  <c r="Z529" i="7"/>
  <c r="K529" i="7"/>
  <c r="K528" i="7"/>
  <c r="K527" i="7"/>
  <c r="K526" i="7"/>
  <c r="M525" i="7"/>
  <c r="S525" i="7"/>
  <c r="Z525" i="7"/>
  <c r="K525" i="7"/>
  <c r="K524" i="7"/>
  <c r="K523" i="7"/>
  <c r="K522" i="7"/>
  <c r="M521" i="7"/>
  <c r="S521" i="7"/>
  <c r="Z521" i="7"/>
  <c r="K521" i="7"/>
  <c r="K520" i="7"/>
  <c r="K519" i="7"/>
  <c r="K518" i="7"/>
  <c r="M517" i="7"/>
  <c r="S517" i="7"/>
  <c r="Z517" i="7"/>
  <c r="K517" i="7"/>
  <c r="K516" i="7"/>
  <c r="K515" i="7"/>
  <c r="K514" i="7"/>
  <c r="M513" i="7"/>
  <c r="S513" i="7"/>
  <c r="Z513" i="7"/>
  <c r="K513" i="7"/>
  <c r="K512" i="7"/>
  <c r="K511" i="7"/>
  <c r="K510" i="7"/>
  <c r="M509" i="7"/>
  <c r="S509" i="7"/>
  <c r="Z509" i="7"/>
  <c r="K509" i="7"/>
  <c r="K508" i="7"/>
  <c r="K507" i="7"/>
  <c r="K506" i="7"/>
  <c r="M505" i="7"/>
  <c r="S505" i="7"/>
  <c r="Z505" i="7"/>
  <c r="K505" i="7"/>
  <c r="K504" i="7"/>
  <c r="K503" i="7"/>
  <c r="K502" i="7"/>
  <c r="M501" i="7"/>
  <c r="S501" i="7"/>
  <c r="Z501" i="7"/>
  <c r="K501" i="7"/>
  <c r="K500" i="7"/>
  <c r="K499" i="7"/>
  <c r="K498" i="7"/>
  <c r="M497" i="7"/>
  <c r="S497" i="7"/>
  <c r="Z497" i="7"/>
  <c r="K497" i="7"/>
  <c r="K496" i="7"/>
  <c r="K495" i="7"/>
  <c r="K494" i="7"/>
  <c r="M493" i="7"/>
  <c r="S493" i="7"/>
  <c r="Z493" i="7"/>
  <c r="K493" i="7"/>
  <c r="K492" i="7"/>
  <c r="K491" i="7"/>
  <c r="K490" i="7"/>
  <c r="M489" i="7"/>
  <c r="S489" i="7"/>
  <c r="Z489" i="7"/>
  <c r="K489" i="7"/>
  <c r="K488" i="7"/>
  <c r="K487" i="7"/>
  <c r="K486" i="7"/>
  <c r="M485" i="7"/>
  <c r="S485" i="7"/>
  <c r="Z485" i="7"/>
  <c r="K485" i="7"/>
  <c r="K484" i="7"/>
  <c r="K483" i="7"/>
  <c r="K482" i="7"/>
  <c r="M481" i="7"/>
  <c r="S481" i="7"/>
  <c r="Z481" i="7"/>
  <c r="K481" i="7"/>
  <c r="K480" i="7"/>
  <c r="K479" i="7"/>
  <c r="K478" i="7"/>
  <c r="M477" i="7"/>
  <c r="S477" i="7"/>
  <c r="Z477" i="7"/>
  <c r="K477" i="7"/>
  <c r="K476" i="7"/>
  <c r="K475" i="7"/>
  <c r="K474" i="7"/>
  <c r="M473" i="7"/>
  <c r="S473" i="7"/>
  <c r="Z473" i="7"/>
  <c r="K473" i="7"/>
  <c r="K472" i="7"/>
  <c r="K471" i="7"/>
  <c r="K470" i="7"/>
  <c r="M469" i="7"/>
  <c r="S469" i="7"/>
  <c r="Z469" i="7"/>
  <c r="K469" i="7"/>
  <c r="K468" i="7"/>
  <c r="K467" i="7"/>
  <c r="K466" i="7"/>
  <c r="M465" i="7"/>
  <c r="S465" i="7"/>
  <c r="Z465" i="7"/>
  <c r="K465" i="7"/>
  <c r="K464" i="7"/>
  <c r="K463" i="7"/>
  <c r="K462" i="7"/>
  <c r="M461" i="7"/>
  <c r="S461" i="7"/>
  <c r="Z461" i="7"/>
  <c r="K461" i="7"/>
  <c r="K460" i="7"/>
  <c r="K459" i="7"/>
  <c r="K458" i="7"/>
  <c r="M457" i="7"/>
  <c r="S457" i="7"/>
  <c r="Z457" i="7"/>
  <c r="K457" i="7"/>
  <c r="K456" i="7"/>
  <c r="K455" i="7"/>
  <c r="K454" i="7"/>
  <c r="M453" i="7"/>
  <c r="S453" i="7"/>
  <c r="Z453" i="7"/>
  <c r="K453" i="7"/>
  <c r="K452" i="7"/>
  <c r="K451" i="7"/>
  <c r="K450" i="7"/>
  <c r="M449" i="7"/>
  <c r="S449" i="7"/>
  <c r="Z449" i="7"/>
  <c r="K449" i="7"/>
  <c r="K448" i="7"/>
  <c r="K447" i="7"/>
  <c r="K446" i="7"/>
  <c r="M445" i="7"/>
  <c r="S445" i="7"/>
  <c r="Z445" i="7"/>
  <c r="K445" i="7"/>
  <c r="K444" i="7"/>
  <c r="K443" i="7"/>
  <c r="K442" i="7"/>
  <c r="M441" i="7"/>
  <c r="S441" i="7"/>
  <c r="Z441" i="7"/>
  <c r="K441" i="7"/>
  <c r="K440" i="7"/>
  <c r="K439" i="7"/>
  <c r="K438" i="7"/>
  <c r="M437" i="7"/>
  <c r="S437" i="7"/>
  <c r="Z437" i="7"/>
  <c r="K437" i="7"/>
  <c r="K436" i="7"/>
  <c r="K435" i="7"/>
  <c r="K434" i="7"/>
  <c r="M433" i="7"/>
  <c r="S433" i="7"/>
  <c r="Z433" i="7"/>
  <c r="K433" i="7"/>
  <c r="K432" i="7"/>
  <c r="K431" i="7"/>
  <c r="K430" i="7"/>
  <c r="M429" i="7"/>
  <c r="S429" i="7"/>
  <c r="Z429" i="7"/>
  <c r="K429" i="7"/>
  <c r="K428" i="7"/>
  <c r="K427" i="7"/>
  <c r="K426" i="7"/>
  <c r="M425" i="7"/>
  <c r="S425" i="7"/>
  <c r="Z425" i="7"/>
  <c r="K425" i="7"/>
  <c r="K424" i="7"/>
  <c r="K423" i="7"/>
  <c r="K422" i="7"/>
  <c r="M421" i="7"/>
  <c r="S421" i="7"/>
  <c r="Z421" i="7"/>
  <c r="K421" i="7"/>
  <c r="K420" i="7"/>
  <c r="K419" i="7"/>
  <c r="K418" i="7"/>
  <c r="M417" i="7"/>
  <c r="S417" i="7"/>
  <c r="Z417" i="7"/>
  <c r="K417" i="7"/>
  <c r="K416" i="7"/>
  <c r="K415" i="7"/>
  <c r="K414" i="7"/>
  <c r="M413" i="7"/>
  <c r="S413" i="7"/>
  <c r="Z413" i="7"/>
  <c r="K413" i="7"/>
  <c r="K412" i="7"/>
  <c r="K411" i="7"/>
  <c r="K410" i="7"/>
  <c r="M409" i="7"/>
  <c r="S409" i="7"/>
  <c r="Z409" i="7"/>
  <c r="K409" i="7"/>
  <c r="K408" i="7"/>
  <c r="K407" i="7"/>
  <c r="K406" i="7"/>
  <c r="M405" i="7"/>
  <c r="S405" i="7"/>
  <c r="Z405" i="7"/>
  <c r="K405" i="7"/>
  <c r="K404" i="7"/>
  <c r="K403" i="7"/>
  <c r="K402" i="7"/>
  <c r="M401" i="7"/>
  <c r="S401" i="7"/>
  <c r="Z401" i="7"/>
  <c r="K401" i="7"/>
  <c r="K400" i="7"/>
  <c r="K399" i="7"/>
  <c r="K398" i="7"/>
  <c r="M397" i="7"/>
  <c r="S397" i="7"/>
  <c r="Z397" i="7"/>
  <c r="K397" i="7"/>
  <c r="K396" i="7"/>
  <c r="K395" i="7"/>
  <c r="K394" i="7"/>
  <c r="M393" i="7"/>
  <c r="S393" i="7"/>
  <c r="Z393" i="7"/>
  <c r="K393" i="7"/>
  <c r="K392" i="7"/>
  <c r="K391" i="7"/>
  <c r="K390" i="7"/>
  <c r="M389" i="7"/>
  <c r="S389" i="7"/>
  <c r="Z389" i="7"/>
  <c r="K389" i="7"/>
  <c r="K388" i="7"/>
  <c r="K387" i="7"/>
  <c r="K386" i="7"/>
  <c r="M385" i="7"/>
  <c r="S385" i="7"/>
  <c r="Z385" i="7"/>
  <c r="K385" i="7"/>
  <c r="K384" i="7"/>
  <c r="K383" i="7"/>
  <c r="K382" i="7"/>
  <c r="M381" i="7"/>
  <c r="S381" i="7"/>
  <c r="Z381" i="7"/>
  <c r="K381" i="7"/>
  <c r="K380" i="7"/>
  <c r="K379" i="7"/>
  <c r="K378" i="7"/>
  <c r="M377" i="7"/>
  <c r="S377" i="7"/>
  <c r="Z377" i="7"/>
  <c r="K377" i="7"/>
  <c r="K376" i="7"/>
  <c r="K375" i="7"/>
  <c r="K374" i="7"/>
  <c r="M373" i="7"/>
  <c r="S373" i="7"/>
  <c r="Z373" i="7"/>
  <c r="K373" i="7"/>
  <c r="K372" i="7"/>
  <c r="K371" i="7"/>
  <c r="K370" i="7"/>
  <c r="M369" i="7"/>
  <c r="S369" i="7"/>
  <c r="Z369" i="7"/>
  <c r="K369" i="7"/>
  <c r="K368" i="7"/>
  <c r="K367" i="7"/>
  <c r="K366" i="7"/>
  <c r="M365" i="7"/>
  <c r="S365" i="7"/>
  <c r="Z365" i="7"/>
  <c r="K365" i="7"/>
  <c r="K364" i="7"/>
  <c r="K363" i="7"/>
  <c r="K362" i="7"/>
  <c r="M361" i="7"/>
  <c r="S361" i="7"/>
  <c r="Z361" i="7"/>
  <c r="K361" i="7"/>
  <c r="K360" i="7"/>
  <c r="K359" i="7"/>
  <c r="K358" i="7"/>
  <c r="M357" i="7"/>
  <c r="S357" i="7"/>
  <c r="Z357" i="7"/>
  <c r="K357" i="7"/>
  <c r="K356" i="7"/>
  <c r="K355" i="7"/>
  <c r="K354" i="7"/>
  <c r="M353" i="7"/>
  <c r="S353" i="7"/>
  <c r="Z353" i="7"/>
  <c r="K353" i="7"/>
  <c r="K352" i="7"/>
  <c r="K351" i="7"/>
  <c r="K350" i="7"/>
  <c r="M349" i="7"/>
  <c r="S349" i="7"/>
  <c r="Z349" i="7"/>
  <c r="K349" i="7"/>
  <c r="K348" i="7"/>
  <c r="K347" i="7"/>
  <c r="K346" i="7"/>
  <c r="M345" i="7"/>
  <c r="S345" i="7"/>
  <c r="Z345" i="7"/>
  <c r="K345" i="7"/>
  <c r="K344" i="7"/>
  <c r="K343" i="7"/>
  <c r="K342" i="7"/>
  <c r="M341" i="7"/>
  <c r="S341" i="7"/>
  <c r="Z341" i="7"/>
  <c r="K341" i="7"/>
  <c r="K340" i="7"/>
  <c r="K339" i="7"/>
  <c r="K338" i="7"/>
  <c r="M337" i="7"/>
  <c r="S337" i="7"/>
  <c r="Z337" i="7"/>
  <c r="K337" i="7"/>
  <c r="K336" i="7"/>
  <c r="K335" i="7"/>
  <c r="K334" i="7"/>
  <c r="M333" i="7"/>
  <c r="S333" i="7"/>
  <c r="Z333" i="7"/>
  <c r="K333" i="7"/>
  <c r="K332" i="7"/>
  <c r="K331" i="7"/>
  <c r="K330" i="7"/>
  <c r="M329" i="7"/>
  <c r="S329" i="7"/>
  <c r="Z329" i="7"/>
  <c r="K329" i="7"/>
  <c r="K328" i="7"/>
  <c r="K327" i="7"/>
  <c r="K326" i="7"/>
  <c r="M325" i="7"/>
  <c r="S325" i="7"/>
  <c r="Z325" i="7"/>
  <c r="K325" i="7"/>
  <c r="K324" i="7"/>
  <c r="K323" i="7"/>
  <c r="K322" i="7"/>
  <c r="M321" i="7"/>
  <c r="S321" i="7"/>
  <c r="Z321" i="7"/>
  <c r="K321" i="7"/>
  <c r="K320" i="7"/>
  <c r="K319" i="7"/>
  <c r="K318" i="7"/>
  <c r="M317" i="7"/>
  <c r="S317" i="7"/>
  <c r="Z317" i="7"/>
  <c r="K317" i="7"/>
  <c r="K316" i="7"/>
  <c r="K315" i="7"/>
  <c r="K314" i="7"/>
  <c r="M313" i="7"/>
  <c r="S313" i="7"/>
  <c r="Z313" i="7"/>
  <c r="K313" i="7"/>
  <c r="K312" i="7"/>
  <c r="K311" i="7"/>
  <c r="K310" i="7"/>
  <c r="M309" i="7"/>
  <c r="S309" i="7"/>
  <c r="Z309" i="7"/>
  <c r="K309" i="7"/>
  <c r="K308" i="7"/>
  <c r="K307" i="7"/>
  <c r="K306" i="7"/>
  <c r="M305" i="7"/>
  <c r="S305" i="7"/>
  <c r="Z305" i="7"/>
  <c r="K305" i="7"/>
  <c r="K304" i="7"/>
  <c r="K303" i="7"/>
  <c r="K302" i="7"/>
  <c r="M301" i="7"/>
  <c r="S301" i="7"/>
  <c r="Z301" i="7"/>
  <c r="K301" i="7"/>
  <c r="K300" i="7"/>
  <c r="K299" i="7"/>
  <c r="K298" i="7"/>
  <c r="M297" i="7"/>
  <c r="S297" i="7"/>
  <c r="Z297" i="7"/>
  <c r="K297" i="7"/>
  <c r="K296" i="7"/>
  <c r="K295" i="7"/>
  <c r="K294" i="7"/>
  <c r="M293" i="7"/>
  <c r="S293" i="7"/>
  <c r="Z293" i="7"/>
  <c r="K293" i="7"/>
  <c r="K292" i="7"/>
  <c r="K291" i="7"/>
  <c r="K290" i="7"/>
  <c r="M289" i="7"/>
  <c r="S289" i="7"/>
  <c r="Z289" i="7"/>
  <c r="K289" i="7"/>
  <c r="K288" i="7"/>
  <c r="K287" i="7"/>
  <c r="K286" i="7"/>
  <c r="M285" i="7"/>
  <c r="S285" i="7"/>
  <c r="Z285" i="7"/>
  <c r="K285" i="7"/>
  <c r="K284" i="7"/>
  <c r="K283" i="7"/>
  <c r="K282" i="7"/>
  <c r="M281" i="7"/>
  <c r="S281" i="7"/>
  <c r="Z281" i="7"/>
  <c r="K281" i="7"/>
  <c r="K280" i="7"/>
  <c r="K279" i="7"/>
  <c r="K278" i="7"/>
  <c r="M277" i="7"/>
  <c r="S277" i="7"/>
  <c r="Z277" i="7"/>
  <c r="K277" i="7"/>
  <c r="K276" i="7"/>
  <c r="K275" i="7"/>
  <c r="K274" i="7"/>
  <c r="M273" i="7"/>
  <c r="S273" i="7"/>
  <c r="Z273" i="7"/>
  <c r="K273" i="7"/>
  <c r="K272" i="7"/>
  <c r="K271" i="7"/>
  <c r="K270" i="7"/>
  <c r="M269" i="7"/>
  <c r="S269" i="7"/>
  <c r="Z269" i="7"/>
  <c r="K269" i="7"/>
  <c r="K268" i="7"/>
  <c r="K267" i="7"/>
  <c r="K266" i="7"/>
  <c r="M265" i="7"/>
  <c r="S265" i="7"/>
  <c r="Z265" i="7"/>
  <c r="K265" i="7"/>
  <c r="K264" i="7"/>
  <c r="K263" i="7"/>
  <c r="K262" i="7"/>
  <c r="M261" i="7"/>
  <c r="S261" i="7"/>
  <c r="Z261" i="7"/>
  <c r="K261" i="7"/>
  <c r="K260" i="7"/>
  <c r="K259" i="7"/>
  <c r="K258" i="7"/>
  <c r="M257" i="7"/>
  <c r="S257" i="7"/>
  <c r="Z257" i="7"/>
  <c r="K257" i="7"/>
  <c r="K256" i="7"/>
  <c r="K255" i="7"/>
  <c r="K254" i="7"/>
  <c r="M253" i="7"/>
  <c r="S253" i="7"/>
  <c r="Z253" i="7"/>
  <c r="K253" i="7"/>
  <c r="K252" i="7"/>
  <c r="K251" i="7"/>
  <c r="K250" i="7"/>
  <c r="M249" i="7"/>
  <c r="S249" i="7"/>
  <c r="Z249" i="7"/>
  <c r="K249" i="7"/>
  <c r="K248" i="7"/>
  <c r="K247" i="7"/>
  <c r="K246" i="7"/>
  <c r="M245" i="7"/>
  <c r="S245" i="7"/>
  <c r="Z245" i="7"/>
  <c r="K245" i="7"/>
  <c r="K244" i="7"/>
  <c r="K243" i="7"/>
  <c r="K242" i="7"/>
  <c r="M241" i="7"/>
  <c r="S241" i="7"/>
  <c r="Z241" i="7"/>
  <c r="K241" i="7"/>
  <c r="K240" i="7"/>
  <c r="K239" i="7"/>
  <c r="K238" i="7"/>
  <c r="M237" i="7"/>
  <c r="S237" i="7"/>
  <c r="Z237" i="7"/>
  <c r="K237" i="7"/>
  <c r="K236" i="7"/>
  <c r="K235" i="7"/>
  <c r="K234" i="7"/>
  <c r="M233" i="7"/>
  <c r="S233" i="7"/>
  <c r="Z233" i="7"/>
  <c r="K233" i="7"/>
  <c r="K232" i="7"/>
  <c r="K231" i="7"/>
  <c r="K230" i="7"/>
  <c r="M229" i="7"/>
  <c r="S229" i="7"/>
  <c r="Z229" i="7"/>
  <c r="K229" i="7"/>
  <c r="K228" i="7"/>
  <c r="K227" i="7"/>
  <c r="K226" i="7"/>
  <c r="M225" i="7"/>
  <c r="S225" i="7"/>
  <c r="Z225" i="7"/>
  <c r="K225" i="7"/>
  <c r="K224" i="7"/>
  <c r="K223" i="7"/>
  <c r="K222" i="7"/>
  <c r="M221" i="7"/>
  <c r="S221" i="7"/>
  <c r="Z221" i="7"/>
  <c r="K221" i="7"/>
  <c r="K220" i="7"/>
  <c r="K219" i="7"/>
  <c r="K218" i="7"/>
  <c r="M217" i="7"/>
  <c r="S217" i="7"/>
  <c r="Z217" i="7"/>
  <c r="K217" i="7"/>
  <c r="K216" i="7"/>
  <c r="K215" i="7"/>
  <c r="K214" i="7"/>
  <c r="M213" i="7"/>
  <c r="S213" i="7"/>
  <c r="Z213" i="7"/>
  <c r="K213" i="7"/>
  <c r="K212" i="7"/>
  <c r="K211" i="7"/>
  <c r="K210" i="7"/>
  <c r="M209" i="7"/>
  <c r="S209" i="7"/>
  <c r="Z209" i="7"/>
  <c r="K209" i="7"/>
  <c r="K208" i="7"/>
  <c r="K207" i="7"/>
  <c r="K206" i="7"/>
  <c r="M205" i="7"/>
  <c r="S205" i="7"/>
  <c r="Z205" i="7"/>
  <c r="K205" i="7"/>
  <c r="K204" i="7"/>
  <c r="K203" i="7"/>
  <c r="K202" i="7"/>
  <c r="M201" i="7"/>
  <c r="S201" i="7"/>
  <c r="Z201" i="7"/>
  <c r="K201" i="7"/>
  <c r="K200" i="7"/>
  <c r="K199" i="7"/>
  <c r="K198" i="7"/>
  <c r="M197" i="7"/>
  <c r="S197" i="7"/>
  <c r="Z197" i="7"/>
  <c r="K197" i="7"/>
  <c r="K196" i="7"/>
  <c r="K195" i="7"/>
  <c r="K194" i="7"/>
  <c r="M193" i="7"/>
  <c r="S193" i="7"/>
  <c r="Z193" i="7"/>
  <c r="K193" i="7"/>
  <c r="K192" i="7"/>
  <c r="K191" i="7"/>
  <c r="K190" i="7"/>
  <c r="M189" i="7"/>
  <c r="S189" i="7"/>
  <c r="Z189" i="7"/>
  <c r="K189" i="7"/>
  <c r="K188" i="7"/>
  <c r="K187" i="7"/>
  <c r="K186" i="7"/>
  <c r="M185" i="7"/>
  <c r="S185" i="7"/>
  <c r="Z185" i="7"/>
  <c r="K185" i="7"/>
  <c r="K184" i="7"/>
  <c r="K183" i="7"/>
  <c r="K182" i="7"/>
  <c r="M181" i="7"/>
  <c r="S181" i="7"/>
  <c r="Z181" i="7"/>
  <c r="K181" i="7"/>
  <c r="K180" i="7"/>
  <c r="K179" i="7"/>
  <c r="K178" i="7"/>
  <c r="M177" i="7"/>
  <c r="S177" i="7"/>
  <c r="Z177" i="7"/>
  <c r="K177" i="7"/>
  <c r="K176" i="7"/>
  <c r="K175" i="7"/>
  <c r="K174" i="7"/>
  <c r="K173" i="7"/>
  <c r="M173" i="7"/>
  <c r="S173" i="7"/>
  <c r="Z173" i="7"/>
  <c r="K172" i="7"/>
  <c r="K171" i="7"/>
  <c r="K170" i="7"/>
  <c r="K169" i="7"/>
  <c r="K168" i="7"/>
  <c r="K167" i="7"/>
  <c r="K166" i="7"/>
  <c r="K165" i="7"/>
  <c r="K164" i="7"/>
  <c r="M163" i="7"/>
  <c r="S163" i="7"/>
  <c r="Z163" i="7"/>
  <c r="K163" i="7"/>
  <c r="K162" i="7"/>
  <c r="M161" i="7"/>
  <c r="S161" i="7"/>
  <c r="Z161" i="7"/>
  <c r="K161" i="7"/>
  <c r="K160" i="7"/>
  <c r="K159" i="7"/>
  <c r="M159" i="7"/>
  <c r="S159" i="7"/>
  <c r="Z159" i="7"/>
  <c r="K158" i="7"/>
  <c r="M157" i="7"/>
  <c r="S157" i="7"/>
  <c r="Z157" i="7"/>
  <c r="K157" i="7"/>
  <c r="K156" i="7"/>
  <c r="K155" i="7"/>
  <c r="M155" i="7"/>
  <c r="S155" i="7"/>
  <c r="Z155" i="7"/>
  <c r="K154" i="7"/>
  <c r="M153" i="7"/>
  <c r="S153" i="7"/>
  <c r="Z153" i="7"/>
  <c r="K153" i="7"/>
  <c r="K152" i="7"/>
  <c r="K151" i="7"/>
  <c r="M151" i="7"/>
  <c r="S151" i="7"/>
  <c r="Z151" i="7"/>
  <c r="K150" i="7"/>
  <c r="M149" i="7"/>
  <c r="S149" i="7"/>
  <c r="Z149" i="7"/>
  <c r="K149" i="7"/>
  <c r="K148" i="7"/>
  <c r="K147" i="7"/>
  <c r="M147" i="7"/>
  <c r="S147" i="7"/>
  <c r="Z147" i="7"/>
  <c r="K146" i="7"/>
  <c r="M145" i="7"/>
  <c r="S145" i="7"/>
  <c r="Z145" i="7"/>
  <c r="K145" i="7"/>
  <c r="K144" i="7"/>
  <c r="K143" i="7"/>
  <c r="K142" i="7"/>
  <c r="K141" i="7"/>
  <c r="K140" i="7"/>
  <c r="K139" i="7"/>
  <c r="K138" i="7"/>
  <c r="M137" i="7"/>
  <c r="S137" i="7"/>
  <c r="Z137" i="7"/>
  <c r="K137" i="7"/>
  <c r="K136" i="7"/>
  <c r="K135" i="7"/>
  <c r="K134" i="7"/>
  <c r="K133" i="7"/>
  <c r="K132" i="7"/>
  <c r="K131" i="7"/>
  <c r="K130" i="7"/>
  <c r="K129" i="7"/>
  <c r="K128" i="7"/>
  <c r="M127" i="7"/>
  <c r="S127" i="7"/>
  <c r="Z127" i="7"/>
  <c r="K127" i="7"/>
  <c r="K126" i="7"/>
  <c r="K125" i="7"/>
  <c r="K124" i="7"/>
  <c r="M123" i="7"/>
  <c r="S123" i="7"/>
  <c r="Z123" i="7"/>
  <c r="K123" i="7"/>
  <c r="K122" i="7"/>
  <c r="K121" i="7"/>
  <c r="M121" i="7"/>
  <c r="S121" i="7"/>
  <c r="Z121" i="7"/>
  <c r="K120" i="7"/>
  <c r="M119" i="7"/>
  <c r="S119" i="7"/>
  <c r="Z119" i="7"/>
  <c r="K119" i="7"/>
  <c r="K118" i="7"/>
  <c r="K117" i="7"/>
  <c r="M117" i="7"/>
  <c r="S117" i="7"/>
  <c r="Z117" i="7"/>
  <c r="K116" i="7"/>
  <c r="M115" i="7"/>
  <c r="S115" i="7"/>
  <c r="Z115" i="7"/>
  <c r="K115" i="7"/>
  <c r="K114" i="7"/>
  <c r="K113" i="7"/>
  <c r="K112" i="7"/>
  <c r="M111" i="7"/>
  <c r="S111" i="7"/>
  <c r="Z111" i="7"/>
  <c r="K111" i="7"/>
  <c r="K110" i="7"/>
  <c r="K109" i="7"/>
  <c r="K108" i="7"/>
  <c r="M107" i="7"/>
  <c r="S107" i="7"/>
  <c r="Z107" i="7"/>
  <c r="K107" i="7"/>
  <c r="K106" i="7"/>
  <c r="K105" i="7"/>
  <c r="K104" i="7"/>
  <c r="M103" i="7"/>
  <c r="S103" i="7"/>
  <c r="Z103" i="7"/>
  <c r="K103" i="7"/>
  <c r="K102" i="7"/>
  <c r="K101" i="7"/>
  <c r="K100" i="7"/>
  <c r="M99" i="7"/>
  <c r="S99" i="7"/>
  <c r="Z99" i="7"/>
  <c r="K99" i="7"/>
  <c r="K98" i="7"/>
  <c r="M97" i="7"/>
  <c r="S97" i="7"/>
  <c r="Z97" i="7"/>
  <c r="K97" i="7"/>
  <c r="K96" i="7"/>
  <c r="K95" i="7"/>
  <c r="M95" i="7"/>
  <c r="S95" i="7"/>
  <c r="Z95" i="7"/>
  <c r="K94" i="7"/>
  <c r="K93" i="7"/>
  <c r="K92" i="7"/>
  <c r="K91" i="7"/>
  <c r="M91" i="7"/>
  <c r="S91" i="7"/>
  <c r="Z91" i="7"/>
  <c r="K90" i="7"/>
  <c r="M89" i="7"/>
  <c r="S89" i="7"/>
  <c r="Z89" i="7"/>
  <c r="K89" i="7"/>
  <c r="K88" i="7"/>
  <c r="K87" i="7"/>
  <c r="M87" i="7"/>
  <c r="S87" i="7"/>
  <c r="Z87" i="7"/>
  <c r="K86" i="7"/>
  <c r="K85" i="7"/>
  <c r="K84" i="7"/>
  <c r="K83" i="7"/>
  <c r="K82" i="7"/>
  <c r="K81" i="7"/>
  <c r="K80" i="7"/>
  <c r="K79" i="7"/>
  <c r="K78" i="7"/>
  <c r="K77" i="7"/>
  <c r="M76" i="7"/>
  <c r="S76" i="7"/>
  <c r="Z76" i="7"/>
  <c r="K76" i="7"/>
  <c r="K75" i="7"/>
  <c r="K74" i="7"/>
  <c r="K73" i="7"/>
  <c r="M72" i="7"/>
  <c r="S72" i="7"/>
  <c r="Z72" i="7"/>
  <c r="K72" i="7"/>
  <c r="M71" i="7"/>
  <c r="S71" i="7"/>
  <c r="Z71" i="7"/>
  <c r="K71" i="7"/>
  <c r="K70" i="7"/>
  <c r="K69" i="7"/>
  <c r="K68" i="7"/>
  <c r="K67" i="7"/>
  <c r="K66" i="7"/>
  <c r="K65" i="7"/>
  <c r="M64" i="7"/>
  <c r="S64" i="7"/>
  <c r="Z64" i="7"/>
  <c r="K64" i="7"/>
  <c r="K63" i="7"/>
  <c r="K62" i="7"/>
  <c r="K61" i="7"/>
  <c r="M60" i="7"/>
  <c r="S60" i="7"/>
  <c r="Z60" i="7"/>
  <c r="K60" i="7"/>
  <c r="K59" i="7"/>
  <c r="K58" i="7"/>
  <c r="K57" i="7"/>
  <c r="K56" i="7"/>
  <c r="M56" i="7"/>
  <c r="S56" i="7"/>
  <c r="Z56" i="7"/>
  <c r="M55" i="7"/>
  <c r="S55" i="7"/>
  <c r="Z55" i="7"/>
  <c r="K55" i="7"/>
  <c r="K54" i="7"/>
  <c r="K53" i="7"/>
  <c r="K52" i="7"/>
  <c r="K51" i="7"/>
  <c r="K50" i="7"/>
  <c r="K49" i="7"/>
  <c r="K48" i="7"/>
  <c r="M47" i="7"/>
  <c r="S47" i="7"/>
  <c r="Z47" i="7"/>
  <c r="K47" i="7"/>
  <c r="K46" i="7"/>
  <c r="K45" i="7"/>
  <c r="K44" i="7"/>
  <c r="M43" i="7"/>
  <c r="S43" i="7"/>
  <c r="Z43" i="7"/>
  <c r="K43" i="7"/>
  <c r="K42" i="7"/>
  <c r="K41" i="7"/>
  <c r="K40" i="7"/>
  <c r="K39" i="7"/>
  <c r="K38" i="7"/>
  <c r="K37" i="7"/>
  <c r="K36" i="7"/>
  <c r="AB35" i="7"/>
  <c r="M35" i="7"/>
  <c r="S35" i="7"/>
  <c r="AC35" i="7"/>
  <c r="K35" i="7"/>
  <c r="K34" i="7"/>
  <c r="K33" i="7"/>
  <c r="K32" i="7"/>
  <c r="AB31" i="7"/>
  <c r="M31" i="7"/>
  <c r="S31" i="7"/>
  <c r="AC31" i="7"/>
  <c r="K31" i="7"/>
  <c r="M84" i="7"/>
  <c r="S84" i="7"/>
  <c r="Z84" i="7"/>
  <c r="M129" i="7"/>
  <c r="S129" i="7"/>
  <c r="Z129" i="7"/>
  <c r="AE129" i="7"/>
  <c r="O27" i="10"/>
  <c r="P27" i="10"/>
  <c r="O34" i="10"/>
  <c r="M34" i="10"/>
  <c r="P34" i="10"/>
  <c r="Q34" i="10"/>
  <c r="O51" i="10"/>
  <c r="P51" i="10"/>
  <c r="O74" i="10"/>
  <c r="M74" i="10"/>
  <c r="Q74" i="10"/>
  <c r="O91" i="10"/>
  <c r="P91" i="10"/>
  <c r="O99" i="10"/>
  <c r="P99" i="10"/>
  <c r="O122" i="10"/>
  <c r="M122" i="10"/>
  <c r="Q122" i="10"/>
  <c r="O139" i="10"/>
  <c r="P139" i="10"/>
  <c r="O146" i="10"/>
  <c r="M146" i="10"/>
  <c r="Q146" i="10"/>
  <c r="O163" i="10"/>
  <c r="P163" i="10"/>
  <c r="O186" i="10"/>
  <c r="O203" i="10"/>
  <c r="P203" i="10"/>
  <c r="O210" i="10"/>
  <c r="M210" i="10"/>
  <c r="Q210" i="10"/>
  <c r="O227" i="10"/>
  <c r="P227" i="10"/>
  <c r="O250" i="10"/>
  <c r="O267" i="10"/>
  <c r="P267" i="10"/>
  <c r="O274" i="10"/>
  <c r="O291" i="10"/>
  <c r="P291" i="10"/>
  <c r="O314" i="10"/>
  <c r="M314" i="10"/>
  <c r="Q314" i="10"/>
  <c r="O331" i="10"/>
  <c r="P331" i="10"/>
  <c r="O338" i="10"/>
  <c r="M338" i="10"/>
  <c r="Q338" i="10"/>
  <c r="O355" i="10"/>
  <c r="P355" i="10"/>
  <c r="O378" i="10"/>
  <c r="M378" i="10"/>
  <c r="Q378" i="10"/>
  <c r="O386" i="10"/>
  <c r="M386" i="10"/>
  <c r="Q386" i="10"/>
  <c r="O410" i="10"/>
  <c r="M410" i="10"/>
  <c r="Q410" i="10"/>
  <c r="O418" i="10"/>
  <c r="M418" i="10"/>
  <c r="Q418" i="10"/>
  <c r="O435" i="10"/>
  <c r="P435" i="10"/>
  <c r="O458" i="10"/>
  <c r="M458" i="10"/>
  <c r="Q458" i="10"/>
  <c r="O475" i="10"/>
  <c r="P475" i="10"/>
  <c r="O482" i="10"/>
  <c r="M482" i="10"/>
  <c r="Q482" i="10"/>
  <c r="O507" i="10"/>
  <c r="P507" i="10"/>
  <c r="O514" i="10"/>
  <c r="M514" i="10"/>
  <c r="Q514" i="10"/>
  <c r="O539" i="10"/>
  <c r="P539" i="10"/>
  <c r="O546" i="10"/>
  <c r="M546" i="10"/>
  <c r="Q546" i="10"/>
  <c r="O563" i="10"/>
  <c r="P563" i="10"/>
  <c r="O571" i="10"/>
  <c r="P571" i="10"/>
  <c r="O595" i="10"/>
  <c r="P595" i="10"/>
  <c r="O603" i="10"/>
  <c r="P603" i="10"/>
  <c r="O623" i="10"/>
  <c r="P623" i="10"/>
  <c r="O642" i="10"/>
  <c r="M642" i="10"/>
  <c r="Q642" i="10"/>
  <c r="O651" i="10"/>
  <c r="O671" i="10"/>
  <c r="P671" i="10"/>
  <c r="O43" i="10"/>
  <c r="P43" i="10"/>
  <c r="O50" i="10"/>
  <c r="M50" i="10"/>
  <c r="Q50" i="10"/>
  <c r="O67" i="10"/>
  <c r="P67" i="10"/>
  <c r="O90" i="10"/>
  <c r="M90" i="10"/>
  <c r="Q90" i="10"/>
  <c r="O98" i="10"/>
  <c r="M98" i="10"/>
  <c r="Q98" i="10"/>
  <c r="O115" i="10"/>
  <c r="P115" i="10"/>
  <c r="O138" i="10"/>
  <c r="M138" i="10"/>
  <c r="Q138" i="10"/>
  <c r="O155" i="10"/>
  <c r="P155" i="10"/>
  <c r="O162" i="10"/>
  <c r="M162" i="10"/>
  <c r="Q162" i="10"/>
  <c r="O179" i="10"/>
  <c r="P179" i="10"/>
  <c r="O202" i="10"/>
  <c r="M202" i="10"/>
  <c r="Q202" i="10"/>
  <c r="O219" i="10"/>
  <c r="P219" i="10"/>
  <c r="O226" i="10"/>
  <c r="M226" i="10"/>
  <c r="Q226" i="10"/>
  <c r="O243" i="10"/>
  <c r="P243" i="10"/>
  <c r="O266" i="10"/>
  <c r="M266" i="10"/>
  <c r="Q266" i="10"/>
  <c r="O283" i="10"/>
  <c r="P283" i="10"/>
  <c r="O290" i="10"/>
  <c r="M290" i="10"/>
  <c r="Q290" i="10"/>
  <c r="O307" i="10"/>
  <c r="P307" i="10"/>
  <c r="O330" i="10"/>
  <c r="O347" i="10"/>
  <c r="P347" i="10"/>
  <c r="O354" i="10"/>
  <c r="M354" i="10"/>
  <c r="Q354" i="10"/>
  <c r="O371" i="10"/>
  <c r="P371" i="10"/>
  <c r="O395" i="10"/>
  <c r="P395" i="10"/>
  <c r="O403" i="10"/>
  <c r="P403" i="10"/>
  <c r="O427" i="10"/>
  <c r="P427" i="10"/>
  <c r="O434" i="10"/>
  <c r="M434" i="10"/>
  <c r="Q434" i="10"/>
  <c r="O451" i="10"/>
  <c r="P451" i="10"/>
  <c r="O474" i="10"/>
  <c r="M474" i="10"/>
  <c r="Q474" i="10"/>
  <c r="O499" i="10"/>
  <c r="P499" i="10"/>
  <c r="O531" i="10"/>
  <c r="P531" i="10"/>
  <c r="O562" i="10"/>
  <c r="O594" i="10"/>
  <c r="M594" i="10"/>
  <c r="Q594" i="10"/>
  <c r="O626" i="10"/>
  <c r="M626" i="10"/>
  <c r="Q626" i="10"/>
  <c r="O635" i="10"/>
  <c r="P635" i="10"/>
  <c r="O655" i="10"/>
  <c r="P655" i="10"/>
  <c r="O674" i="10"/>
  <c r="M674" i="10"/>
  <c r="Q674" i="10"/>
  <c r="M28" i="7"/>
  <c r="S28" i="7"/>
  <c r="Z28" i="7"/>
  <c r="M63" i="7"/>
  <c r="S63" i="7"/>
  <c r="Z63" i="7"/>
  <c r="M80" i="7"/>
  <c r="S80" i="7"/>
  <c r="Z80" i="7"/>
  <c r="AE145" i="7"/>
  <c r="M169" i="7"/>
  <c r="S169" i="7"/>
  <c r="Z169" i="7"/>
  <c r="AB183" i="7"/>
  <c r="M183" i="7"/>
  <c r="S183" i="7"/>
  <c r="AC183" i="7"/>
  <c r="AB195" i="7"/>
  <c r="M195" i="7"/>
  <c r="S195" i="7"/>
  <c r="AC195" i="7"/>
  <c r="AB203" i="7"/>
  <c r="M203" i="7"/>
  <c r="S203" i="7"/>
  <c r="AC203" i="7"/>
  <c r="AB207" i="7"/>
  <c r="M207" i="7"/>
  <c r="S207" i="7"/>
  <c r="AC207" i="7"/>
  <c r="AB211" i="7"/>
  <c r="M211" i="7"/>
  <c r="S211" i="7"/>
  <c r="AC211" i="7"/>
  <c r="AB215" i="7"/>
  <c r="M215" i="7"/>
  <c r="S215" i="7"/>
  <c r="AC215" i="7"/>
  <c r="AB219" i="7"/>
  <c r="M219" i="7"/>
  <c r="S219" i="7"/>
  <c r="AC219" i="7"/>
  <c r="AB223" i="7"/>
  <c r="M223" i="7"/>
  <c r="S223" i="7"/>
  <c r="AC223" i="7"/>
  <c r="AB231" i="7"/>
  <c r="M231" i="7"/>
  <c r="S231" i="7"/>
  <c r="AC231" i="7"/>
  <c r="AB339" i="7"/>
  <c r="M339" i="7"/>
  <c r="S339" i="7"/>
  <c r="AC339" i="7"/>
  <c r="AB343" i="7"/>
  <c r="M343" i="7"/>
  <c r="S343" i="7"/>
  <c r="AC343" i="7"/>
  <c r="AB367" i="7"/>
  <c r="M367" i="7"/>
  <c r="S367" i="7"/>
  <c r="AC367" i="7"/>
  <c r="AB371" i="7"/>
  <c r="M371" i="7"/>
  <c r="S371" i="7"/>
  <c r="AC371" i="7"/>
  <c r="AB375" i="7"/>
  <c r="M375" i="7"/>
  <c r="S375" i="7"/>
  <c r="AC375" i="7"/>
  <c r="AB379" i="7"/>
  <c r="M379" i="7"/>
  <c r="S379" i="7"/>
  <c r="AC379" i="7"/>
  <c r="AB383" i="7"/>
  <c r="M383" i="7"/>
  <c r="S383" i="7"/>
  <c r="AC383" i="7"/>
  <c r="AB387" i="7"/>
  <c r="M387" i="7"/>
  <c r="S387" i="7"/>
  <c r="AC387" i="7"/>
  <c r="AB391" i="7"/>
  <c r="M391" i="7"/>
  <c r="S391" i="7"/>
  <c r="AC391" i="7"/>
  <c r="AB395" i="7"/>
  <c r="M395" i="7"/>
  <c r="S395" i="7"/>
  <c r="AC395" i="7"/>
  <c r="AB403" i="7"/>
  <c r="M403" i="7"/>
  <c r="S403" i="7"/>
  <c r="AC403" i="7"/>
  <c r="AB407" i="7"/>
  <c r="M407" i="7"/>
  <c r="S407" i="7"/>
  <c r="AC407" i="7"/>
  <c r="AB419" i="7"/>
  <c r="M419" i="7"/>
  <c r="S419" i="7"/>
  <c r="AC419" i="7"/>
  <c r="AB423" i="7"/>
  <c r="M423" i="7"/>
  <c r="S423" i="7"/>
  <c r="AC423" i="7"/>
  <c r="AB427" i="7"/>
  <c r="M427" i="7"/>
  <c r="S427" i="7"/>
  <c r="AC427" i="7"/>
  <c r="AB431" i="7"/>
  <c r="M431" i="7"/>
  <c r="S431" i="7"/>
  <c r="AC431" i="7"/>
  <c r="AB435" i="7"/>
  <c r="M435" i="7"/>
  <c r="S435" i="7"/>
  <c r="AC435" i="7"/>
  <c r="AB463" i="7"/>
  <c r="M463" i="7"/>
  <c r="S463" i="7"/>
  <c r="AC463" i="7"/>
  <c r="AB467" i="7"/>
  <c r="M467" i="7"/>
  <c r="S467" i="7"/>
  <c r="AC467" i="7"/>
  <c r="AB471" i="7"/>
  <c r="M471" i="7"/>
  <c r="S471" i="7"/>
  <c r="AC471" i="7"/>
  <c r="AB475" i="7"/>
  <c r="M475" i="7"/>
  <c r="S475" i="7"/>
  <c r="AC475" i="7"/>
  <c r="AB479" i="7"/>
  <c r="M479" i="7"/>
  <c r="S479" i="7"/>
  <c r="AC479" i="7"/>
  <c r="AB515" i="7"/>
  <c r="M515" i="7"/>
  <c r="S515" i="7"/>
  <c r="AC515" i="7"/>
  <c r="AB519" i="7"/>
  <c r="M519" i="7"/>
  <c r="S519" i="7"/>
  <c r="AC519" i="7"/>
  <c r="AB523" i="7"/>
  <c r="M523" i="7"/>
  <c r="S523" i="7"/>
  <c r="AC523" i="7"/>
  <c r="AB527" i="7"/>
  <c r="M527" i="7"/>
  <c r="S527" i="7"/>
  <c r="AC527" i="7"/>
  <c r="AB547" i="7"/>
  <c r="M547" i="7"/>
  <c r="S547" i="7"/>
  <c r="AC547" i="7"/>
  <c r="AB551" i="7"/>
  <c r="M551" i="7"/>
  <c r="S551" i="7"/>
  <c r="AC551" i="7"/>
  <c r="AB555" i="7"/>
  <c r="M555" i="7"/>
  <c r="S555" i="7"/>
  <c r="AC555" i="7"/>
  <c r="AB563" i="7"/>
  <c r="M563" i="7"/>
  <c r="S563" i="7"/>
  <c r="AC563" i="7"/>
  <c r="AB567" i="7"/>
  <c r="M567" i="7"/>
  <c r="S567" i="7"/>
  <c r="AC567" i="7"/>
  <c r="AB575" i="7"/>
  <c r="M575" i="7"/>
  <c r="S575" i="7"/>
  <c r="AC575" i="7"/>
  <c r="AB579" i="7"/>
  <c r="M579" i="7"/>
  <c r="S579" i="7"/>
  <c r="AC579" i="7"/>
  <c r="AB583" i="7"/>
  <c r="M583" i="7"/>
  <c r="S583" i="7"/>
  <c r="AC583" i="7"/>
  <c r="AB587" i="7"/>
  <c r="M587" i="7"/>
  <c r="S587" i="7"/>
  <c r="AC587" i="7"/>
  <c r="AB591" i="7"/>
  <c r="M591" i="7"/>
  <c r="S591" i="7"/>
  <c r="AC591" i="7"/>
  <c r="AB595" i="7"/>
  <c r="M595" i="7"/>
  <c r="S595" i="7"/>
  <c r="AC595" i="7"/>
  <c r="AB599" i="7"/>
  <c r="M599" i="7"/>
  <c r="S599" i="7"/>
  <c r="AC599" i="7"/>
  <c r="AB603" i="7"/>
  <c r="M603" i="7"/>
  <c r="S603" i="7"/>
  <c r="AC603" i="7"/>
  <c r="AB607" i="7"/>
  <c r="M607" i="7"/>
  <c r="S607" i="7"/>
  <c r="AC607" i="7"/>
  <c r="AB611" i="7"/>
  <c r="M611" i="7"/>
  <c r="S611" i="7"/>
  <c r="AC611" i="7"/>
  <c r="AB615" i="7"/>
  <c r="M615" i="7"/>
  <c r="S615" i="7"/>
  <c r="AC615" i="7"/>
  <c r="AB619" i="7"/>
  <c r="M619" i="7"/>
  <c r="S619" i="7"/>
  <c r="AC619" i="7"/>
  <c r="AB623" i="7"/>
  <c r="M623" i="7"/>
  <c r="S623" i="7"/>
  <c r="AC623" i="7"/>
  <c r="AB627" i="7"/>
  <c r="M627" i="7"/>
  <c r="S627" i="7"/>
  <c r="AC627" i="7"/>
  <c r="AB631" i="7"/>
  <c r="M631" i="7"/>
  <c r="S631" i="7"/>
  <c r="AC631" i="7"/>
  <c r="AB635" i="7"/>
  <c r="M635" i="7"/>
  <c r="S635" i="7"/>
  <c r="AC635" i="7"/>
  <c r="AB639" i="7"/>
  <c r="M639" i="7"/>
  <c r="S639" i="7"/>
  <c r="AC639" i="7"/>
  <c r="AB643" i="7"/>
  <c r="M643" i="7"/>
  <c r="S643" i="7"/>
  <c r="AC643" i="7"/>
  <c r="AB647" i="7"/>
  <c r="M647" i="7"/>
  <c r="S647" i="7"/>
  <c r="AC647" i="7"/>
  <c r="AB651" i="7"/>
  <c r="M651" i="7"/>
  <c r="S651" i="7"/>
  <c r="AC651" i="7"/>
  <c r="AB655" i="7"/>
  <c r="M655" i="7"/>
  <c r="S655" i="7"/>
  <c r="AC655" i="7"/>
  <c r="AB659" i="7"/>
  <c r="M659" i="7"/>
  <c r="S659" i="7"/>
  <c r="AC659" i="7"/>
  <c r="AB663" i="7"/>
  <c r="M663" i="7"/>
  <c r="S663" i="7"/>
  <c r="AC663" i="7"/>
  <c r="AB667" i="7"/>
  <c r="M667" i="7"/>
  <c r="S667" i="7"/>
  <c r="AC667" i="7"/>
  <c r="AB671" i="7"/>
  <c r="M671" i="7"/>
  <c r="S671" i="7"/>
  <c r="AC671" i="7"/>
  <c r="AB675" i="7"/>
  <c r="M675" i="7"/>
  <c r="S675" i="7"/>
  <c r="AC675" i="7"/>
  <c r="AB679" i="7"/>
  <c r="M679" i="7"/>
  <c r="S679" i="7"/>
  <c r="AC679" i="7"/>
  <c r="AB683" i="7"/>
  <c r="M683" i="7"/>
  <c r="S683" i="7"/>
  <c r="AC683" i="7"/>
  <c r="AB687" i="7"/>
  <c r="M687" i="7"/>
  <c r="S687" i="7"/>
  <c r="AC687" i="7"/>
  <c r="AB691" i="7"/>
  <c r="M691" i="7"/>
  <c r="S691" i="7"/>
  <c r="AC691" i="7"/>
  <c r="AB695" i="7"/>
  <c r="M695" i="7"/>
  <c r="S695" i="7"/>
  <c r="AC695" i="7"/>
  <c r="AB699" i="7"/>
  <c r="M699" i="7"/>
  <c r="S699" i="7"/>
  <c r="AC699" i="7"/>
  <c r="AB703" i="7"/>
  <c r="M703" i="7"/>
  <c r="S703" i="7"/>
  <c r="AC703" i="7"/>
  <c r="AB707" i="7"/>
  <c r="M707" i="7"/>
  <c r="S707" i="7"/>
  <c r="AC707" i="7"/>
  <c r="AB711" i="7"/>
  <c r="M711" i="7"/>
  <c r="S711" i="7"/>
  <c r="AC711" i="7"/>
  <c r="AB715" i="7"/>
  <c r="M715" i="7"/>
  <c r="S715" i="7"/>
  <c r="AC715" i="7"/>
  <c r="AB719" i="7"/>
  <c r="M719" i="7"/>
  <c r="S719" i="7"/>
  <c r="AC719" i="7"/>
  <c r="AB723" i="7"/>
  <c r="M723" i="7"/>
  <c r="S723" i="7"/>
  <c r="AC723" i="7"/>
  <c r="AB727" i="7"/>
  <c r="M727" i="7"/>
  <c r="S727" i="7"/>
  <c r="AC727" i="7"/>
  <c r="AB731" i="7"/>
  <c r="M731" i="7"/>
  <c r="S731" i="7"/>
  <c r="AC731" i="7"/>
  <c r="AB735" i="7"/>
  <c r="M735" i="7"/>
  <c r="S735" i="7"/>
  <c r="AC735" i="7"/>
  <c r="AB739" i="7"/>
  <c r="M739" i="7"/>
  <c r="S739" i="7"/>
  <c r="AC739" i="7"/>
  <c r="AB743" i="7"/>
  <c r="M743" i="7"/>
  <c r="S743" i="7"/>
  <c r="AC743" i="7"/>
  <c r="AB747" i="7"/>
  <c r="M747" i="7"/>
  <c r="S747" i="7"/>
  <c r="AC747" i="7"/>
  <c r="AB751" i="7"/>
  <c r="M751" i="7"/>
  <c r="S751" i="7"/>
  <c r="AC751" i="7"/>
  <c r="AB755" i="7"/>
  <c r="M755" i="7"/>
  <c r="S755" i="7"/>
  <c r="AC755" i="7"/>
  <c r="AB759" i="7"/>
  <c r="M759" i="7"/>
  <c r="S759" i="7"/>
  <c r="AC759" i="7"/>
  <c r="AB763" i="7"/>
  <c r="M763" i="7"/>
  <c r="S763" i="7"/>
  <c r="AC763" i="7"/>
  <c r="AB767" i="7"/>
  <c r="M767" i="7"/>
  <c r="S767" i="7"/>
  <c r="AC767" i="7"/>
  <c r="AB771" i="7"/>
  <c r="M771" i="7"/>
  <c r="S771" i="7"/>
  <c r="AC771" i="7"/>
  <c r="AB775" i="7"/>
  <c r="M775" i="7"/>
  <c r="S775" i="7"/>
  <c r="AC775" i="7"/>
  <c r="AB779" i="7"/>
  <c r="M779" i="7"/>
  <c r="S779" i="7"/>
  <c r="AC779" i="7"/>
  <c r="AB783" i="7"/>
  <c r="M783" i="7"/>
  <c r="S783" i="7"/>
  <c r="AC783" i="7"/>
  <c r="AB787" i="7"/>
  <c r="M787" i="7"/>
  <c r="S787" i="7"/>
  <c r="AC787" i="7"/>
  <c r="AB791" i="7"/>
  <c r="M791" i="7"/>
  <c r="S791" i="7"/>
  <c r="AC791" i="7"/>
  <c r="AB795" i="7"/>
  <c r="M795" i="7"/>
  <c r="S795" i="7"/>
  <c r="AC795" i="7"/>
  <c r="AB799" i="7"/>
  <c r="M799" i="7"/>
  <c r="S799" i="7"/>
  <c r="AC799" i="7"/>
  <c r="O42" i="10"/>
  <c r="M42" i="10"/>
  <c r="P42" i="10"/>
  <c r="Q42" i="10"/>
  <c r="O59" i="10"/>
  <c r="P59" i="10"/>
  <c r="O66" i="10"/>
  <c r="O83" i="10"/>
  <c r="P83" i="10"/>
  <c r="O107" i="10"/>
  <c r="P107" i="10"/>
  <c r="O114" i="10"/>
  <c r="M114" i="10"/>
  <c r="Q114" i="10"/>
  <c r="O131" i="10"/>
  <c r="P131" i="10"/>
  <c r="O154" i="10"/>
  <c r="M154" i="10"/>
  <c r="Q154" i="10"/>
  <c r="O171" i="10"/>
  <c r="P171" i="10"/>
  <c r="O178" i="10"/>
  <c r="M178" i="10"/>
  <c r="Q178" i="10"/>
  <c r="O195" i="10"/>
  <c r="P195" i="10"/>
  <c r="O218" i="10"/>
  <c r="M218" i="10"/>
  <c r="Q218" i="10"/>
  <c r="O235" i="10"/>
  <c r="P235" i="10"/>
  <c r="O242" i="10"/>
  <c r="M242" i="10"/>
  <c r="Q242" i="10"/>
  <c r="O259" i="10"/>
  <c r="P259" i="10"/>
  <c r="O282" i="10"/>
  <c r="M282" i="10"/>
  <c r="Q282" i="10"/>
  <c r="O299" i="10"/>
  <c r="O306" i="10"/>
  <c r="M306" i="10"/>
  <c r="Q306" i="10"/>
  <c r="O323" i="10"/>
  <c r="P323" i="10"/>
  <c r="O346" i="10"/>
  <c r="M346" i="10"/>
  <c r="Q346" i="10"/>
  <c r="O363" i="10"/>
  <c r="P363" i="10"/>
  <c r="O370" i="10"/>
  <c r="M370" i="10"/>
  <c r="Q370" i="10"/>
  <c r="O394" i="10"/>
  <c r="O402" i="10"/>
  <c r="M402" i="10"/>
  <c r="Q402" i="10"/>
  <c r="O426" i="10"/>
  <c r="M426" i="10"/>
  <c r="Q426" i="10"/>
  <c r="O443" i="10"/>
  <c r="P443" i="10"/>
  <c r="O450" i="10"/>
  <c r="M450" i="10"/>
  <c r="Q450" i="10"/>
  <c r="O467" i="10"/>
  <c r="P467" i="10"/>
  <c r="O491" i="10"/>
  <c r="P491" i="10"/>
  <c r="O498" i="10"/>
  <c r="M498" i="10"/>
  <c r="Q498" i="10"/>
  <c r="O523" i="10"/>
  <c r="P523" i="10"/>
  <c r="O530" i="10"/>
  <c r="M530" i="10"/>
  <c r="Q530" i="10"/>
  <c r="O555" i="10"/>
  <c r="P555" i="10"/>
  <c r="O579" i="10"/>
  <c r="P579" i="10"/>
  <c r="O587" i="10"/>
  <c r="P587" i="10"/>
  <c r="O658" i="10"/>
  <c r="M658" i="10"/>
  <c r="Q658" i="10"/>
  <c r="O667" i="10"/>
  <c r="P667" i="10"/>
  <c r="O683" i="10"/>
  <c r="P683" i="10"/>
  <c r="M40" i="7"/>
  <c r="S40" i="7"/>
  <c r="Z40" i="7"/>
  <c r="M105" i="7"/>
  <c r="S105" i="7"/>
  <c r="Z105" i="7"/>
  <c r="M109" i="7"/>
  <c r="S109" i="7"/>
  <c r="Z109" i="7"/>
  <c r="M131" i="7"/>
  <c r="S131" i="7"/>
  <c r="Z131" i="7"/>
  <c r="M135" i="7"/>
  <c r="S135" i="7"/>
  <c r="Z135" i="7"/>
  <c r="M139" i="7"/>
  <c r="S139" i="7"/>
  <c r="Z139" i="7"/>
  <c r="M143" i="7"/>
  <c r="S143" i="7"/>
  <c r="Z143" i="7"/>
  <c r="AB187" i="7"/>
  <c r="M187" i="7"/>
  <c r="S187" i="7"/>
  <c r="AC187" i="7"/>
  <c r="AB191" i="7"/>
  <c r="M191" i="7"/>
  <c r="S191" i="7"/>
  <c r="AC191" i="7"/>
  <c r="AB199" i="7"/>
  <c r="M199" i="7"/>
  <c r="S199" i="7"/>
  <c r="AC199" i="7"/>
  <c r="AB227" i="7"/>
  <c r="M227" i="7"/>
  <c r="S227" i="7"/>
  <c r="AC227" i="7"/>
  <c r="AB235" i="7"/>
  <c r="M235" i="7"/>
  <c r="S235" i="7"/>
  <c r="AC235" i="7"/>
  <c r="AB239" i="7"/>
  <c r="M239" i="7"/>
  <c r="S239" i="7"/>
  <c r="AC239" i="7"/>
  <c r="AB243" i="7"/>
  <c r="M243" i="7"/>
  <c r="S243" i="7"/>
  <c r="AC243" i="7"/>
  <c r="AB247" i="7"/>
  <c r="M247" i="7"/>
  <c r="S247" i="7"/>
  <c r="AC247" i="7"/>
  <c r="AB251" i="7"/>
  <c r="M251" i="7"/>
  <c r="S251" i="7"/>
  <c r="AC251" i="7"/>
  <c r="AB255" i="7"/>
  <c r="M255" i="7"/>
  <c r="S255" i="7"/>
  <c r="AC255" i="7"/>
  <c r="AB259" i="7"/>
  <c r="M259" i="7"/>
  <c r="S259" i="7"/>
  <c r="AC259" i="7"/>
  <c r="AB263" i="7"/>
  <c r="M263" i="7"/>
  <c r="S263" i="7"/>
  <c r="AC263" i="7"/>
  <c r="AB267" i="7"/>
  <c r="M267" i="7"/>
  <c r="S267" i="7"/>
  <c r="AC267" i="7"/>
  <c r="AB271" i="7"/>
  <c r="M271" i="7"/>
  <c r="S271" i="7"/>
  <c r="AC271" i="7"/>
  <c r="AB275" i="7"/>
  <c r="M275" i="7"/>
  <c r="S275" i="7"/>
  <c r="AC275" i="7"/>
  <c r="AB279" i="7"/>
  <c r="M279" i="7"/>
  <c r="S279" i="7"/>
  <c r="AC279" i="7"/>
  <c r="AB283" i="7"/>
  <c r="M283" i="7"/>
  <c r="S283" i="7"/>
  <c r="AC283" i="7"/>
  <c r="AB287" i="7"/>
  <c r="M287" i="7"/>
  <c r="S287" i="7"/>
  <c r="AC287" i="7"/>
  <c r="AB291" i="7"/>
  <c r="M291" i="7"/>
  <c r="S291" i="7"/>
  <c r="AC291" i="7"/>
  <c r="AB295" i="7"/>
  <c r="M295" i="7"/>
  <c r="S295" i="7"/>
  <c r="AC295" i="7"/>
  <c r="AB299" i="7"/>
  <c r="M299" i="7"/>
  <c r="S299" i="7"/>
  <c r="AC299" i="7"/>
  <c r="AB303" i="7"/>
  <c r="M303" i="7"/>
  <c r="S303" i="7"/>
  <c r="AC303" i="7"/>
  <c r="AB307" i="7"/>
  <c r="M307" i="7"/>
  <c r="S307" i="7"/>
  <c r="AC307" i="7"/>
  <c r="AB311" i="7"/>
  <c r="M311" i="7"/>
  <c r="S311" i="7"/>
  <c r="AC311" i="7"/>
  <c r="AB315" i="7"/>
  <c r="M315" i="7"/>
  <c r="S315" i="7"/>
  <c r="AC315" i="7"/>
  <c r="AB319" i="7"/>
  <c r="M319" i="7"/>
  <c r="S319" i="7"/>
  <c r="AC319" i="7"/>
  <c r="AB323" i="7"/>
  <c r="M323" i="7"/>
  <c r="S323" i="7"/>
  <c r="AC323" i="7"/>
  <c r="AB327" i="7"/>
  <c r="M327" i="7"/>
  <c r="S327" i="7"/>
  <c r="AC327" i="7"/>
  <c r="AB331" i="7"/>
  <c r="M331" i="7"/>
  <c r="S331" i="7"/>
  <c r="AC331" i="7"/>
  <c r="AB335" i="7"/>
  <c r="M335" i="7"/>
  <c r="S335" i="7"/>
  <c r="AC335" i="7"/>
  <c r="AB347" i="7"/>
  <c r="M347" i="7"/>
  <c r="S347" i="7"/>
  <c r="AC347" i="7"/>
  <c r="AB351" i="7"/>
  <c r="M351" i="7"/>
  <c r="S351" i="7"/>
  <c r="AC351" i="7"/>
  <c r="AB355" i="7"/>
  <c r="M355" i="7"/>
  <c r="S355" i="7"/>
  <c r="AC355" i="7"/>
  <c r="AB359" i="7"/>
  <c r="M359" i="7"/>
  <c r="S359" i="7"/>
  <c r="AC359" i="7"/>
  <c r="AB363" i="7"/>
  <c r="M363" i="7"/>
  <c r="S363" i="7"/>
  <c r="AC363" i="7"/>
  <c r="AB399" i="7"/>
  <c r="M399" i="7"/>
  <c r="S399" i="7"/>
  <c r="AC399" i="7"/>
  <c r="AB411" i="7"/>
  <c r="M411" i="7"/>
  <c r="S411" i="7"/>
  <c r="AC411" i="7"/>
  <c r="AB415" i="7"/>
  <c r="M415" i="7"/>
  <c r="S415" i="7"/>
  <c r="AC415" i="7"/>
  <c r="AB439" i="7"/>
  <c r="M439" i="7"/>
  <c r="S439" i="7"/>
  <c r="AC439" i="7"/>
  <c r="AB443" i="7"/>
  <c r="M443" i="7"/>
  <c r="S443" i="7"/>
  <c r="AC443" i="7"/>
  <c r="AB447" i="7"/>
  <c r="M447" i="7"/>
  <c r="S447" i="7"/>
  <c r="AC447" i="7"/>
  <c r="AB451" i="7"/>
  <c r="M451" i="7"/>
  <c r="S451" i="7"/>
  <c r="AC451" i="7"/>
  <c r="AB455" i="7"/>
  <c r="M455" i="7"/>
  <c r="S455" i="7"/>
  <c r="AC455" i="7"/>
  <c r="AB459" i="7"/>
  <c r="M459" i="7"/>
  <c r="S459" i="7"/>
  <c r="AC459" i="7"/>
  <c r="AB483" i="7"/>
  <c r="M483" i="7"/>
  <c r="S483" i="7"/>
  <c r="AC483" i="7"/>
  <c r="AB487" i="7"/>
  <c r="M487" i="7"/>
  <c r="S487" i="7"/>
  <c r="AC487" i="7"/>
  <c r="AB491" i="7"/>
  <c r="M491" i="7"/>
  <c r="S491" i="7"/>
  <c r="AC491" i="7"/>
  <c r="AB495" i="7"/>
  <c r="M495" i="7"/>
  <c r="S495" i="7"/>
  <c r="AC495" i="7"/>
  <c r="AB499" i="7"/>
  <c r="M499" i="7"/>
  <c r="S499" i="7"/>
  <c r="AC499" i="7"/>
  <c r="AB503" i="7"/>
  <c r="M503" i="7"/>
  <c r="S503" i="7"/>
  <c r="AC503" i="7"/>
  <c r="AB507" i="7"/>
  <c r="M507" i="7"/>
  <c r="S507" i="7"/>
  <c r="AC507" i="7"/>
  <c r="AB511" i="7"/>
  <c r="M511" i="7"/>
  <c r="S511" i="7"/>
  <c r="AC511" i="7"/>
  <c r="AB531" i="7"/>
  <c r="M531" i="7"/>
  <c r="S531" i="7"/>
  <c r="AC531" i="7"/>
  <c r="AB535" i="7"/>
  <c r="M535" i="7"/>
  <c r="S535" i="7"/>
  <c r="AC535" i="7"/>
  <c r="AB539" i="7"/>
  <c r="M539" i="7"/>
  <c r="S539" i="7"/>
  <c r="AC539" i="7"/>
  <c r="AB543" i="7"/>
  <c r="M543" i="7"/>
  <c r="S543" i="7"/>
  <c r="AC543" i="7"/>
  <c r="AB559" i="7"/>
  <c r="M559" i="7"/>
  <c r="S559" i="7"/>
  <c r="AC559" i="7"/>
  <c r="AB571" i="7"/>
  <c r="M571" i="7"/>
  <c r="S571" i="7"/>
  <c r="AC571" i="7"/>
  <c r="M27" i="7"/>
  <c r="S27" i="7"/>
  <c r="Z27" i="7"/>
  <c r="AB39" i="7"/>
  <c r="M39" i="7"/>
  <c r="S39" i="7"/>
  <c r="AC39" i="7"/>
  <c r="M67" i="7"/>
  <c r="S67" i="7"/>
  <c r="Z67" i="7"/>
  <c r="AE97" i="7"/>
  <c r="AE161" i="7"/>
  <c r="O35" i="10"/>
  <c r="P35" i="10"/>
  <c r="O58" i="10"/>
  <c r="O75" i="10"/>
  <c r="P75" i="10"/>
  <c r="O82" i="10"/>
  <c r="M82" i="10"/>
  <c r="Q82" i="10"/>
  <c r="O106" i="10"/>
  <c r="M106" i="10"/>
  <c r="Q106" i="10"/>
  <c r="O123" i="10"/>
  <c r="P123" i="10"/>
  <c r="O130" i="10"/>
  <c r="M130" i="10"/>
  <c r="Q130" i="10"/>
  <c r="O147" i="10"/>
  <c r="P147" i="10"/>
  <c r="O170" i="10"/>
  <c r="M170" i="10"/>
  <c r="Q170" i="10"/>
  <c r="O187" i="10"/>
  <c r="P187" i="10"/>
  <c r="O194" i="10"/>
  <c r="M194" i="10"/>
  <c r="Q194" i="10"/>
  <c r="O211" i="10"/>
  <c r="P211" i="10"/>
  <c r="O234" i="10"/>
  <c r="M234" i="10"/>
  <c r="Q234" i="10"/>
  <c r="O251" i="10"/>
  <c r="O258" i="10"/>
  <c r="M258" i="10"/>
  <c r="Q258" i="10"/>
  <c r="O275" i="10"/>
  <c r="P275" i="10"/>
  <c r="O298" i="10"/>
  <c r="O315" i="10"/>
  <c r="O322" i="10"/>
  <c r="O339" i="10"/>
  <c r="P339" i="10"/>
  <c r="O362" i="10"/>
  <c r="O379" i="10"/>
  <c r="O387" i="10"/>
  <c r="P387" i="10"/>
  <c r="O411" i="10"/>
  <c r="P411" i="10"/>
  <c r="O419" i="10"/>
  <c r="P419" i="10"/>
  <c r="O442" i="10"/>
  <c r="O459" i="10"/>
  <c r="P459" i="10"/>
  <c r="O466" i="10"/>
  <c r="M466" i="10"/>
  <c r="Q466" i="10"/>
  <c r="O483" i="10"/>
  <c r="P483" i="10"/>
  <c r="O515" i="10"/>
  <c r="P515" i="10"/>
  <c r="O547" i="10"/>
  <c r="P547" i="10"/>
  <c r="O578" i="10"/>
  <c r="M578" i="10"/>
  <c r="Q578" i="10"/>
  <c r="O610" i="10"/>
  <c r="M610" i="10"/>
  <c r="Q610" i="10"/>
  <c r="O619" i="10"/>
  <c r="P619" i="10"/>
  <c r="O639" i="10"/>
  <c r="P639" i="10"/>
  <c r="O686" i="10"/>
  <c r="M686" i="10"/>
  <c r="Q686" i="10"/>
  <c r="O687" i="10"/>
  <c r="P687" i="10"/>
  <c r="O699" i="10"/>
  <c r="P699" i="10"/>
  <c r="O706" i="10"/>
  <c r="M706" i="10"/>
  <c r="Q706" i="10"/>
  <c r="O707" i="10"/>
  <c r="P707" i="10"/>
  <c r="O715" i="10"/>
  <c r="P715" i="10"/>
  <c r="O722" i="10"/>
  <c r="M722" i="10"/>
  <c r="Q722" i="10"/>
  <c r="O723" i="10"/>
  <c r="P723" i="10"/>
  <c r="O731" i="10"/>
  <c r="P731" i="10"/>
  <c r="O738" i="10"/>
  <c r="M738" i="10"/>
  <c r="Q738" i="10"/>
  <c r="Z739" i="10"/>
  <c r="T739" i="10"/>
  <c r="O742" i="10"/>
  <c r="M742" i="10"/>
  <c r="Q742" i="10"/>
  <c r="Z744" i="10"/>
  <c r="T744" i="10"/>
  <c r="O758" i="10"/>
  <c r="Z760" i="10"/>
  <c r="T760" i="10"/>
  <c r="O774" i="10"/>
  <c r="Z776" i="10"/>
  <c r="T776" i="10"/>
  <c r="O790" i="10"/>
  <c r="Z792" i="10"/>
  <c r="T792" i="10"/>
  <c r="T30" i="10"/>
  <c r="Z38" i="10"/>
  <c r="O39" i="10"/>
  <c r="P39" i="10"/>
  <c r="T39" i="10"/>
  <c r="Z41" i="10"/>
  <c r="T46" i="10"/>
  <c r="Z54" i="10"/>
  <c r="O55" i="10"/>
  <c r="P55" i="10"/>
  <c r="T55" i="10"/>
  <c r="Z57" i="10"/>
  <c r="T62" i="10"/>
  <c r="Z70" i="10"/>
  <c r="O71" i="10"/>
  <c r="P71" i="10"/>
  <c r="T71" i="10"/>
  <c r="Z73" i="10"/>
  <c r="T78" i="10"/>
  <c r="Z86" i="10"/>
  <c r="O87" i="10"/>
  <c r="P87" i="10"/>
  <c r="T87" i="10"/>
  <c r="Z89" i="10"/>
  <c r="T94" i="10"/>
  <c r="Z102" i="10"/>
  <c r="O103" i="10"/>
  <c r="P103" i="10"/>
  <c r="T103" i="10"/>
  <c r="Z105" i="10"/>
  <c r="T110" i="10"/>
  <c r="T112" i="10"/>
  <c r="Z118" i="10"/>
  <c r="O119" i="10"/>
  <c r="P119" i="10"/>
  <c r="T119" i="10"/>
  <c r="Z121" i="10"/>
  <c r="T126" i="10"/>
  <c r="Z134" i="10"/>
  <c r="O135" i="10"/>
  <c r="P135" i="10"/>
  <c r="T135" i="10"/>
  <c r="Z137" i="10"/>
  <c r="T142" i="10"/>
  <c r="Z150" i="10"/>
  <c r="O151" i="10"/>
  <c r="P151" i="10"/>
  <c r="T151" i="10"/>
  <c r="Z153" i="10"/>
  <c r="T158" i="10"/>
  <c r="Z166" i="10"/>
  <c r="O167" i="10"/>
  <c r="P167" i="10"/>
  <c r="T167" i="10"/>
  <c r="Z169" i="10"/>
  <c r="T174" i="10"/>
  <c r="Z182" i="10"/>
  <c r="O183" i="10"/>
  <c r="P183" i="10"/>
  <c r="T183" i="10"/>
  <c r="Z185" i="10"/>
  <c r="T190" i="10"/>
  <c r="Z198" i="10"/>
  <c r="O199" i="10"/>
  <c r="P199" i="10"/>
  <c r="T199" i="10"/>
  <c r="Z201" i="10"/>
  <c r="T206" i="10"/>
  <c r="Z214" i="10"/>
  <c r="O215" i="10"/>
  <c r="P215" i="10"/>
  <c r="T215" i="10"/>
  <c r="Z217" i="10"/>
  <c r="T222" i="10"/>
  <c r="Z230" i="10"/>
  <c r="O231" i="10"/>
  <c r="P231" i="10"/>
  <c r="T231" i="10"/>
  <c r="Z233" i="10"/>
  <c r="T238" i="10"/>
  <c r="Z246" i="10"/>
  <c r="O247" i="10"/>
  <c r="P247" i="10"/>
  <c r="T247" i="10"/>
  <c r="Z249" i="10"/>
  <c r="T254" i="10"/>
  <c r="Z262" i="10"/>
  <c r="O263" i="10"/>
  <c r="P263" i="10"/>
  <c r="T263" i="10"/>
  <c r="Z265" i="10"/>
  <c r="T270" i="10"/>
  <c r="Z278" i="10"/>
  <c r="O279" i="10"/>
  <c r="P279" i="10"/>
  <c r="T279" i="10"/>
  <c r="Z281" i="10"/>
  <c r="T286" i="10"/>
  <c r="Z294" i="10"/>
  <c r="O295" i="10"/>
  <c r="P295" i="10"/>
  <c r="T295" i="10"/>
  <c r="Z297" i="10"/>
  <c r="T302" i="10"/>
  <c r="Z310" i="10"/>
  <c r="O311" i="10"/>
  <c r="T311" i="10"/>
  <c r="Z313" i="10"/>
  <c r="T318" i="10"/>
  <c r="Z326" i="10"/>
  <c r="O327" i="10"/>
  <c r="P327" i="10"/>
  <c r="T327" i="10"/>
  <c r="Z329" i="10"/>
  <c r="T334" i="10"/>
  <c r="Z342" i="10"/>
  <c r="O343" i="10"/>
  <c r="P343" i="10"/>
  <c r="T343" i="10"/>
  <c r="Z345" i="10"/>
  <c r="T350" i="10"/>
  <c r="Z358" i="10"/>
  <c r="O359" i="10"/>
  <c r="P359" i="10"/>
  <c r="T359" i="10"/>
  <c r="Z361" i="10"/>
  <c r="T366" i="10"/>
  <c r="Z374" i="10"/>
  <c r="O375" i="10"/>
  <c r="P375" i="10"/>
  <c r="T375" i="10"/>
  <c r="Z377" i="10"/>
  <c r="T382" i="10"/>
  <c r="Z390" i="10"/>
  <c r="O391" i="10"/>
  <c r="P391" i="10"/>
  <c r="T391" i="10"/>
  <c r="Z393" i="10"/>
  <c r="T398" i="10"/>
  <c r="Z406" i="10"/>
  <c r="O407" i="10"/>
  <c r="P407" i="10"/>
  <c r="T407" i="10"/>
  <c r="Z409" i="10"/>
  <c r="T414" i="10"/>
  <c r="Z422" i="10"/>
  <c r="O423" i="10"/>
  <c r="P423" i="10"/>
  <c r="T423" i="10"/>
  <c r="Z425" i="10"/>
  <c r="T430" i="10"/>
  <c r="T432" i="10"/>
  <c r="Z438" i="10"/>
  <c r="O439" i="10"/>
  <c r="P439" i="10"/>
  <c r="T439" i="10"/>
  <c r="Z441" i="10"/>
  <c r="T446" i="10"/>
  <c r="T448" i="10"/>
  <c r="Z454" i="10"/>
  <c r="O455" i="10"/>
  <c r="P455" i="10"/>
  <c r="T455" i="10"/>
  <c r="Z457" i="10"/>
  <c r="T462" i="10"/>
  <c r="T464" i="10"/>
  <c r="Z470" i="10"/>
  <c r="O471" i="10"/>
  <c r="P471" i="10"/>
  <c r="T471" i="10"/>
  <c r="Z473" i="10"/>
  <c r="T478" i="10"/>
  <c r="T480" i="10"/>
  <c r="Z486" i="10"/>
  <c r="O487" i="10"/>
  <c r="P487" i="10"/>
  <c r="T487" i="10"/>
  <c r="Z489" i="10"/>
  <c r="O490" i="10"/>
  <c r="M490" i="10"/>
  <c r="Q490" i="10"/>
  <c r="T494" i="10"/>
  <c r="T496" i="10"/>
  <c r="Z502" i="10"/>
  <c r="O503" i="10"/>
  <c r="P503" i="10"/>
  <c r="T503" i="10"/>
  <c r="Z505" i="10"/>
  <c r="O506" i="10"/>
  <c r="M506" i="10"/>
  <c r="Q506" i="10"/>
  <c r="T510" i="10"/>
  <c r="T512" i="10"/>
  <c r="Z518" i="10"/>
  <c r="O519" i="10"/>
  <c r="P519" i="10"/>
  <c r="T519" i="10"/>
  <c r="Z521" i="10"/>
  <c r="O522" i="10"/>
  <c r="M522" i="10"/>
  <c r="Q522" i="10"/>
  <c r="T526" i="10"/>
  <c r="T528" i="10"/>
  <c r="Z534" i="10"/>
  <c r="O535" i="10"/>
  <c r="P535" i="10"/>
  <c r="T535" i="10"/>
  <c r="Z537" i="10"/>
  <c r="O538" i="10"/>
  <c r="M538" i="10"/>
  <c r="Q538" i="10"/>
  <c r="T542" i="10"/>
  <c r="T544" i="10"/>
  <c r="Z550" i="10"/>
  <c r="O551" i="10"/>
  <c r="P551" i="10"/>
  <c r="T551" i="10"/>
  <c r="Z553" i="10"/>
  <c r="O554" i="10"/>
  <c r="M554" i="10"/>
  <c r="Q554" i="10"/>
  <c r="T558" i="10"/>
  <c r="T560" i="10"/>
  <c r="Z566" i="10"/>
  <c r="O567" i="10"/>
  <c r="P567" i="10"/>
  <c r="T567" i="10"/>
  <c r="Z569" i="10"/>
  <c r="O570" i="10"/>
  <c r="M570" i="10"/>
  <c r="Q570" i="10"/>
  <c r="T574" i="10"/>
  <c r="T576" i="10"/>
  <c r="Z582" i="10"/>
  <c r="O583" i="10"/>
  <c r="P583" i="10"/>
  <c r="T583" i="10"/>
  <c r="Z585" i="10"/>
  <c r="O586" i="10"/>
  <c r="T590" i="10"/>
  <c r="T592" i="10"/>
  <c r="Z598" i="10"/>
  <c r="O599" i="10"/>
  <c r="P599" i="10"/>
  <c r="T599" i="10"/>
  <c r="Z601" i="10"/>
  <c r="O602" i="10"/>
  <c r="M602" i="10"/>
  <c r="Q602" i="10"/>
  <c r="T608" i="10"/>
  <c r="Z614" i="10"/>
  <c r="O615" i="10"/>
  <c r="P615" i="10"/>
  <c r="T615" i="10"/>
  <c r="Z617" i="10"/>
  <c r="O618" i="10"/>
  <c r="T624" i="10"/>
  <c r="Z630" i="10"/>
  <c r="O631" i="10"/>
  <c r="P631" i="10"/>
  <c r="T631" i="10"/>
  <c r="Z633" i="10"/>
  <c r="O634" i="10"/>
  <c r="M634" i="10"/>
  <c r="Q634" i="10"/>
  <c r="T640" i="10"/>
  <c r="Z646" i="10"/>
  <c r="O647" i="10"/>
  <c r="P647" i="10"/>
  <c r="T647" i="10"/>
  <c r="Z649" i="10"/>
  <c r="O650" i="10"/>
  <c r="M650" i="10"/>
  <c r="Q650" i="10"/>
  <c r="T656" i="10"/>
  <c r="Z662" i="10"/>
  <c r="O663" i="10"/>
  <c r="P663" i="10"/>
  <c r="T663" i="10"/>
  <c r="Z665" i="10"/>
  <c r="O666" i="10"/>
  <c r="M666" i="10"/>
  <c r="Q666" i="10"/>
  <c r="T672" i="10"/>
  <c r="Z678" i="10"/>
  <c r="O679" i="10"/>
  <c r="P679" i="10"/>
  <c r="Z687" i="10"/>
  <c r="T687" i="10"/>
  <c r="Z691" i="10"/>
  <c r="T691" i="10"/>
  <c r="O694" i="10"/>
  <c r="M694" i="10"/>
  <c r="Q694" i="10"/>
  <c r="Z696" i="10"/>
  <c r="T696" i="10"/>
  <c r="O703" i="10"/>
  <c r="P703" i="10"/>
  <c r="Z707" i="10"/>
  <c r="T707" i="10"/>
  <c r="O710" i="10"/>
  <c r="Z712" i="10"/>
  <c r="T712" i="10"/>
  <c r="O719" i="10"/>
  <c r="P719" i="10"/>
  <c r="Z723" i="10"/>
  <c r="T723" i="10"/>
  <c r="O726" i="10"/>
  <c r="M726" i="10"/>
  <c r="Q726" i="10"/>
  <c r="Z728" i="10"/>
  <c r="T728" i="10"/>
  <c r="O735" i="10"/>
  <c r="P735" i="10"/>
  <c r="T749" i="10"/>
  <c r="Z749" i="10"/>
  <c r="O751" i="10"/>
  <c r="P751" i="10"/>
  <c r="O754" i="10"/>
  <c r="M754" i="10"/>
  <c r="Q754" i="10"/>
  <c r="T765" i="10"/>
  <c r="Z765" i="10"/>
  <c r="O767" i="10"/>
  <c r="P767" i="10"/>
  <c r="O770" i="10"/>
  <c r="M770" i="10"/>
  <c r="Q770" i="10"/>
  <c r="T781" i="10"/>
  <c r="Z781" i="10"/>
  <c r="O783" i="10"/>
  <c r="P783" i="10"/>
  <c r="O786" i="10"/>
  <c r="M786" i="10"/>
  <c r="Q786" i="10"/>
  <c r="T797" i="10"/>
  <c r="Z797" i="10"/>
  <c r="O799" i="10"/>
  <c r="P799" i="10"/>
  <c r="O30" i="10"/>
  <c r="M30" i="10"/>
  <c r="P30" i="10"/>
  <c r="Q30" i="10"/>
  <c r="T36" i="10"/>
  <c r="O46" i="10"/>
  <c r="M46" i="10"/>
  <c r="P46" i="10"/>
  <c r="Q46" i="10"/>
  <c r="T52" i="10"/>
  <c r="O62" i="10"/>
  <c r="M62" i="10"/>
  <c r="Q62" i="10"/>
  <c r="T68" i="10"/>
  <c r="O78" i="10"/>
  <c r="M78" i="10"/>
  <c r="Q78" i="10"/>
  <c r="T84" i="10"/>
  <c r="O94" i="10"/>
  <c r="M94" i="10"/>
  <c r="Q94" i="10"/>
  <c r="T100" i="10"/>
  <c r="O110" i="10"/>
  <c r="M110" i="10"/>
  <c r="Q110" i="10"/>
  <c r="T116" i="10"/>
  <c r="O126" i="10"/>
  <c r="M126" i="10"/>
  <c r="Q126" i="10"/>
  <c r="T132" i="10"/>
  <c r="O142" i="10"/>
  <c r="M142" i="10"/>
  <c r="Q142" i="10"/>
  <c r="T148" i="10"/>
  <c r="O158" i="10"/>
  <c r="M158" i="10"/>
  <c r="Q158" i="10"/>
  <c r="T164" i="10"/>
  <c r="O174" i="10"/>
  <c r="M174" i="10"/>
  <c r="Q174" i="10"/>
  <c r="T180" i="10"/>
  <c r="O190" i="10"/>
  <c r="M190" i="10"/>
  <c r="Q190" i="10"/>
  <c r="T196" i="10"/>
  <c r="O206" i="10"/>
  <c r="M206" i="10"/>
  <c r="Q206" i="10"/>
  <c r="T212" i="10"/>
  <c r="O222" i="10"/>
  <c r="T228" i="10"/>
  <c r="O238" i="10"/>
  <c r="M238" i="10"/>
  <c r="Q238" i="10"/>
  <c r="T244" i="10"/>
  <c r="O254" i="10"/>
  <c r="M254" i="10"/>
  <c r="Q254" i="10"/>
  <c r="T260" i="10"/>
  <c r="O270" i="10"/>
  <c r="M270" i="10"/>
  <c r="Q270" i="10"/>
  <c r="T276" i="10"/>
  <c r="O286" i="10"/>
  <c r="M286" i="10"/>
  <c r="Q286" i="10"/>
  <c r="T292" i="10"/>
  <c r="O302" i="10"/>
  <c r="M302" i="10"/>
  <c r="Q302" i="10"/>
  <c r="T308" i="10"/>
  <c r="O318" i="10"/>
  <c r="M318" i="10"/>
  <c r="Q318" i="10"/>
  <c r="T324" i="10"/>
  <c r="O334" i="10"/>
  <c r="T340" i="10"/>
  <c r="O350" i="10"/>
  <c r="M350" i="10"/>
  <c r="Q350" i="10"/>
  <c r="T356" i="10"/>
  <c r="O366" i="10"/>
  <c r="M366" i="10"/>
  <c r="Q366" i="10"/>
  <c r="T372" i="10"/>
  <c r="O382" i="10"/>
  <c r="M382" i="10"/>
  <c r="Q382" i="10"/>
  <c r="T388" i="10"/>
  <c r="O398" i="10"/>
  <c r="M398" i="10"/>
  <c r="Q398" i="10"/>
  <c r="T404" i="10"/>
  <c r="O414" i="10"/>
  <c r="M414" i="10"/>
  <c r="Q414" i="10"/>
  <c r="T420" i="10"/>
  <c r="O430" i="10"/>
  <c r="M430" i="10"/>
  <c r="Q430" i="10"/>
  <c r="T436" i="10"/>
  <c r="O446" i="10"/>
  <c r="M446" i="10"/>
  <c r="Q446" i="10"/>
  <c r="T452" i="10"/>
  <c r="O462" i="10"/>
  <c r="M462" i="10"/>
  <c r="Q462" i="10"/>
  <c r="T468" i="10"/>
  <c r="O478" i="10"/>
  <c r="M478" i="10"/>
  <c r="Q478" i="10"/>
  <c r="T484" i="10"/>
  <c r="O494" i="10"/>
  <c r="M494" i="10"/>
  <c r="Q494" i="10"/>
  <c r="T500" i="10"/>
  <c r="O510" i="10"/>
  <c r="M510" i="10"/>
  <c r="Q510" i="10"/>
  <c r="T516" i="10"/>
  <c r="O526" i="10"/>
  <c r="M526" i="10"/>
  <c r="Q526" i="10"/>
  <c r="T532" i="10"/>
  <c r="O542" i="10"/>
  <c r="M542" i="10"/>
  <c r="Q542" i="10"/>
  <c r="T548" i="10"/>
  <c r="T555" i="10"/>
  <c r="O558" i="10"/>
  <c r="M558" i="10"/>
  <c r="Q558" i="10"/>
  <c r="T564" i="10"/>
  <c r="T571" i="10"/>
  <c r="O574" i="10"/>
  <c r="M574" i="10"/>
  <c r="Q574" i="10"/>
  <c r="T580" i="10"/>
  <c r="T587" i="10"/>
  <c r="O590" i="10"/>
  <c r="M590" i="10"/>
  <c r="Q590" i="10"/>
  <c r="T596" i="10"/>
  <c r="T603" i="10"/>
  <c r="O606" i="10"/>
  <c r="M606" i="10"/>
  <c r="Q606" i="10"/>
  <c r="T612" i="10"/>
  <c r="T619" i="10"/>
  <c r="O622" i="10"/>
  <c r="M622" i="10"/>
  <c r="Q622" i="10"/>
  <c r="T628" i="10"/>
  <c r="T635" i="10"/>
  <c r="O638" i="10"/>
  <c r="M638" i="10"/>
  <c r="Q638" i="10"/>
  <c r="T644" i="10"/>
  <c r="T651" i="10"/>
  <c r="O654" i="10"/>
  <c r="M654" i="10"/>
  <c r="Q654" i="10"/>
  <c r="T660" i="10"/>
  <c r="T667" i="10"/>
  <c r="O670" i="10"/>
  <c r="M670" i="10"/>
  <c r="Q670" i="10"/>
  <c r="T676" i="10"/>
  <c r="T680" i="10"/>
  <c r="T682" i="10"/>
  <c r="Z683" i="10"/>
  <c r="T683" i="10"/>
  <c r="O691" i="10"/>
  <c r="P691" i="10"/>
  <c r="T701" i="10"/>
  <c r="Z701" i="10"/>
  <c r="T717" i="10"/>
  <c r="Z717" i="10"/>
  <c r="T733" i="10"/>
  <c r="Z733" i="10"/>
  <c r="Z746" i="10"/>
  <c r="T746" i="10"/>
  <c r="Z762" i="10"/>
  <c r="T762" i="10"/>
  <c r="Z778" i="10"/>
  <c r="T778" i="10"/>
  <c r="M791" i="10"/>
  <c r="Q791" i="10"/>
  <c r="P791" i="10"/>
  <c r="Z794" i="10"/>
  <c r="T794" i="10"/>
  <c r="O31" i="10"/>
  <c r="P31" i="10"/>
  <c r="T31" i="10"/>
  <c r="O47" i="10"/>
  <c r="P47" i="10"/>
  <c r="T47" i="10"/>
  <c r="O63" i="10"/>
  <c r="P63" i="10"/>
  <c r="T63" i="10"/>
  <c r="O79" i="10"/>
  <c r="P79" i="10"/>
  <c r="T79" i="10"/>
  <c r="O95" i="10"/>
  <c r="P95" i="10"/>
  <c r="T95" i="10"/>
  <c r="O111" i="10"/>
  <c r="P111" i="10"/>
  <c r="T111" i="10"/>
  <c r="O127" i="10"/>
  <c r="P127" i="10"/>
  <c r="T127" i="10"/>
  <c r="O143" i="10"/>
  <c r="P143" i="10"/>
  <c r="T143" i="10"/>
  <c r="O159" i="10"/>
  <c r="P159" i="10"/>
  <c r="T159" i="10"/>
  <c r="O175" i="10"/>
  <c r="P175" i="10"/>
  <c r="T175" i="10"/>
  <c r="O191" i="10"/>
  <c r="P191" i="10"/>
  <c r="T191" i="10"/>
  <c r="O207" i="10"/>
  <c r="P207" i="10"/>
  <c r="T207" i="10"/>
  <c r="O223" i="10"/>
  <c r="P223" i="10"/>
  <c r="T223" i="10"/>
  <c r="O239" i="10"/>
  <c r="P239" i="10"/>
  <c r="T239" i="10"/>
  <c r="O255" i="10"/>
  <c r="P255" i="10"/>
  <c r="T255" i="10"/>
  <c r="O271" i="10"/>
  <c r="P271" i="10"/>
  <c r="T271" i="10"/>
  <c r="O287" i="10"/>
  <c r="P287" i="10"/>
  <c r="T287" i="10"/>
  <c r="O303" i="10"/>
  <c r="P303" i="10"/>
  <c r="T303" i="10"/>
  <c r="O319" i="10"/>
  <c r="P319" i="10"/>
  <c r="T319" i="10"/>
  <c r="O335" i="10"/>
  <c r="P335" i="10"/>
  <c r="T335" i="10"/>
  <c r="O351" i="10"/>
  <c r="P351" i="10"/>
  <c r="T351" i="10"/>
  <c r="O367" i="10"/>
  <c r="P367" i="10"/>
  <c r="T367" i="10"/>
  <c r="O383" i="10"/>
  <c r="P383" i="10"/>
  <c r="T383" i="10"/>
  <c r="O399" i="10"/>
  <c r="P399" i="10"/>
  <c r="T399" i="10"/>
  <c r="O415" i="10"/>
  <c r="P415" i="10"/>
  <c r="T415" i="10"/>
  <c r="O431" i="10"/>
  <c r="P431" i="10"/>
  <c r="T431" i="10"/>
  <c r="O447" i="10"/>
  <c r="P447" i="10"/>
  <c r="T447" i="10"/>
  <c r="O463" i="10"/>
  <c r="P463" i="10"/>
  <c r="T463" i="10"/>
  <c r="O479" i="10"/>
  <c r="P479" i="10"/>
  <c r="T479" i="10"/>
  <c r="O495" i="10"/>
  <c r="P495" i="10"/>
  <c r="T495" i="10"/>
  <c r="O511" i="10"/>
  <c r="P511" i="10"/>
  <c r="T511" i="10"/>
  <c r="O527" i="10"/>
  <c r="P527" i="10"/>
  <c r="T527" i="10"/>
  <c r="O543" i="10"/>
  <c r="P543" i="10"/>
  <c r="T543" i="10"/>
  <c r="O559" i="10"/>
  <c r="P559" i="10"/>
  <c r="T559" i="10"/>
  <c r="O575" i="10"/>
  <c r="P575" i="10"/>
  <c r="T575" i="10"/>
  <c r="O591" i="10"/>
  <c r="P591" i="10"/>
  <c r="T591" i="10"/>
  <c r="T607" i="10"/>
  <c r="T623" i="10"/>
  <c r="T639" i="10"/>
  <c r="T655" i="10"/>
  <c r="T671" i="10"/>
  <c r="T685" i="10"/>
  <c r="Z685" i="10"/>
  <c r="O690" i="10"/>
  <c r="M695" i="10"/>
  <c r="Q695" i="10"/>
  <c r="P695" i="10"/>
  <c r="Z698" i="10"/>
  <c r="T698" i="10"/>
  <c r="Z714" i="10"/>
  <c r="T714" i="10"/>
  <c r="Z730" i="10"/>
  <c r="T730" i="10"/>
  <c r="O739" i="10"/>
  <c r="P739" i="10"/>
  <c r="O747" i="10"/>
  <c r="P747" i="10"/>
  <c r="Z755" i="10"/>
  <c r="T755" i="10"/>
  <c r="O763" i="10"/>
  <c r="P763" i="10"/>
  <c r="Z771" i="10"/>
  <c r="T771" i="10"/>
  <c r="O779" i="10"/>
  <c r="Z787" i="10"/>
  <c r="T787" i="10"/>
  <c r="O795" i="10"/>
  <c r="P795" i="10"/>
  <c r="T692" i="10"/>
  <c r="T699" i="10"/>
  <c r="O702" i="10"/>
  <c r="M702" i="10"/>
  <c r="Q702" i="10"/>
  <c r="T708" i="10"/>
  <c r="T715" i="10"/>
  <c r="O718" i="10"/>
  <c r="M718" i="10"/>
  <c r="Q718" i="10"/>
  <c r="T724" i="10"/>
  <c r="T731" i="10"/>
  <c r="O734" i="10"/>
  <c r="M734" i="10"/>
  <c r="Q734" i="10"/>
  <c r="T740" i="10"/>
  <c r="T747" i="10"/>
  <c r="O750" i="10"/>
  <c r="M750" i="10"/>
  <c r="Q750" i="10"/>
  <c r="T756" i="10"/>
  <c r="T763" i="10"/>
  <c r="O766" i="10"/>
  <c r="M766" i="10"/>
  <c r="Q766" i="10"/>
  <c r="T772" i="10"/>
  <c r="T779" i="10"/>
  <c r="O782" i="10"/>
  <c r="M782" i="10"/>
  <c r="Q782" i="10"/>
  <c r="T788" i="10"/>
  <c r="T795" i="10"/>
  <c r="O798" i="10"/>
  <c r="M798" i="10"/>
  <c r="Q798" i="10"/>
  <c r="T703" i="10"/>
  <c r="T719" i="10"/>
  <c r="T735" i="10"/>
  <c r="T751" i="10"/>
  <c r="T767" i="10"/>
  <c r="T783" i="10"/>
  <c r="T799" i="10"/>
  <c r="AE89" i="7"/>
  <c r="AE121" i="7"/>
  <c r="AE137" i="7"/>
  <c r="AE153" i="7"/>
  <c r="AE105" i="7"/>
  <c r="M135" i="10"/>
  <c r="Q135" i="10"/>
  <c r="M186" i="10"/>
  <c r="Q186" i="10"/>
  <c r="M394" i="10"/>
  <c r="Q394" i="10"/>
  <c r="M471" i="10"/>
  <c r="Q471" i="10"/>
  <c r="M618" i="10"/>
  <c r="Q618" i="10"/>
  <c r="M43" i="10"/>
  <c r="Q43" i="10"/>
  <c r="M334" i="10"/>
  <c r="Q334" i="10"/>
  <c r="M347" i="10"/>
  <c r="Q347" i="10"/>
  <c r="M443" i="10"/>
  <c r="Q443" i="10"/>
  <c r="M491" i="10"/>
  <c r="Q491" i="10"/>
  <c r="M539" i="10"/>
  <c r="Q539" i="10"/>
  <c r="M555" i="10"/>
  <c r="Q555" i="10"/>
  <c r="M47" i="10"/>
  <c r="Q47" i="10"/>
  <c r="M159" i="10"/>
  <c r="Q159" i="10"/>
  <c r="M223" i="10"/>
  <c r="Q223" i="10"/>
  <c r="M239" i="10"/>
  <c r="Q239" i="10"/>
  <c r="M271" i="10"/>
  <c r="Q271" i="10"/>
  <c r="M274" i="10"/>
  <c r="Q274" i="10"/>
  <c r="M322" i="10"/>
  <c r="Q322" i="10"/>
  <c r="M495" i="10"/>
  <c r="Q495" i="10"/>
  <c r="M562" i="10"/>
  <c r="Q562" i="10"/>
  <c r="M671" i="10"/>
  <c r="Q671" i="10"/>
  <c r="M690" i="10"/>
  <c r="Q690" i="10"/>
  <c r="M719" i="10"/>
  <c r="Q719" i="10"/>
  <c r="M735" i="10"/>
  <c r="Q735" i="10"/>
  <c r="M799" i="10"/>
  <c r="Q799" i="10"/>
  <c r="M38" i="10"/>
  <c r="P38" i="10"/>
  <c r="Q38" i="10"/>
  <c r="M86" i="10"/>
  <c r="Q86" i="10"/>
  <c r="M99" i="10"/>
  <c r="Q99" i="10"/>
  <c r="M134" i="10"/>
  <c r="Q134" i="10"/>
  <c r="M147" i="10"/>
  <c r="Q147" i="10"/>
  <c r="M182" i="10"/>
  <c r="Q182" i="10"/>
  <c r="M214" i="10"/>
  <c r="Q214" i="10"/>
  <c r="M355" i="10"/>
  <c r="Q355" i="10"/>
  <c r="M358" i="10"/>
  <c r="Q358" i="10"/>
  <c r="M387" i="10"/>
  <c r="Q387" i="10"/>
  <c r="M403" i="10"/>
  <c r="Q403" i="10"/>
  <c r="M454" i="10"/>
  <c r="Q454" i="10"/>
  <c r="M486" i="10"/>
  <c r="Q486" i="10"/>
  <c r="M566" i="10"/>
  <c r="Q566" i="10"/>
  <c r="M774" i="10"/>
  <c r="Q774" i="10"/>
  <c r="M790" i="10"/>
  <c r="Q790" i="10"/>
  <c r="AB36" i="7"/>
  <c r="M36" i="7"/>
  <c r="S36" i="7"/>
  <c r="AC36" i="7"/>
  <c r="AB52" i="7"/>
  <c r="M52" i="7"/>
  <c r="S52" i="7"/>
  <c r="AC52" i="7"/>
  <c r="AB68" i="7"/>
  <c r="M68" i="7"/>
  <c r="S68" i="7"/>
  <c r="AC68" i="7"/>
  <c r="AB84" i="7"/>
  <c r="AC84" i="7"/>
  <c r="AB72" i="7"/>
  <c r="AC72" i="7"/>
  <c r="AB32" i="7"/>
  <c r="M32" i="7"/>
  <c r="S32" i="7"/>
  <c r="AC32" i="7"/>
  <c r="AB80" i="7"/>
  <c r="AC80" i="7"/>
  <c r="AB56" i="7"/>
  <c r="AC56" i="7"/>
  <c r="AB48" i="7"/>
  <c r="M48" i="7"/>
  <c r="S48" i="7"/>
  <c r="AC48" i="7"/>
  <c r="AB64" i="7"/>
  <c r="AC64" i="7"/>
  <c r="AB28" i="7"/>
  <c r="AC28" i="7"/>
  <c r="AB44" i="7"/>
  <c r="M44" i="7"/>
  <c r="S44" i="7"/>
  <c r="AC44" i="7"/>
  <c r="AB60" i="7"/>
  <c r="AC60" i="7"/>
  <c r="AB76" i="7"/>
  <c r="AC76" i="7"/>
  <c r="U87" i="7"/>
  <c r="AA87" i="7"/>
  <c r="U95" i="7"/>
  <c r="AA95" i="7"/>
  <c r="U103" i="7"/>
  <c r="AA103" i="7"/>
  <c r="U111" i="7"/>
  <c r="AA111" i="7"/>
  <c r="M113" i="7"/>
  <c r="S113" i="7"/>
  <c r="U119" i="7"/>
  <c r="AA119" i="7"/>
  <c r="U127" i="7"/>
  <c r="AA127" i="7"/>
  <c r="U135" i="7"/>
  <c r="AA135" i="7"/>
  <c r="U143" i="7"/>
  <c r="AA143" i="7"/>
  <c r="U151" i="7"/>
  <c r="AA151" i="7"/>
  <c r="AB40" i="7"/>
  <c r="AC40" i="7"/>
  <c r="U159" i="7"/>
  <c r="AA159" i="7"/>
  <c r="M27" i="10"/>
  <c r="Q27" i="10"/>
  <c r="M59" i="10"/>
  <c r="Q59" i="10"/>
  <c r="M75" i="10"/>
  <c r="Q75" i="10"/>
  <c r="M91" i="10"/>
  <c r="Q91" i="10"/>
  <c r="M107" i="10"/>
  <c r="Q107" i="10"/>
  <c r="M123" i="10"/>
  <c r="Q123" i="10"/>
  <c r="M139" i="10"/>
  <c r="Q139" i="10"/>
  <c r="M155" i="10"/>
  <c r="Q155" i="10"/>
  <c r="M171" i="10"/>
  <c r="Q171" i="10"/>
  <c r="M187" i="10"/>
  <c r="Q187" i="10"/>
  <c r="M203" i="10"/>
  <c r="Q203" i="10"/>
  <c r="M219" i="10"/>
  <c r="Q219" i="10"/>
  <c r="M222" i="10"/>
  <c r="Q222" i="10"/>
  <c r="M235" i="10"/>
  <c r="Q235" i="10"/>
  <c r="M267" i="10"/>
  <c r="Q267" i="10"/>
  <c r="M283" i="10"/>
  <c r="Q283" i="10"/>
  <c r="M331" i="10"/>
  <c r="Q331" i="10"/>
  <c r="M363" i="10"/>
  <c r="Q363" i="10"/>
  <c r="M395" i="10"/>
  <c r="Q395" i="10"/>
  <c r="M411" i="10"/>
  <c r="Q411" i="10"/>
  <c r="M427" i="10"/>
  <c r="Q427" i="10"/>
  <c r="M459" i="10"/>
  <c r="Q459" i="10"/>
  <c r="M475" i="10"/>
  <c r="Q475" i="10"/>
  <c r="M507" i="10"/>
  <c r="Q507" i="10"/>
  <c r="M523" i="10"/>
  <c r="Q523" i="10"/>
  <c r="M571" i="10"/>
  <c r="Q571" i="10"/>
  <c r="M587" i="10"/>
  <c r="Q587" i="10"/>
  <c r="M603" i="10"/>
  <c r="Q603" i="10"/>
  <c r="M619" i="10"/>
  <c r="Q619" i="10"/>
  <c r="M635" i="10"/>
  <c r="Q635" i="10"/>
  <c r="M667" i="10"/>
  <c r="Q667" i="10"/>
  <c r="M683" i="10"/>
  <c r="Q683" i="10"/>
  <c r="M699" i="10"/>
  <c r="Q699" i="10"/>
  <c r="M715" i="10"/>
  <c r="Q715" i="10"/>
  <c r="M731" i="10"/>
  <c r="Q731" i="10"/>
  <c r="M747" i="10"/>
  <c r="Q747" i="10"/>
  <c r="M763" i="10"/>
  <c r="Q763" i="10"/>
  <c r="M795" i="10"/>
  <c r="Q795" i="10"/>
  <c r="M31" i="10"/>
  <c r="Q31" i="10"/>
  <c r="M63" i="10"/>
  <c r="Q63" i="10"/>
  <c r="M66" i="10"/>
  <c r="Q66" i="10"/>
  <c r="M79" i="10"/>
  <c r="Q79" i="10"/>
  <c r="M95" i="10"/>
  <c r="Q95" i="10"/>
  <c r="M111" i="10"/>
  <c r="Q111" i="10"/>
  <c r="M127" i="10"/>
  <c r="Q127" i="10"/>
  <c r="M143" i="10"/>
  <c r="Q143" i="10"/>
  <c r="M175" i="10"/>
  <c r="Q175" i="10"/>
  <c r="M191" i="10"/>
  <c r="Q191" i="10"/>
  <c r="M207" i="10"/>
  <c r="Q207" i="10"/>
  <c r="M255" i="10"/>
  <c r="Q255" i="10"/>
  <c r="M287" i="10"/>
  <c r="Q287" i="10"/>
  <c r="M303" i="10"/>
  <c r="Q303" i="10"/>
  <c r="M319" i="10"/>
  <c r="Q319" i="10"/>
  <c r="M335" i="10"/>
  <c r="Q335" i="10"/>
  <c r="M351" i="10"/>
  <c r="Q351" i="10"/>
  <c r="M367" i="10"/>
  <c r="Q367" i="10"/>
  <c r="M383" i="10"/>
  <c r="Q383" i="10"/>
  <c r="M399" i="10"/>
  <c r="Q399" i="10"/>
  <c r="M415" i="10"/>
  <c r="Q415" i="10"/>
  <c r="M431" i="10"/>
  <c r="Q431" i="10"/>
  <c r="M447" i="10"/>
  <c r="Q447" i="10"/>
  <c r="M463" i="10"/>
  <c r="Q463" i="10"/>
  <c r="M479" i="10"/>
  <c r="Q479" i="10"/>
  <c r="M511" i="10"/>
  <c r="Q511" i="10"/>
  <c r="M527" i="10"/>
  <c r="Q527" i="10"/>
  <c r="M543" i="10"/>
  <c r="Q543" i="10"/>
  <c r="M559" i="10"/>
  <c r="Q559" i="10"/>
  <c r="M575" i="10"/>
  <c r="Q575" i="10"/>
  <c r="M591" i="10"/>
  <c r="Q591" i="10"/>
  <c r="M607" i="10"/>
  <c r="Q607" i="10"/>
  <c r="M623" i="10"/>
  <c r="Q623" i="10"/>
  <c r="M639" i="10"/>
  <c r="Q639" i="10"/>
  <c r="M655" i="10"/>
  <c r="Q655" i="10"/>
  <c r="M687" i="10"/>
  <c r="Q687" i="10"/>
  <c r="M703" i="10"/>
  <c r="Q703" i="10"/>
  <c r="M751" i="10"/>
  <c r="Q751" i="10"/>
  <c r="M767" i="10"/>
  <c r="Q767" i="10"/>
  <c r="M783" i="10"/>
  <c r="Q783" i="10"/>
  <c r="M35" i="10"/>
  <c r="Q35" i="10"/>
  <c r="M51" i="10"/>
  <c r="Q51" i="10"/>
  <c r="M67" i="10"/>
  <c r="Q67" i="10"/>
  <c r="M83" i="10"/>
  <c r="Q83" i="10"/>
  <c r="M115" i="10"/>
  <c r="Q115" i="10"/>
  <c r="M131" i="10"/>
  <c r="Q131" i="10"/>
  <c r="M163" i="10"/>
  <c r="Q163" i="10"/>
  <c r="M166" i="10"/>
  <c r="Q166" i="10"/>
  <c r="M179" i="10"/>
  <c r="Q179" i="10"/>
  <c r="M195" i="10"/>
  <c r="Q195" i="10"/>
  <c r="M198" i="10"/>
  <c r="Q198" i="10"/>
  <c r="M211" i="10"/>
  <c r="Q211" i="10"/>
  <c r="M227" i="10"/>
  <c r="Q227" i="10"/>
  <c r="M243" i="10"/>
  <c r="Q243" i="10"/>
  <c r="M259" i="10"/>
  <c r="Q259" i="10"/>
  <c r="M275" i="10"/>
  <c r="Q275" i="10"/>
  <c r="M278" i="10"/>
  <c r="Q278" i="10"/>
  <c r="M291" i="10"/>
  <c r="Q291" i="10"/>
  <c r="M307" i="10"/>
  <c r="Q307" i="10"/>
  <c r="M323" i="10"/>
  <c r="Q323" i="10"/>
  <c r="M326" i="10"/>
  <c r="Q326" i="10"/>
  <c r="M339" i="10"/>
  <c r="Q339" i="10"/>
  <c r="M371" i="10"/>
  <c r="Q371" i="10"/>
  <c r="M374" i="10"/>
  <c r="Q374" i="10"/>
  <c r="M419" i="10"/>
  <c r="Q419" i="10"/>
  <c r="M435" i="10"/>
  <c r="Q435" i="10"/>
  <c r="M451" i="10"/>
  <c r="Q451" i="10"/>
  <c r="M467" i="10"/>
  <c r="Q467" i="10"/>
  <c r="M483" i="10"/>
  <c r="Q483" i="10"/>
  <c r="M499" i="10"/>
  <c r="Q499" i="10"/>
  <c r="M515" i="10"/>
  <c r="Q515" i="10"/>
  <c r="M531" i="10"/>
  <c r="Q531" i="10"/>
  <c r="M547" i="10"/>
  <c r="Q547" i="10"/>
  <c r="M563" i="10"/>
  <c r="Q563" i="10"/>
  <c r="M579" i="10"/>
  <c r="Q579" i="10"/>
  <c r="M595" i="10"/>
  <c r="Q595" i="10"/>
  <c r="M611" i="10"/>
  <c r="Q611" i="10"/>
  <c r="M614" i="10"/>
  <c r="Q614" i="10"/>
  <c r="M627" i="10"/>
  <c r="Q627" i="10"/>
  <c r="M643" i="10"/>
  <c r="Q643" i="10"/>
  <c r="M659" i="10"/>
  <c r="Q659" i="10"/>
  <c r="M662" i="10"/>
  <c r="Q662" i="10"/>
  <c r="M675" i="10"/>
  <c r="Q675" i="10"/>
  <c r="M691" i="10"/>
  <c r="Q691" i="10"/>
  <c r="M707" i="10"/>
  <c r="Q707" i="10"/>
  <c r="M710" i="10"/>
  <c r="Q710" i="10"/>
  <c r="M723" i="10"/>
  <c r="Q723" i="10"/>
  <c r="M739" i="10"/>
  <c r="Q739" i="10"/>
  <c r="M755" i="10"/>
  <c r="Q755" i="10"/>
  <c r="M758" i="10"/>
  <c r="Q758" i="10"/>
  <c r="M771" i="10"/>
  <c r="Q771" i="10"/>
  <c r="M787" i="10"/>
  <c r="Q787" i="10"/>
  <c r="M39" i="10"/>
  <c r="Q39" i="10"/>
  <c r="M55" i="10"/>
  <c r="Q55" i="10"/>
  <c r="M58" i="10"/>
  <c r="Q58" i="10"/>
  <c r="M71" i="10"/>
  <c r="Q71" i="10"/>
  <c r="M87" i="10"/>
  <c r="Q87" i="10"/>
  <c r="M103" i="10"/>
  <c r="Q103" i="10"/>
  <c r="M119" i="10"/>
  <c r="Q119" i="10"/>
  <c r="M151" i="10"/>
  <c r="Q151" i="10"/>
  <c r="M167" i="10"/>
  <c r="Q167" i="10"/>
  <c r="M183" i="10"/>
  <c r="Q183" i="10"/>
  <c r="M199" i="10"/>
  <c r="Q199" i="10"/>
  <c r="M215" i="10"/>
  <c r="Q215" i="10"/>
  <c r="M231" i="10"/>
  <c r="Q231" i="10"/>
  <c r="M247" i="10"/>
  <c r="Q247" i="10"/>
  <c r="M250" i="10"/>
  <c r="Q250" i="10"/>
  <c r="M263" i="10"/>
  <c r="Q263" i="10"/>
  <c r="M279" i="10"/>
  <c r="Q279" i="10"/>
  <c r="M295" i="10"/>
  <c r="Q295" i="10"/>
  <c r="M298" i="10"/>
  <c r="Q298" i="10"/>
  <c r="M327" i="10"/>
  <c r="Q327" i="10"/>
  <c r="M330" i="10"/>
  <c r="Q330" i="10"/>
  <c r="M343" i="10"/>
  <c r="Q343" i="10"/>
  <c r="M359" i="10"/>
  <c r="Q359" i="10"/>
  <c r="M362" i="10"/>
  <c r="Q362" i="10"/>
  <c r="M375" i="10"/>
  <c r="Q375" i="10"/>
  <c r="M391" i="10"/>
  <c r="Q391" i="10"/>
  <c r="M407" i="10"/>
  <c r="Q407" i="10"/>
  <c r="M423" i="10"/>
  <c r="Q423" i="10"/>
  <c r="M439" i="10"/>
  <c r="Q439" i="10"/>
  <c r="M442" i="10"/>
  <c r="Q442" i="10"/>
  <c r="M455" i="10"/>
  <c r="Q455" i="10"/>
  <c r="M487" i="10"/>
  <c r="Q487" i="10"/>
  <c r="M503" i="10"/>
  <c r="Q503" i="10"/>
  <c r="M519" i="10"/>
  <c r="Q519" i="10"/>
  <c r="M535" i="10"/>
  <c r="Q535" i="10"/>
  <c r="M551" i="10"/>
  <c r="Q551" i="10"/>
  <c r="M567" i="10"/>
  <c r="Q567" i="10"/>
  <c r="M583" i="10"/>
  <c r="Q583" i="10"/>
  <c r="M586" i="10"/>
  <c r="Q586" i="10"/>
  <c r="M599" i="10"/>
  <c r="Q599" i="10"/>
  <c r="M615" i="10"/>
  <c r="Q615" i="10"/>
  <c r="M631" i="10"/>
  <c r="Q631" i="10"/>
  <c r="M647" i="10"/>
  <c r="Q647" i="10"/>
  <c r="M663" i="10"/>
  <c r="Q663" i="10"/>
  <c r="M679" i="10"/>
  <c r="Q679" i="10"/>
  <c r="M711" i="10"/>
  <c r="Q711" i="10"/>
  <c r="M714" i="10"/>
  <c r="Q714" i="10"/>
  <c r="M727" i="10"/>
  <c r="Q727" i="10"/>
  <c r="M743" i="10"/>
  <c r="Q743" i="10"/>
  <c r="M746" i="10"/>
  <c r="Q746" i="10"/>
  <c r="M759" i="10"/>
  <c r="Q759" i="10"/>
  <c r="M775" i="10"/>
  <c r="Q775" i="10"/>
  <c r="O32" i="10"/>
  <c r="O37" i="10"/>
  <c r="O48" i="10"/>
  <c r="O53" i="10"/>
  <c r="O64" i="10"/>
  <c r="O69" i="10"/>
  <c r="O80" i="10"/>
  <c r="O85" i="10"/>
  <c r="O96" i="10"/>
  <c r="O101" i="10"/>
  <c r="O112" i="10"/>
  <c r="O117" i="10"/>
  <c r="O128" i="10"/>
  <c r="O133" i="10"/>
  <c r="O144" i="10"/>
  <c r="O149" i="10"/>
  <c r="O160" i="10"/>
  <c r="O165" i="10"/>
  <c r="O176" i="10"/>
  <c r="O181" i="10"/>
  <c r="O192" i="10"/>
  <c r="O197" i="10"/>
  <c r="O208" i="10"/>
  <c r="O213" i="10"/>
  <c r="O224" i="10"/>
  <c r="O229" i="10"/>
  <c r="O240" i="10"/>
  <c r="O245" i="10"/>
  <c r="O256" i="10"/>
  <c r="O261" i="10"/>
  <c r="O272" i="10"/>
  <c r="O277" i="10"/>
  <c r="O288" i="10"/>
  <c r="O293" i="10"/>
  <c r="O304" i="10"/>
  <c r="O309" i="10"/>
  <c r="O320" i="10"/>
  <c r="O325" i="10"/>
  <c r="O336" i="10"/>
  <c r="O341" i="10"/>
  <c r="O352" i="10"/>
  <c r="O357" i="10"/>
  <c r="O368" i="10"/>
  <c r="O373" i="10"/>
  <c r="O384" i="10"/>
  <c r="O389" i="10"/>
  <c r="O400" i="10"/>
  <c r="O405" i="10"/>
  <c r="O416" i="10"/>
  <c r="O421" i="10"/>
  <c r="O432" i="10"/>
  <c r="O437" i="10"/>
  <c r="O448" i="10"/>
  <c r="O453" i="10"/>
  <c r="O464" i="10"/>
  <c r="O469" i="10"/>
  <c r="O480" i="10"/>
  <c r="O485" i="10"/>
  <c r="O496" i="10"/>
  <c r="O501" i="10"/>
  <c r="O512" i="10"/>
  <c r="O517" i="10"/>
  <c r="O528" i="10"/>
  <c r="O533" i="10"/>
  <c r="O544" i="10"/>
  <c r="O549" i="10"/>
  <c r="O560" i="10"/>
  <c r="O565" i="10"/>
  <c r="O576" i="10"/>
  <c r="O581" i="10"/>
  <c r="O592" i="10"/>
  <c r="O597" i="10"/>
  <c r="O608" i="10"/>
  <c r="O613" i="10"/>
  <c r="O624" i="10"/>
  <c r="O629" i="10"/>
  <c r="O640" i="10"/>
  <c r="O645" i="10"/>
  <c r="O656" i="10"/>
  <c r="O661" i="10"/>
  <c r="O672" i="10"/>
  <c r="O677" i="10"/>
  <c r="O688" i="10"/>
  <c r="O693" i="10"/>
  <c r="O704" i="10"/>
  <c r="O709" i="10"/>
  <c r="O720" i="10"/>
  <c r="O725" i="10"/>
  <c r="O736" i="10"/>
  <c r="O741" i="10"/>
  <c r="O752" i="10"/>
  <c r="O757" i="10"/>
  <c r="O768" i="10"/>
  <c r="O773" i="10"/>
  <c r="O784" i="10"/>
  <c r="O789" i="10"/>
  <c r="O800" i="10"/>
  <c r="O36" i="10"/>
  <c r="O41" i="10"/>
  <c r="O52" i="10"/>
  <c r="O57" i="10"/>
  <c r="O68" i="10"/>
  <c r="O73" i="10"/>
  <c r="O84" i="10"/>
  <c r="O89" i="10"/>
  <c r="O100" i="10"/>
  <c r="O105" i="10"/>
  <c r="O116" i="10"/>
  <c r="O121" i="10"/>
  <c r="O132" i="10"/>
  <c r="O137" i="10"/>
  <c r="O148" i="10"/>
  <c r="O153" i="10"/>
  <c r="O164" i="10"/>
  <c r="O169" i="10"/>
  <c r="O180" i="10"/>
  <c r="O185" i="10"/>
  <c r="O196" i="10"/>
  <c r="O201" i="10"/>
  <c r="O212" i="10"/>
  <c r="O217" i="10"/>
  <c r="O228" i="10"/>
  <c r="O233" i="10"/>
  <c r="O244" i="10"/>
  <c r="O249" i="10"/>
  <c r="O260" i="10"/>
  <c r="O265" i="10"/>
  <c r="O276" i="10"/>
  <c r="O281" i="10"/>
  <c r="O292" i="10"/>
  <c r="O297" i="10"/>
  <c r="O308" i="10"/>
  <c r="O313" i="10"/>
  <c r="O324" i="10"/>
  <c r="O329" i="10"/>
  <c r="O340" i="10"/>
  <c r="O345" i="10"/>
  <c r="O356" i="10"/>
  <c r="O361" i="10"/>
  <c r="O372" i="10"/>
  <c r="O377" i="10"/>
  <c r="O388" i="10"/>
  <c r="O393" i="10"/>
  <c r="O404" i="10"/>
  <c r="O409" i="10"/>
  <c r="O420" i="10"/>
  <c r="O425" i="10"/>
  <c r="O436" i="10"/>
  <c r="O441" i="10"/>
  <c r="O452" i="10"/>
  <c r="O457" i="10"/>
  <c r="O468" i="10"/>
  <c r="O473" i="10"/>
  <c r="O484" i="10"/>
  <c r="O489" i="10"/>
  <c r="O500" i="10"/>
  <c r="O505" i="10"/>
  <c r="O516" i="10"/>
  <c r="O521" i="10"/>
  <c r="O532" i="10"/>
  <c r="O537" i="10"/>
  <c r="O548" i="10"/>
  <c r="O553" i="10"/>
  <c r="O564" i="10"/>
  <c r="O569" i="10"/>
  <c r="O580" i="10"/>
  <c r="O585" i="10"/>
  <c r="O596" i="10"/>
  <c r="O601" i="10"/>
  <c r="O612" i="10"/>
  <c r="O617" i="10"/>
  <c r="O628" i="10"/>
  <c r="O633" i="10"/>
  <c r="O644" i="10"/>
  <c r="O649" i="10"/>
  <c r="O660" i="10"/>
  <c r="O665" i="10"/>
  <c r="O676" i="10"/>
  <c r="O681" i="10"/>
  <c r="O692" i="10"/>
  <c r="O697" i="10"/>
  <c r="O708" i="10"/>
  <c r="O713" i="10"/>
  <c r="O724" i="10"/>
  <c r="O729" i="10"/>
  <c r="O740" i="10"/>
  <c r="O745" i="10"/>
  <c r="O756" i="10"/>
  <c r="O761" i="10"/>
  <c r="O772" i="10"/>
  <c r="O777" i="10"/>
  <c r="O788" i="10"/>
  <c r="O793" i="10"/>
  <c r="O29" i="10"/>
  <c r="O40" i="10"/>
  <c r="O45" i="10"/>
  <c r="O56" i="10"/>
  <c r="O61" i="10"/>
  <c r="O72" i="10"/>
  <c r="O77" i="10"/>
  <c r="O88" i="10"/>
  <c r="O93" i="10"/>
  <c r="O104" i="10"/>
  <c r="O109" i="10"/>
  <c r="O120" i="10"/>
  <c r="O125" i="10"/>
  <c r="O136" i="10"/>
  <c r="O141" i="10"/>
  <c r="O152" i="10"/>
  <c r="O157" i="10"/>
  <c r="O168" i="10"/>
  <c r="O173" i="10"/>
  <c r="O184" i="10"/>
  <c r="O189" i="10"/>
  <c r="O200" i="10"/>
  <c r="O205" i="10"/>
  <c r="O216" i="10"/>
  <c r="O221" i="10"/>
  <c r="O232" i="10"/>
  <c r="O237" i="10"/>
  <c r="O248" i="10"/>
  <c r="O253" i="10"/>
  <c r="O264" i="10"/>
  <c r="O269" i="10"/>
  <c r="O280" i="10"/>
  <c r="O285" i="10"/>
  <c r="O296" i="10"/>
  <c r="O301" i="10"/>
  <c r="O312" i="10"/>
  <c r="O317" i="10"/>
  <c r="O328" i="10"/>
  <c r="O333" i="10"/>
  <c r="O344" i="10"/>
  <c r="O349" i="10"/>
  <c r="O360" i="10"/>
  <c r="O365" i="10"/>
  <c r="O376" i="10"/>
  <c r="O381" i="10"/>
  <c r="O392" i="10"/>
  <c r="O397" i="10"/>
  <c r="O408" i="10"/>
  <c r="O413" i="10"/>
  <c r="O424" i="10"/>
  <c r="O429" i="10"/>
  <c r="O440" i="10"/>
  <c r="O445" i="10"/>
  <c r="O456" i="10"/>
  <c r="O461" i="10"/>
  <c r="O472" i="10"/>
  <c r="O477" i="10"/>
  <c r="O488" i="10"/>
  <c r="O493" i="10"/>
  <c r="O504" i="10"/>
  <c r="O509" i="10"/>
  <c r="O520" i="10"/>
  <c r="O525" i="10"/>
  <c r="O536" i="10"/>
  <c r="O541" i="10"/>
  <c r="O552" i="10"/>
  <c r="O557" i="10"/>
  <c r="O568" i="10"/>
  <c r="O573" i="10"/>
  <c r="O584" i="10"/>
  <c r="O589" i="10"/>
  <c r="O600" i="10"/>
  <c r="O605" i="10"/>
  <c r="O616" i="10"/>
  <c r="O621" i="10"/>
  <c r="O632" i="10"/>
  <c r="O637" i="10"/>
  <c r="O648" i="10"/>
  <c r="O653" i="10"/>
  <c r="O664" i="10"/>
  <c r="O669" i="10"/>
  <c r="O680" i="10"/>
  <c r="O685" i="10"/>
  <c r="O696" i="10"/>
  <c r="O701" i="10"/>
  <c r="O712" i="10"/>
  <c r="O717" i="10"/>
  <c r="O728" i="10"/>
  <c r="O733" i="10"/>
  <c r="O744" i="10"/>
  <c r="O749" i="10"/>
  <c r="O760" i="10"/>
  <c r="O765" i="10"/>
  <c r="O776" i="10"/>
  <c r="O781" i="10"/>
  <c r="O792" i="10"/>
  <c r="O797" i="10"/>
  <c r="O28" i="10"/>
  <c r="O33" i="10"/>
  <c r="O44" i="10"/>
  <c r="O49" i="10"/>
  <c r="O60" i="10"/>
  <c r="O65" i="10"/>
  <c r="O76" i="10"/>
  <c r="O81" i="10"/>
  <c r="O92" i="10"/>
  <c r="O97" i="10"/>
  <c r="O108" i="10"/>
  <c r="O113" i="10"/>
  <c r="O124" i="10"/>
  <c r="O129" i="10"/>
  <c r="O140" i="10"/>
  <c r="O145" i="10"/>
  <c r="O156" i="10"/>
  <c r="O161" i="10"/>
  <c r="O172" i="10"/>
  <c r="O177" i="10"/>
  <c r="O188" i="10"/>
  <c r="O193" i="10"/>
  <c r="O204" i="10"/>
  <c r="O209" i="10"/>
  <c r="O220" i="10"/>
  <c r="O225" i="10"/>
  <c r="O236" i="10"/>
  <c r="O241" i="10"/>
  <c r="O252" i="10"/>
  <c r="O257" i="10"/>
  <c r="O268" i="10"/>
  <c r="O273" i="10"/>
  <c r="O284" i="10"/>
  <c r="O289" i="10"/>
  <c r="O300" i="10"/>
  <c r="O305" i="10"/>
  <c r="O316" i="10"/>
  <c r="O321" i="10"/>
  <c r="O332" i="10"/>
  <c r="O337" i="10"/>
  <c r="O348" i="10"/>
  <c r="O353" i="10"/>
  <c r="O364" i="10"/>
  <c r="O369" i="10"/>
  <c r="O380" i="10"/>
  <c r="O385" i="10"/>
  <c r="O396" i="10"/>
  <c r="O401" i="10"/>
  <c r="O412" i="10"/>
  <c r="O417" i="10"/>
  <c r="O428" i="10"/>
  <c r="O433" i="10"/>
  <c r="O444" i="10"/>
  <c r="O449" i="10"/>
  <c r="O460" i="10"/>
  <c r="O465" i="10"/>
  <c r="O476" i="10"/>
  <c r="O481" i="10"/>
  <c r="O492" i="10"/>
  <c r="O497" i="10"/>
  <c r="O508" i="10"/>
  <c r="O513" i="10"/>
  <c r="O524" i="10"/>
  <c r="O529" i="10"/>
  <c r="O540" i="10"/>
  <c r="O545" i="10"/>
  <c r="O556" i="10"/>
  <c r="O561" i="10"/>
  <c r="O572" i="10"/>
  <c r="O577" i="10"/>
  <c r="O588" i="10"/>
  <c r="O593" i="10"/>
  <c r="O604" i="10"/>
  <c r="O609" i="10"/>
  <c r="O620" i="10"/>
  <c r="O625" i="10"/>
  <c r="O636" i="10"/>
  <c r="O641" i="10"/>
  <c r="O652" i="10"/>
  <c r="O657" i="10"/>
  <c r="O668" i="10"/>
  <c r="O673" i="10"/>
  <c r="O684" i="10"/>
  <c r="O689" i="10"/>
  <c r="O700" i="10"/>
  <c r="O705" i="10"/>
  <c r="O716" i="10"/>
  <c r="O721" i="10"/>
  <c r="O732" i="10"/>
  <c r="O737" i="10"/>
  <c r="O748" i="10"/>
  <c r="O753" i="10"/>
  <c r="O764" i="10"/>
  <c r="O769" i="10"/>
  <c r="O780" i="10"/>
  <c r="O785" i="10"/>
  <c r="O796" i="10"/>
  <c r="P50" i="10"/>
  <c r="P54" i="10"/>
  <c r="P58" i="10"/>
  <c r="P62" i="10"/>
  <c r="P66" i="10"/>
  <c r="P70" i="10"/>
  <c r="P74" i="10"/>
  <c r="P78" i="10"/>
  <c r="P82" i="10"/>
  <c r="P86" i="10"/>
  <c r="P90" i="10"/>
  <c r="P94" i="10"/>
  <c r="P98" i="10"/>
  <c r="P102" i="10"/>
  <c r="P106" i="10"/>
  <c r="P110" i="10"/>
  <c r="P114" i="10"/>
  <c r="P118" i="10"/>
  <c r="P122" i="10"/>
  <c r="P126" i="10"/>
  <c r="P130" i="10"/>
  <c r="P134" i="10"/>
  <c r="P138" i="10"/>
  <c r="P142" i="10"/>
  <c r="P146" i="10"/>
  <c r="P150" i="10"/>
  <c r="P154" i="10"/>
  <c r="P158" i="10"/>
  <c r="P162" i="10"/>
  <c r="P166" i="10"/>
  <c r="P170" i="10"/>
  <c r="P174" i="10"/>
  <c r="P178" i="10"/>
  <c r="P182" i="10"/>
  <c r="P186" i="10"/>
  <c r="P190" i="10"/>
  <c r="P194" i="10"/>
  <c r="P198" i="10"/>
  <c r="P202" i="10"/>
  <c r="P206" i="10"/>
  <c r="P210" i="10"/>
  <c r="P214" i="10"/>
  <c r="P218" i="10"/>
  <c r="P222" i="10"/>
  <c r="P226" i="10"/>
  <c r="P230" i="10"/>
  <c r="P234" i="10"/>
  <c r="P238" i="10"/>
  <c r="P242" i="10"/>
  <c r="P246" i="10"/>
  <c r="P250" i="10"/>
  <c r="P254" i="10"/>
  <c r="P258" i="10"/>
  <c r="P262" i="10"/>
  <c r="P266" i="10"/>
  <c r="P270" i="10"/>
  <c r="P274" i="10"/>
  <c r="P278" i="10"/>
  <c r="P282" i="10"/>
  <c r="P286" i="10"/>
  <c r="P290" i="10"/>
  <c r="P294" i="10"/>
  <c r="P298" i="10"/>
  <c r="P302" i="10"/>
  <c r="P306" i="10"/>
  <c r="P310" i="10"/>
  <c r="P314" i="10"/>
  <c r="P318" i="10"/>
  <c r="P322" i="10"/>
  <c r="P326" i="10"/>
  <c r="P330" i="10"/>
  <c r="P334" i="10"/>
  <c r="P338" i="10"/>
  <c r="P342" i="10"/>
  <c r="P346" i="10"/>
  <c r="P350" i="10"/>
  <c r="P354" i="10"/>
  <c r="P358" i="10"/>
  <c r="P362" i="10"/>
  <c r="P366" i="10"/>
  <c r="P370" i="10"/>
  <c r="P374" i="10"/>
  <c r="P378" i="10"/>
  <c r="P382" i="10"/>
  <c r="P386" i="10"/>
  <c r="P390" i="10"/>
  <c r="P394" i="10"/>
  <c r="P398" i="10"/>
  <c r="P402" i="10"/>
  <c r="P406" i="10"/>
  <c r="P410" i="10"/>
  <c r="P414" i="10"/>
  <c r="P418" i="10"/>
  <c r="P422" i="10"/>
  <c r="P426" i="10"/>
  <c r="P430" i="10"/>
  <c r="P434" i="10"/>
  <c r="P438" i="10"/>
  <c r="P442" i="10"/>
  <c r="P446" i="10"/>
  <c r="P450" i="10"/>
  <c r="P454" i="10"/>
  <c r="P458" i="10"/>
  <c r="P462" i="10"/>
  <c r="P466" i="10"/>
  <c r="P470" i="10"/>
  <c r="P474" i="10"/>
  <c r="P478" i="10"/>
  <c r="P482" i="10"/>
  <c r="P486" i="10"/>
  <c r="P490" i="10"/>
  <c r="P494" i="10"/>
  <c r="P498" i="10"/>
  <c r="P502" i="10"/>
  <c r="P506" i="10"/>
  <c r="P510" i="10"/>
  <c r="P514" i="10"/>
  <c r="P518" i="10"/>
  <c r="P522" i="10"/>
  <c r="P526" i="10"/>
  <c r="P530" i="10"/>
  <c r="P534" i="10"/>
  <c r="P538" i="10"/>
  <c r="P542" i="10"/>
  <c r="P546" i="10"/>
  <c r="P550" i="10"/>
  <c r="P554" i="10"/>
  <c r="P558" i="10"/>
  <c r="P562" i="10"/>
  <c r="P566" i="10"/>
  <c r="P570" i="10"/>
  <c r="P574" i="10"/>
  <c r="P578" i="10"/>
  <c r="P582" i="10"/>
  <c r="P586" i="10"/>
  <c r="P590" i="10"/>
  <c r="P594" i="10"/>
  <c r="P598" i="10"/>
  <c r="P602" i="10"/>
  <c r="P606" i="10"/>
  <c r="P610" i="10"/>
  <c r="P614" i="10"/>
  <c r="P618" i="10"/>
  <c r="P622" i="10"/>
  <c r="P626" i="10"/>
  <c r="P630" i="10"/>
  <c r="P634" i="10"/>
  <c r="P638" i="10"/>
  <c r="P642" i="10"/>
  <c r="P646" i="10"/>
  <c r="P650" i="10"/>
  <c r="P654" i="10"/>
  <c r="P658" i="10"/>
  <c r="P662" i="10"/>
  <c r="P666" i="10"/>
  <c r="P670" i="10"/>
  <c r="P674" i="10"/>
  <c r="P678" i="10"/>
  <c r="P682" i="10"/>
  <c r="P686" i="10"/>
  <c r="P690" i="10"/>
  <c r="P694" i="10"/>
  <c r="P698" i="10"/>
  <c r="P702" i="10"/>
  <c r="P706" i="10"/>
  <c r="P710" i="10"/>
  <c r="P714" i="10"/>
  <c r="P718" i="10"/>
  <c r="P722" i="10"/>
  <c r="P726" i="10"/>
  <c r="P730" i="10"/>
  <c r="P734" i="10"/>
  <c r="P738" i="10"/>
  <c r="P742" i="10"/>
  <c r="P746" i="10"/>
  <c r="P750" i="10"/>
  <c r="P754" i="10"/>
  <c r="P758" i="10"/>
  <c r="P762" i="10"/>
  <c r="P766" i="10"/>
  <c r="P770" i="10"/>
  <c r="P774" i="10"/>
  <c r="P778" i="10"/>
  <c r="P782" i="10"/>
  <c r="P786" i="10"/>
  <c r="P790" i="10"/>
  <c r="P794" i="10"/>
  <c r="P798" i="10"/>
  <c r="T26" i="10"/>
  <c r="O26" i="10"/>
  <c r="M51" i="7"/>
  <c r="S51" i="7"/>
  <c r="M53" i="7"/>
  <c r="S53" i="7"/>
  <c r="AB59" i="7"/>
  <c r="M61" i="7"/>
  <c r="S61" i="7"/>
  <c r="Z61" i="7"/>
  <c r="AB61" i="7"/>
  <c r="AC61" i="7"/>
  <c r="M69" i="7"/>
  <c r="S69" i="7"/>
  <c r="AB75" i="7"/>
  <c r="AB77" i="7"/>
  <c r="M77" i="7"/>
  <c r="S77" i="7"/>
  <c r="AC77" i="7"/>
  <c r="Z77" i="7"/>
  <c r="M83" i="7"/>
  <c r="S83" i="7"/>
  <c r="M85" i="7"/>
  <c r="S85" i="7"/>
  <c r="AB101" i="7"/>
  <c r="AB171" i="7"/>
  <c r="M29" i="7"/>
  <c r="S29" i="7"/>
  <c r="Z29" i="7"/>
  <c r="AB29" i="7"/>
  <c r="AC29" i="7"/>
  <c r="M37" i="7"/>
  <c r="S37" i="7"/>
  <c r="M42" i="7"/>
  <c r="S42" i="7"/>
  <c r="Z42" i="7"/>
  <c r="AB42" i="7"/>
  <c r="AC42" i="7"/>
  <c r="AB45" i="7"/>
  <c r="M45" i="7"/>
  <c r="S45" i="7"/>
  <c r="AC45" i="7"/>
  <c r="Z45" i="7"/>
  <c r="M33" i="7"/>
  <c r="S33" i="7"/>
  <c r="M41" i="7"/>
  <c r="S41" i="7"/>
  <c r="Z41" i="7"/>
  <c r="AB41" i="7"/>
  <c r="AC41" i="7"/>
  <c r="M49" i="7"/>
  <c r="S49" i="7"/>
  <c r="AE52" i="7"/>
  <c r="M54" i="7"/>
  <c r="S54" i="7"/>
  <c r="Z54" i="7"/>
  <c r="AB54" i="7"/>
  <c r="AC54" i="7"/>
  <c r="AB57" i="7"/>
  <c r="M57" i="7"/>
  <c r="S57" i="7"/>
  <c r="AC57" i="7"/>
  <c r="Z57" i="7"/>
  <c r="M65" i="7"/>
  <c r="S65" i="7"/>
  <c r="AB73" i="7"/>
  <c r="M73" i="7"/>
  <c r="S73" i="7"/>
  <c r="AC73" i="7"/>
  <c r="Z73" i="7"/>
  <c r="M79" i="7"/>
  <c r="S79" i="7"/>
  <c r="M81" i="7"/>
  <c r="S81" i="7"/>
  <c r="X32" i="7"/>
  <c r="AD32" i="7"/>
  <c r="AB37" i="7"/>
  <c r="AC37" i="7"/>
  <c r="Z37" i="7"/>
  <c r="X51" i="7"/>
  <c r="AB51" i="7"/>
  <c r="Z53" i="7"/>
  <c r="AB53" i="7"/>
  <c r="AC53" i="7"/>
  <c r="M59" i="7"/>
  <c r="S59" i="7"/>
  <c r="X59" i="7"/>
  <c r="AB69" i="7"/>
  <c r="AC69" i="7"/>
  <c r="Z69" i="7"/>
  <c r="M75" i="7"/>
  <c r="S75" i="7"/>
  <c r="X75" i="7"/>
  <c r="X83" i="7"/>
  <c r="AB83" i="7"/>
  <c r="AB85" i="7"/>
  <c r="AC85" i="7"/>
  <c r="Z85" i="7"/>
  <c r="AE175" i="7"/>
  <c r="M30" i="7"/>
  <c r="S30" i="7"/>
  <c r="Z30" i="7"/>
  <c r="AB30" i="7"/>
  <c r="AC30" i="7"/>
  <c r="AB33" i="7"/>
  <c r="AC33" i="7"/>
  <c r="Z33" i="7"/>
  <c r="X36" i="7"/>
  <c r="AD36" i="7"/>
  <c r="X44" i="7"/>
  <c r="AD44" i="7"/>
  <c r="AB49" i="7"/>
  <c r="AC49" i="7"/>
  <c r="Z49" i="7"/>
  <c r="M62" i="7"/>
  <c r="S62" i="7"/>
  <c r="Z62" i="7"/>
  <c r="AB62" i="7"/>
  <c r="AC62" i="7"/>
  <c r="AB65" i="7"/>
  <c r="AC65" i="7"/>
  <c r="Z65" i="7"/>
  <c r="X79" i="7"/>
  <c r="AB79" i="7"/>
  <c r="AB81" i="7"/>
  <c r="AC81" i="7"/>
  <c r="Z81" i="7"/>
  <c r="AE179" i="7"/>
  <c r="Z59" i="7"/>
  <c r="Z79" i="7"/>
  <c r="AB93" i="7"/>
  <c r="M93" i="7"/>
  <c r="S93" i="7"/>
  <c r="AC93" i="7"/>
  <c r="AB125" i="7"/>
  <c r="M125" i="7"/>
  <c r="S125" i="7"/>
  <c r="AC125" i="7"/>
  <c r="AB133" i="7"/>
  <c r="M133" i="7"/>
  <c r="S133" i="7"/>
  <c r="AC133" i="7"/>
  <c r="AB141" i="7"/>
  <c r="M141" i="7"/>
  <c r="S141" i="7"/>
  <c r="AC141" i="7"/>
  <c r="AB179" i="7"/>
  <c r="Z32" i="7"/>
  <c r="Z36" i="7"/>
  <c r="Z44" i="7"/>
  <c r="Z48" i="7"/>
  <c r="Z52" i="7"/>
  <c r="AB89" i="7"/>
  <c r="AC89" i="7"/>
  <c r="Z93" i="7"/>
  <c r="AB97" i="7"/>
  <c r="AC97" i="7"/>
  <c r="M101" i="7"/>
  <c r="S101" i="7"/>
  <c r="Z101" i="7"/>
  <c r="AB105" i="7"/>
  <c r="AC105" i="7"/>
  <c r="AB113" i="7"/>
  <c r="AC113" i="7"/>
  <c r="AB121" i="7"/>
  <c r="AC121" i="7"/>
  <c r="Z125" i="7"/>
  <c r="AB129" i="7"/>
  <c r="AC129" i="7"/>
  <c r="Z133" i="7"/>
  <c r="AB137" i="7"/>
  <c r="AC137" i="7"/>
  <c r="Z141" i="7"/>
  <c r="AB145" i="7"/>
  <c r="AC145" i="7"/>
  <c r="AB153" i="7"/>
  <c r="AC153" i="7"/>
  <c r="AB161" i="7"/>
  <c r="AC161" i="7"/>
  <c r="AB167" i="7"/>
  <c r="M167" i="7"/>
  <c r="S167" i="7"/>
  <c r="AC167" i="7"/>
  <c r="Z167" i="7"/>
  <c r="M179" i="7"/>
  <c r="S179" i="7"/>
  <c r="X179" i="7"/>
  <c r="M186" i="7"/>
  <c r="S186" i="7"/>
  <c r="Z186" i="7"/>
  <c r="AB186" i="7"/>
  <c r="AC186" i="7"/>
  <c r="M190" i="7"/>
  <c r="S190" i="7"/>
  <c r="Z190" i="7"/>
  <c r="AB190" i="7"/>
  <c r="AC190" i="7"/>
  <c r="M194" i="7"/>
  <c r="S194" i="7"/>
  <c r="Z194" i="7"/>
  <c r="AB194" i="7"/>
  <c r="AC194" i="7"/>
  <c r="M198" i="7"/>
  <c r="S198" i="7"/>
  <c r="Z198" i="7"/>
  <c r="AB198" i="7"/>
  <c r="AC198" i="7"/>
  <c r="M202" i="7"/>
  <c r="S202" i="7"/>
  <c r="Z202" i="7"/>
  <c r="AB202" i="7"/>
  <c r="AC202" i="7"/>
  <c r="M206" i="7"/>
  <c r="S206" i="7"/>
  <c r="Z206" i="7"/>
  <c r="AB206" i="7"/>
  <c r="AC206" i="7"/>
  <c r="M210" i="7"/>
  <c r="S210" i="7"/>
  <c r="Z210" i="7"/>
  <c r="AB210" i="7"/>
  <c r="AC210" i="7"/>
  <c r="M214" i="7"/>
  <c r="S214" i="7"/>
  <c r="Z214" i="7"/>
  <c r="AB214" i="7"/>
  <c r="AC214" i="7"/>
  <c r="M218" i="7"/>
  <c r="S218" i="7"/>
  <c r="Z218" i="7"/>
  <c r="AB218" i="7"/>
  <c r="AC218" i="7"/>
  <c r="M222" i="7"/>
  <c r="S222" i="7"/>
  <c r="Z222" i="7"/>
  <c r="AB222" i="7"/>
  <c r="AC222" i="7"/>
  <c r="M226" i="7"/>
  <c r="S226" i="7"/>
  <c r="Z226" i="7"/>
  <c r="AB226" i="7"/>
  <c r="AC226" i="7"/>
  <c r="M230" i="7"/>
  <c r="S230" i="7"/>
  <c r="Z230" i="7"/>
  <c r="AB230" i="7"/>
  <c r="AC230" i="7"/>
  <c r="M234" i="7"/>
  <c r="S234" i="7"/>
  <c r="Z234" i="7"/>
  <c r="AB234" i="7"/>
  <c r="AC234" i="7"/>
  <c r="M238" i="7"/>
  <c r="S238" i="7"/>
  <c r="Z238" i="7"/>
  <c r="AB238" i="7"/>
  <c r="AC238" i="7"/>
  <c r="M242" i="7"/>
  <c r="S242" i="7"/>
  <c r="Z242" i="7"/>
  <c r="AB242" i="7"/>
  <c r="AC242" i="7"/>
  <c r="M246" i="7"/>
  <c r="S246" i="7"/>
  <c r="Z246" i="7"/>
  <c r="AB246" i="7"/>
  <c r="AC246" i="7"/>
  <c r="M250" i="7"/>
  <c r="S250" i="7"/>
  <c r="Z250" i="7"/>
  <c r="AB250" i="7"/>
  <c r="AC250" i="7"/>
  <c r="M254" i="7"/>
  <c r="S254" i="7"/>
  <c r="Z254" i="7"/>
  <c r="AB254" i="7"/>
  <c r="AC254" i="7"/>
  <c r="M258" i="7"/>
  <c r="S258" i="7"/>
  <c r="Z258" i="7"/>
  <c r="AB258" i="7"/>
  <c r="AC258" i="7"/>
  <c r="M262" i="7"/>
  <c r="S262" i="7"/>
  <c r="Z262" i="7"/>
  <c r="AB262" i="7"/>
  <c r="AC262" i="7"/>
  <c r="M266" i="7"/>
  <c r="S266" i="7"/>
  <c r="Z266" i="7"/>
  <c r="AB266" i="7"/>
  <c r="AC266" i="7"/>
  <c r="M270" i="7"/>
  <c r="S270" i="7"/>
  <c r="Z270" i="7"/>
  <c r="AB270" i="7"/>
  <c r="AC270" i="7"/>
  <c r="M274" i="7"/>
  <c r="S274" i="7"/>
  <c r="Z274" i="7"/>
  <c r="AB274" i="7"/>
  <c r="AC274" i="7"/>
  <c r="M278" i="7"/>
  <c r="S278" i="7"/>
  <c r="Z278" i="7"/>
  <c r="AB278" i="7"/>
  <c r="AC278" i="7"/>
  <c r="M282" i="7"/>
  <c r="S282" i="7"/>
  <c r="Z282" i="7"/>
  <c r="AB282" i="7"/>
  <c r="AC282" i="7"/>
  <c r="M286" i="7"/>
  <c r="S286" i="7"/>
  <c r="Z286" i="7"/>
  <c r="AB286" i="7"/>
  <c r="AC286" i="7"/>
  <c r="M290" i="7"/>
  <c r="S290" i="7"/>
  <c r="Z290" i="7"/>
  <c r="AB290" i="7"/>
  <c r="AC290" i="7"/>
  <c r="M294" i="7"/>
  <c r="S294" i="7"/>
  <c r="Z294" i="7"/>
  <c r="AB294" i="7"/>
  <c r="AC294" i="7"/>
  <c r="M298" i="7"/>
  <c r="S298" i="7"/>
  <c r="Z298" i="7"/>
  <c r="AB298" i="7"/>
  <c r="AC298" i="7"/>
  <c r="M302" i="7"/>
  <c r="S302" i="7"/>
  <c r="Z302" i="7"/>
  <c r="AB302" i="7"/>
  <c r="AC302" i="7"/>
  <c r="M306" i="7"/>
  <c r="S306" i="7"/>
  <c r="Z306" i="7"/>
  <c r="AB306" i="7"/>
  <c r="AC306" i="7"/>
  <c r="M310" i="7"/>
  <c r="S310" i="7"/>
  <c r="Z310" i="7"/>
  <c r="AB310" i="7"/>
  <c r="AC310" i="7"/>
  <c r="M314" i="7"/>
  <c r="S314" i="7"/>
  <c r="Z314" i="7"/>
  <c r="AB314" i="7"/>
  <c r="AC314" i="7"/>
  <c r="M318" i="7"/>
  <c r="S318" i="7"/>
  <c r="Z318" i="7"/>
  <c r="AB318" i="7"/>
  <c r="AC318" i="7"/>
  <c r="M322" i="7"/>
  <c r="S322" i="7"/>
  <c r="Z322" i="7"/>
  <c r="AB322" i="7"/>
  <c r="AC322" i="7"/>
  <c r="M326" i="7"/>
  <c r="S326" i="7"/>
  <c r="Z326" i="7"/>
  <c r="AB326" i="7"/>
  <c r="AC326" i="7"/>
  <c r="M330" i="7"/>
  <c r="S330" i="7"/>
  <c r="Z330" i="7"/>
  <c r="AB330" i="7"/>
  <c r="AC330" i="7"/>
  <c r="M334" i="7"/>
  <c r="S334" i="7"/>
  <c r="Z334" i="7"/>
  <c r="AB334" i="7"/>
  <c r="AC334" i="7"/>
  <c r="M338" i="7"/>
  <c r="S338" i="7"/>
  <c r="Z338" i="7"/>
  <c r="AB338" i="7"/>
  <c r="AC338" i="7"/>
  <c r="M342" i="7"/>
  <c r="S342" i="7"/>
  <c r="Z342" i="7"/>
  <c r="AB342" i="7"/>
  <c r="AC342" i="7"/>
  <c r="M346" i="7"/>
  <c r="S346" i="7"/>
  <c r="Z346" i="7"/>
  <c r="AB346" i="7"/>
  <c r="AC346" i="7"/>
  <c r="M350" i="7"/>
  <c r="S350" i="7"/>
  <c r="Z350" i="7"/>
  <c r="AB350" i="7"/>
  <c r="AC350" i="7"/>
  <c r="M354" i="7"/>
  <c r="S354" i="7"/>
  <c r="Z354" i="7"/>
  <c r="AB354" i="7"/>
  <c r="AC354" i="7"/>
  <c r="M358" i="7"/>
  <c r="S358" i="7"/>
  <c r="Z358" i="7"/>
  <c r="AB358" i="7"/>
  <c r="AC358" i="7"/>
  <c r="M362" i="7"/>
  <c r="S362" i="7"/>
  <c r="Z362" i="7"/>
  <c r="AB362" i="7"/>
  <c r="AC362" i="7"/>
  <c r="M366" i="7"/>
  <c r="S366" i="7"/>
  <c r="Z366" i="7"/>
  <c r="AB366" i="7"/>
  <c r="AC366" i="7"/>
  <c r="M370" i="7"/>
  <c r="S370" i="7"/>
  <c r="Z370" i="7"/>
  <c r="AB370" i="7"/>
  <c r="AC370" i="7"/>
  <c r="M374" i="7"/>
  <c r="S374" i="7"/>
  <c r="Z374" i="7"/>
  <c r="AB374" i="7"/>
  <c r="AC374" i="7"/>
  <c r="M378" i="7"/>
  <c r="S378" i="7"/>
  <c r="Z378" i="7"/>
  <c r="AB378" i="7"/>
  <c r="AC378" i="7"/>
  <c r="M382" i="7"/>
  <c r="S382" i="7"/>
  <c r="Z382" i="7"/>
  <c r="AB382" i="7"/>
  <c r="AC382" i="7"/>
  <c r="M386" i="7"/>
  <c r="S386" i="7"/>
  <c r="Z386" i="7"/>
  <c r="AB386" i="7"/>
  <c r="AC386" i="7"/>
  <c r="M390" i="7"/>
  <c r="S390" i="7"/>
  <c r="Z390" i="7"/>
  <c r="AB390" i="7"/>
  <c r="AC390" i="7"/>
  <c r="M394" i="7"/>
  <c r="S394" i="7"/>
  <c r="Z394" i="7"/>
  <c r="AB394" i="7"/>
  <c r="AC394" i="7"/>
  <c r="M398" i="7"/>
  <c r="S398" i="7"/>
  <c r="Z398" i="7"/>
  <c r="AB398" i="7"/>
  <c r="AC398" i="7"/>
  <c r="M402" i="7"/>
  <c r="S402" i="7"/>
  <c r="Z402" i="7"/>
  <c r="AB402" i="7"/>
  <c r="AC402" i="7"/>
  <c r="M406" i="7"/>
  <c r="S406" i="7"/>
  <c r="Z406" i="7"/>
  <c r="AB406" i="7"/>
  <c r="AC406" i="7"/>
  <c r="M410" i="7"/>
  <c r="S410" i="7"/>
  <c r="Z410" i="7"/>
  <c r="AB410" i="7"/>
  <c r="AC410" i="7"/>
  <c r="M414" i="7"/>
  <c r="S414" i="7"/>
  <c r="Z414" i="7"/>
  <c r="AB414" i="7"/>
  <c r="AC414" i="7"/>
  <c r="M418" i="7"/>
  <c r="S418" i="7"/>
  <c r="Z418" i="7"/>
  <c r="AB418" i="7"/>
  <c r="AC418" i="7"/>
  <c r="M422" i="7"/>
  <c r="S422" i="7"/>
  <c r="Z422" i="7"/>
  <c r="AB422" i="7"/>
  <c r="AC422" i="7"/>
  <c r="M426" i="7"/>
  <c r="S426" i="7"/>
  <c r="Z426" i="7"/>
  <c r="AB426" i="7"/>
  <c r="AC426" i="7"/>
  <c r="M430" i="7"/>
  <c r="S430" i="7"/>
  <c r="Z430" i="7"/>
  <c r="AB430" i="7"/>
  <c r="AC430" i="7"/>
  <c r="M434" i="7"/>
  <c r="S434" i="7"/>
  <c r="Z434" i="7"/>
  <c r="AB434" i="7"/>
  <c r="AC434" i="7"/>
  <c r="M438" i="7"/>
  <c r="S438" i="7"/>
  <c r="Z438" i="7"/>
  <c r="AB438" i="7"/>
  <c r="AC438" i="7"/>
  <c r="M442" i="7"/>
  <c r="S442" i="7"/>
  <c r="Z442" i="7"/>
  <c r="AB442" i="7"/>
  <c r="AC442" i="7"/>
  <c r="M446" i="7"/>
  <c r="S446" i="7"/>
  <c r="Z446" i="7"/>
  <c r="AB446" i="7"/>
  <c r="AC446" i="7"/>
  <c r="M450" i="7"/>
  <c r="S450" i="7"/>
  <c r="Z450" i="7"/>
  <c r="AB450" i="7"/>
  <c r="AC450" i="7"/>
  <c r="M454" i="7"/>
  <c r="S454" i="7"/>
  <c r="Z454" i="7"/>
  <c r="AB454" i="7"/>
  <c r="AC454" i="7"/>
  <c r="M458" i="7"/>
  <c r="S458" i="7"/>
  <c r="Z458" i="7"/>
  <c r="AB458" i="7"/>
  <c r="AC458" i="7"/>
  <c r="M462" i="7"/>
  <c r="S462" i="7"/>
  <c r="Z462" i="7"/>
  <c r="AB462" i="7"/>
  <c r="AC462" i="7"/>
  <c r="M466" i="7"/>
  <c r="S466" i="7"/>
  <c r="Z466" i="7"/>
  <c r="AB466" i="7"/>
  <c r="AC466" i="7"/>
  <c r="M470" i="7"/>
  <c r="S470" i="7"/>
  <c r="Z470" i="7"/>
  <c r="AB470" i="7"/>
  <c r="AC470" i="7"/>
  <c r="M474" i="7"/>
  <c r="S474" i="7"/>
  <c r="Z474" i="7"/>
  <c r="AB474" i="7"/>
  <c r="AC474" i="7"/>
  <c r="M478" i="7"/>
  <c r="S478" i="7"/>
  <c r="Z478" i="7"/>
  <c r="AB478" i="7"/>
  <c r="AC478" i="7"/>
  <c r="M482" i="7"/>
  <c r="S482" i="7"/>
  <c r="Z482" i="7"/>
  <c r="AB482" i="7"/>
  <c r="AC482" i="7"/>
  <c r="M486" i="7"/>
  <c r="S486" i="7"/>
  <c r="Z486" i="7"/>
  <c r="AB486" i="7"/>
  <c r="AC486" i="7"/>
  <c r="M490" i="7"/>
  <c r="S490" i="7"/>
  <c r="Z490" i="7"/>
  <c r="AB490" i="7"/>
  <c r="AC490" i="7"/>
  <c r="M494" i="7"/>
  <c r="S494" i="7"/>
  <c r="Z494" i="7"/>
  <c r="AB494" i="7"/>
  <c r="AC494" i="7"/>
  <c r="M498" i="7"/>
  <c r="S498" i="7"/>
  <c r="Z498" i="7"/>
  <c r="AB498" i="7"/>
  <c r="AC498" i="7"/>
  <c r="M502" i="7"/>
  <c r="S502" i="7"/>
  <c r="Z502" i="7"/>
  <c r="AB502" i="7"/>
  <c r="AC502" i="7"/>
  <c r="M506" i="7"/>
  <c r="S506" i="7"/>
  <c r="Z506" i="7"/>
  <c r="AB506" i="7"/>
  <c r="AC506" i="7"/>
  <c r="M510" i="7"/>
  <c r="S510" i="7"/>
  <c r="Z510" i="7"/>
  <c r="AB510" i="7"/>
  <c r="AC510" i="7"/>
  <c r="M514" i="7"/>
  <c r="S514" i="7"/>
  <c r="Z514" i="7"/>
  <c r="AB514" i="7"/>
  <c r="AC514" i="7"/>
  <c r="M518" i="7"/>
  <c r="S518" i="7"/>
  <c r="Z518" i="7"/>
  <c r="AB518" i="7"/>
  <c r="AC518" i="7"/>
  <c r="M522" i="7"/>
  <c r="S522" i="7"/>
  <c r="Z522" i="7"/>
  <c r="AB522" i="7"/>
  <c r="AC522" i="7"/>
  <c r="M526" i="7"/>
  <c r="S526" i="7"/>
  <c r="Z526" i="7"/>
  <c r="AB526" i="7"/>
  <c r="AC526" i="7"/>
  <c r="M530" i="7"/>
  <c r="S530" i="7"/>
  <c r="Z530" i="7"/>
  <c r="AB530" i="7"/>
  <c r="AC530" i="7"/>
  <c r="M534" i="7"/>
  <c r="S534" i="7"/>
  <c r="Z534" i="7"/>
  <c r="AB534" i="7"/>
  <c r="AC534" i="7"/>
  <c r="M538" i="7"/>
  <c r="S538" i="7"/>
  <c r="Z538" i="7"/>
  <c r="AB538" i="7"/>
  <c r="AC538" i="7"/>
  <c r="M542" i="7"/>
  <c r="S542" i="7"/>
  <c r="Z542" i="7"/>
  <c r="AB542" i="7"/>
  <c r="AC542" i="7"/>
  <c r="M546" i="7"/>
  <c r="S546" i="7"/>
  <c r="Z546" i="7"/>
  <c r="AB546" i="7"/>
  <c r="AC546" i="7"/>
  <c r="M550" i="7"/>
  <c r="S550" i="7"/>
  <c r="Z550" i="7"/>
  <c r="AB550" i="7"/>
  <c r="AC550" i="7"/>
  <c r="M554" i="7"/>
  <c r="S554" i="7"/>
  <c r="Z554" i="7"/>
  <c r="AB554" i="7"/>
  <c r="AC554" i="7"/>
  <c r="M558" i="7"/>
  <c r="S558" i="7"/>
  <c r="Z558" i="7"/>
  <c r="AB558" i="7"/>
  <c r="AC558" i="7"/>
  <c r="M562" i="7"/>
  <c r="S562" i="7"/>
  <c r="Z562" i="7"/>
  <c r="AB562" i="7"/>
  <c r="AC562" i="7"/>
  <c r="M566" i="7"/>
  <c r="S566" i="7"/>
  <c r="Z566" i="7"/>
  <c r="AB566" i="7"/>
  <c r="AC566" i="7"/>
  <c r="M570" i="7"/>
  <c r="S570" i="7"/>
  <c r="Z570" i="7"/>
  <c r="AB570" i="7"/>
  <c r="AC570" i="7"/>
  <c r="M574" i="7"/>
  <c r="S574" i="7"/>
  <c r="Z574" i="7"/>
  <c r="AB574" i="7"/>
  <c r="AC574" i="7"/>
  <c r="M578" i="7"/>
  <c r="S578" i="7"/>
  <c r="Z578" i="7"/>
  <c r="AB578" i="7"/>
  <c r="AC578" i="7"/>
  <c r="M582" i="7"/>
  <c r="S582" i="7"/>
  <c r="Z582" i="7"/>
  <c r="AB582" i="7"/>
  <c r="AC582" i="7"/>
  <c r="M586" i="7"/>
  <c r="S586" i="7"/>
  <c r="Z586" i="7"/>
  <c r="AB586" i="7"/>
  <c r="AC586" i="7"/>
  <c r="M590" i="7"/>
  <c r="S590" i="7"/>
  <c r="Z590" i="7"/>
  <c r="AB590" i="7"/>
  <c r="AC590" i="7"/>
  <c r="M594" i="7"/>
  <c r="S594" i="7"/>
  <c r="Z594" i="7"/>
  <c r="AB594" i="7"/>
  <c r="AC594" i="7"/>
  <c r="M598" i="7"/>
  <c r="S598" i="7"/>
  <c r="Z598" i="7"/>
  <c r="AB598" i="7"/>
  <c r="AC598" i="7"/>
  <c r="M602" i="7"/>
  <c r="S602" i="7"/>
  <c r="Z602" i="7"/>
  <c r="AB602" i="7"/>
  <c r="AC602" i="7"/>
  <c r="M606" i="7"/>
  <c r="S606" i="7"/>
  <c r="Z606" i="7"/>
  <c r="AB606" i="7"/>
  <c r="AC606" i="7"/>
  <c r="M610" i="7"/>
  <c r="S610" i="7"/>
  <c r="Z610" i="7"/>
  <c r="AB610" i="7"/>
  <c r="AC610" i="7"/>
  <c r="M614" i="7"/>
  <c r="S614" i="7"/>
  <c r="Z614" i="7"/>
  <c r="AB614" i="7"/>
  <c r="AC614" i="7"/>
  <c r="M618" i="7"/>
  <c r="S618" i="7"/>
  <c r="Z618" i="7"/>
  <c r="AB618" i="7"/>
  <c r="AC618" i="7"/>
  <c r="M622" i="7"/>
  <c r="S622" i="7"/>
  <c r="Z622" i="7"/>
  <c r="AB622" i="7"/>
  <c r="AC622" i="7"/>
  <c r="M626" i="7"/>
  <c r="S626" i="7"/>
  <c r="Z626" i="7"/>
  <c r="AB626" i="7"/>
  <c r="AC626" i="7"/>
  <c r="M630" i="7"/>
  <c r="S630" i="7"/>
  <c r="Z630" i="7"/>
  <c r="AB630" i="7"/>
  <c r="AC630" i="7"/>
  <c r="M634" i="7"/>
  <c r="S634" i="7"/>
  <c r="Z634" i="7"/>
  <c r="AB634" i="7"/>
  <c r="AC634" i="7"/>
  <c r="M638" i="7"/>
  <c r="S638" i="7"/>
  <c r="Z638" i="7"/>
  <c r="AB638" i="7"/>
  <c r="AC638" i="7"/>
  <c r="M642" i="7"/>
  <c r="S642" i="7"/>
  <c r="Z642" i="7"/>
  <c r="AB642" i="7"/>
  <c r="AC642" i="7"/>
  <c r="M646" i="7"/>
  <c r="S646" i="7"/>
  <c r="Z646" i="7"/>
  <c r="AB646" i="7"/>
  <c r="AC646" i="7"/>
  <c r="M650" i="7"/>
  <c r="S650" i="7"/>
  <c r="Z650" i="7"/>
  <c r="AB650" i="7"/>
  <c r="AC650" i="7"/>
  <c r="M654" i="7"/>
  <c r="S654" i="7"/>
  <c r="Z654" i="7"/>
  <c r="AB654" i="7"/>
  <c r="AC654" i="7"/>
  <c r="M658" i="7"/>
  <c r="S658" i="7"/>
  <c r="Z658" i="7"/>
  <c r="AB658" i="7"/>
  <c r="AC658" i="7"/>
  <c r="M662" i="7"/>
  <c r="S662" i="7"/>
  <c r="Z662" i="7"/>
  <c r="AB662" i="7"/>
  <c r="AC662" i="7"/>
  <c r="M666" i="7"/>
  <c r="S666" i="7"/>
  <c r="Z666" i="7"/>
  <c r="AB666" i="7"/>
  <c r="AC666" i="7"/>
  <c r="M670" i="7"/>
  <c r="S670" i="7"/>
  <c r="Z670" i="7"/>
  <c r="AB670" i="7"/>
  <c r="AC670" i="7"/>
  <c r="M674" i="7"/>
  <c r="S674" i="7"/>
  <c r="Z674" i="7"/>
  <c r="AB674" i="7"/>
  <c r="AC674" i="7"/>
  <c r="M678" i="7"/>
  <c r="S678" i="7"/>
  <c r="Z678" i="7"/>
  <c r="AB678" i="7"/>
  <c r="AC678" i="7"/>
  <c r="M682" i="7"/>
  <c r="S682" i="7"/>
  <c r="Z682" i="7"/>
  <c r="AB682" i="7"/>
  <c r="AC682" i="7"/>
  <c r="M686" i="7"/>
  <c r="S686" i="7"/>
  <c r="Z686" i="7"/>
  <c r="AB686" i="7"/>
  <c r="AC686" i="7"/>
  <c r="M690" i="7"/>
  <c r="S690" i="7"/>
  <c r="Z690" i="7"/>
  <c r="AB690" i="7"/>
  <c r="AC690" i="7"/>
  <c r="M694" i="7"/>
  <c r="S694" i="7"/>
  <c r="Z694" i="7"/>
  <c r="AB694" i="7"/>
  <c r="AC694" i="7"/>
  <c r="M698" i="7"/>
  <c r="S698" i="7"/>
  <c r="Z698" i="7"/>
  <c r="AB698" i="7"/>
  <c r="AC698" i="7"/>
  <c r="M702" i="7"/>
  <c r="S702" i="7"/>
  <c r="Z702" i="7"/>
  <c r="AB702" i="7"/>
  <c r="AC702" i="7"/>
  <c r="M706" i="7"/>
  <c r="S706" i="7"/>
  <c r="Z706" i="7"/>
  <c r="AB706" i="7"/>
  <c r="AC706" i="7"/>
  <c r="M710" i="7"/>
  <c r="S710" i="7"/>
  <c r="Z710" i="7"/>
  <c r="AB710" i="7"/>
  <c r="AC710" i="7"/>
  <c r="M714" i="7"/>
  <c r="S714" i="7"/>
  <c r="Z714" i="7"/>
  <c r="AB714" i="7"/>
  <c r="AC714" i="7"/>
  <c r="M718" i="7"/>
  <c r="S718" i="7"/>
  <c r="Z718" i="7"/>
  <c r="AB718" i="7"/>
  <c r="AC718" i="7"/>
  <c r="M722" i="7"/>
  <c r="S722" i="7"/>
  <c r="Z722" i="7"/>
  <c r="AB722" i="7"/>
  <c r="AC722" i="7"/>
  <c r="M726" i="7"/>
  <c r="S726" i="7"/>
  <c r="Z726" i="7"/>
  <c r="AB726" i="7"/>
  <c r="AC726" i="7"/>
  <c r="M730" i="7"/>
  <c r="S730" i="7"/>
  <c r="Z730" i="7"/>
  <c r="AB730" i="7"/>
  <c r="AC730" i="7"/>
  <c r="M734" i="7"/>
  <c r="S734" i="7"/>
  <c r="Z734" i="7"/>
  <c r="AB734" i="7"/>
  <c r="AC734" i="7"/>
  <c r="M738" i="7"/>
  <c r="S738" i="7"/>
  <c r="Z738" i="7"/>
  <c r="AB738" i="7"/>
  <c r="AC738" i="7"/>
  <c r="M742" i="7"/>
  <c r="S742" i="7"/>
  <c r="Z742" i="7"/>
  <c r="AB742" i="7"/>
  <c r="AC742" i="7"/>
  <c r="M746" i="7"/>
  <c r="S746" i="7"/>
  <c r="Z746" i="7"/>
  <c r="AB746" i="7"/>
  <c r="AC746" i="7"/>
  <c r="M750" i="7"/>
  <c r="S750" i="7"/>
  <c r="Z750" i="7"/>
  <c r="AB750" i="7"/>
  <c r="AC750" i="7"/>
  <c r="M754" i="7"/>
  <c r="S754" i="7"/>
  <c r="Z754" i="7"/>
  <c r="AB754" i="7"/>
  <c r="AC754" i="7"/>
  <c r="M758" i="7"/>
  <c r="S758" i="7"/>
  <c r="Z758" i="7"/>
  <c r="AB758" i="7"/>
  <c r="AC758" i="7"/>
  <c r="M762" i="7"/>
  <c r="S762" i="7"/>
  <c r="Z762" i="7"/>
  <c r="AB762" i="7"/>
  <c r="AC762" i="7"/>
  <c r="M766" i="7"/>
  <c r="S766" i="7"/>
  <c r="Z766" i="7"/>
  <c r="AB766" i="7"/>
  <c r="AC766" i="7"/>
  <c r="M770" i="7"/>
  <c r="S770" i="7"/>
  <c r="Z770" i="7"/>
  <c r="AB770" i="7"/>
  <c r="AC770" i="7"/>
  <c r="M774" i="7"/>
  <c r="S774" i="7"/>
  <c r="Z774" i="7"/>
  <c r="AB774" i="7"/>
  <c r="AC774" i="7"/>
  <c r="M778" i="7"/>
  <c r="S778" i="7"/>
  <c r="Z778" i="7"/>
  <c r="AB778" i="7"/>
  <c r="AC778" i="7"/>
  <c r="M782" i="7"/>
  <c r="S782" i="7"/>
  <c r="Z782" i="7"/>
  <c r="AB782" i="7"/>
  <c r="AC782" i="7"/>
  <c r="M786" i="7"/>
  <c r="S786" i="7"/>
  <c r="Z786" i="7"/>
  <c r="AB786" i="7"/>
  <c r="AC786" i="7"/>
  <c r="M790" i="7"/>
  <c r="S790" i="7"/>
  <c r="Z790" i="7"/>
  <c r="AB790" i="7"/>
  <c r="AC790" i="7"/>
  <c r="M794" i="7"/>
  <c r="S794" i="7"/>
  <c r="Z794" i="7"/>
  <c r="AB794" i="7"/>
  <c r="AC794" i="7"/>
  <c r="M798" i="7"/>
  <c r="S798" i="7"/>
  <c r="Z798" i="7"/>
  <c r="AB798" i="7"/>
  <c r="AC798" i="7"/>
  <c r="Z31" i="7"/>
  <c r="Z35" i="7"/>
  <c r="Z39" i="7"/>
  <c r="Z51" i="7"/>
  <c r="Z83" i="7"/>
  <c r="M165" i="7"/>
  <c r="S165" i="7"/>
  <c r="Z165" i="7"/>
  <c r="AB165" i="7"/>
  <c r="AC165" i="7"/>
  <c r="M171" i="7"/>
  <c r="S171" i="7"/>
  <c r="X171" i="7"/>
  <c r="AB175" i="7"/>
  <c r="M175" i="7"/>
  <c r="S175" i="7"/>
  <c r="AC175" i="7"/>
  <c r="AB27" i="7"/>
  <c r="AC27" i="7"/>
  <c r="AB43" i="7"/>
  <c r="AC43" i="7"/>
  <c r="M46" i="7"/>
  <c r="S46" i="7"/>
  <c r="AB47" i="7"/>
  <c r="AC47" i="7"/>
  <c r="AC51" i="7"/>
  <c r="AB55" i="7"/>
  <c r="AC55" i="7"/>
  <c r="M58" i="7"/>
  <c r="S58" i="7"/>
  <c r="AC59" i="7"/>
  <c r="AB63" i="7"/>
  <c r="AC63" i="7"/>
  <c r="AB67" i="7"/>
  <c r="AC67" i="7"/>
  <c r="M70" i="7"/>
  <c r="S70" i="7"/>
  <c r="AB71" i="7"/>
  <c r="AC71" i="7"/>
  <c r="AC75" i="7"/>
  <c r="M78" i="7"/>
  <c r="S78" i="7"/>
  <c r="AC79" i="7"/>
  <c r="AC83" i="7"/>
  <c r="AB87" i="7"/>
  <c r="AC87" i="7"/>
  <c r="AB95" i="7"/>
  <c r="AC95" i="7"/>
  <c r="AB103" i="7"/>
  <c r="AC103" i="7"/>
  <c r="AB111" i="7"/>
  <c r="AC111" i="7"/>
  <c r="AB119" i="7"/>
  <c r="AC119" i="7"/>
  <c r="AB127" i="7"/>
  <c r="AC127" i="7"/>
  <c r="AB135" i="7"/>
  <c r="AC135" i="7"/>
  <c r="AB143" i="7"/>
  <c r="AC143" i="7"/>
  <c r="AB151" i="7"/>
  <c r="AC151" i="7"/>
  <c r="AB159" i="7"/>
  <c r="AC159" i="7"/>
  <c r="AC171" i="7"/>
  <c r="Z171" i="7"/>
  <c r="Z75" i="7"/>
  <c r="AB109" i="7"/>
  <c r="AC109" i="7"/>
  <c r="AB117" i="7"/>
  <c r="AC117" i="7"/>
  <c r="AB149" i="7"/>
  <c r="AC149" i="7"/>
  <c r="U167" i="7"/>
  <c r="AA167" i="7"/>
  <c r="AE167" i="7"/>
  <c r="AC101" i="7"/>
  <c r="AB157" i="7"/>
  <c r="AC157" i="7"/>
  <c r="Z175" i="7"/>
  <c r="AE87" i="7"/>
  <c r="U89" i="7"/>
  <c r="AA89" i="7"/>
  <c r="AB91" i="7"/>
  <c r="AC91" i="7"/>
  <c r="AE95" i="7"/>
  <c r="U97" i="7"/>
  <c r="AA97" i="7"/>
  <c r="AB99" i="7"/>
  <c r="AC99" i="7"/>
  <c r="X101" i="7"/>
  <c r="AD101" i="7"/>
  <c r="AE103" i="7"/>
  <c r="U105" i="7"/>
  <c r="AA105" i="7"/>
  <c r="AB107" i="7"/>
  <c r="AC107" i="7"/>
  <c r="AE111" i="7"/>
  <c r="AB115" i="7"/>
  <c r="AC115" i="7"/>
  <c r="AE119" i="7"/>
  <c r="U121" i="7"/>
  <c r="AA121" i="7"/>
  <c r="AB123" i="7"/>
  <c r="AC123" i="7"/>
  <c r="AE127" i="7"/>
  <c r="U129" i="7"/>
  <c r="AA129" i="7"/>
  <c r="AB131" i="7"/>
  <c r="AC131" i="7"/>
  <c r="AE135" i="7"/>
  <c r="U137" i="7"/>
  <c r="AA137" i="7"/>
  <c r="AB139" i="7"/>
  <c r="AC139" i="7"/>
  <c r="AE143" i="7"/>
  <c r="U145" i="7"/>
  <c r="AA145" i="7"/>
  <c r="AB147" i="7"/>
  <c r="AC147" i="7"/>
  <c r="AE151" i="7"/>
  <c r="U153" i="7"/>
  <c r="AA153" i="7"/>
  <c r="AB155" i="7"/>
  <c r="AC155" i="7"/>
  <c r="AE159" i="7"/>
  <c r="U161" i="7"/>
  <c r="AA161" i="7"/>
  <c r="AB163" i="7"/>
  <c r="AC163" i="7"/>
  <c r="X167" i="7"/>
  <c r="AD167" i="7"/>
  <c r="U171" i="7"/>
  <c r="AA171" i="7"/>
  <c r="AE171" i="7"/>
  <c r="AC179" i="7"/>
  <c r="Z179" i="7"/>
  <c r="Z183" i="7"/>
  <c r="Z187" i="7"/>
  <c r="Z191" i="7"/>
  <c r="Z195" i="7"/>
  <c r="Z199" i="7"/>
  <c r="Z203" i="7"/>
  <c r="Z207" i="7"/>
  <c r="Z211" i="7"/>
  <c r="Z215" i="7"/>
  <c r="Z219" i="7"/>
  <c r="Z223" i="7"/>
  <c r="Z227" i="7"/>
  <c r="Z231" i="7"/>
  <c r="Z235" i="7"/>
  <c r="Z239" i="7"/>
  <c r="Z243" i="7"/>
  <c r="Z247" i="7"/>
  <c r="Z251" i="7"/>
  <c r="Z255" i="7"/>
  <c r="Z259" i="7"/>
  <c r="Z263" i="7"/>
  <c r="Z267" i="7"/>
  <c r="Z271" i="7"/>
  <c r="Z275" i="7"/>
  <c r="Z279" i="7"/>
  <c r="Z283" i="7"/>
  <c r="Z287" i="7"/>
  <c r="Z291" i="7"/>
  <c r="Z295" i="7"/>
  <c r="Z299" i="7"/>
  <c r="Z303" i="7"/>
  <c r="Z307" i="7"/>
  <c r="Z311" i="7"/>
  <c r="Z315" i="7"/>
  <c r="Z319" i="7"/>
  <c r="Z323" i="7"/>
  <c r="Z327" i="7"/>
  <c r="Z331" i="7"/>
  <c r="Z335" i="7"/>
  <c r="Z339" i="7"/>
  <c r="Z343" i="7"/>
  <c r="Z347" i="7"/>
  <c r="Z351" i="7"/>
  <c r="Z355" i="7"/>
  <c r="Z359" i="7"/>
  <c r="Z363" i="7"/>
  <c r="Z367" i="7"/>
  <c r="Z371" i="7"/>
  <c r="Z375" i="7"/>
  <c r="Z379" i="7"/>
  <c r="Z383" i="7"/>
  <c r="Z387" i="7"/>
  <c r="Z391" i="7"/>
  <c r="Z395" i="7"/>
  <c r="Z399" i="7"/>
  <c r="Z403" i="7"/>
  <c r="Z407" i="7"/>
  <c r="Z411" i="7"/>
  <c r="Z415" i="7"/>
  <c r="Z419" i="7"/>
  <c r="Z423" i="7"/>
  <c r="Z427" i="7"/>
  <c r="Z431" i="7"/>
  <c r="Z435" i="7"/>
  <c r="Z439" i="7"/>
  <c r="Z443" i="7"/>
  <c r="Z447" i="7"/>
  <c r="Z451" i="7"/>
  <c r="Z455" i="7"/>
  <c r="Z459" i="7"/>
  <c r="Z463" i="7"/>
  <c r="Z467" i="7"/>
  <c r="Z471" i="7"/>
  <c r="Z475" i="7"/>
  <c r="Z479" i="7"/>
  <c r="Z483" i="7"/>
  <c r="Z487" i="7"/>
  <c r="Z491" i="7"/>
  <c r="Z495" i="7"/>
  <c r="Z499" i="7"/>
  <c r="Z503" i="7"/>
  <c r="Z507" i="7"/>
  <c r="Z511" i="7"/>
  <c r="Z515" i="7"/>
  <c r="Z519" i="7"/>
  <c r="Z523" i="7"/>
  <c r="Z527" i="7"/>
  <c r="Z531" i="7"/>
  <c r="Z535" i="7"/>
  <c r="Z539" i="7"/>
  <c r="Z543" i="7"/>
  <c r="Z547" i="7"/>
  <c r="Z551" i="7"/>
  <c r="Z555" i="7"/>
  <c r="Z559" i="7"/>
  <c r="Z563" i="7"/>
  <c r="Z567" i="7"/>
  <c r="Z571" i="7"/>
  <c r="Z575" i="7"/>
  <c r="Z579" i="7"/>
  <c r="Z583" i="7"/>
  <c r="Z587" i="7"/>
  <c r="Z591" i="7"/>
  <c r="Z595" i="7"/>
  <c r="Z599" i="7"/>
  <c r="Z603" i="7"/>
  <c r="Z607" i="7"/>
  <c r="Z611" i="7"/>
  <c r="Z615" i="7"/>
  <c r="Z619" i="7"/>
  <c r="Z623" i="7"/>
  <c r="Z627" i="7"/>
  <c r="Z631" i="7"/>
  <c r="Z635" i="7"/>
  <c r="Z639" i="7"/>
  <c r="Z643" i="7"/>
  <c r="Z647" i="7"/>
  <c r="Z651" i="7"/>
  <c r="Z655" i="7"/>
  <c r="Z659" i="7"/>
  <c r="Z663" i="7"/>
  <c r="Z667" i="7"/>
  <c r="Z671" i="7"/>
  <c r="Z675" i="7"/>
  <c r="Z679" i="7"/>
  <c r="Z683" i="7"/>
  <c r="Z687" i="7"/>
  <c r="Z691" i="7"/>
  <c r="Z695" i="7"/>
  <c r="Z699" i="7"/>
  <c r="Z703" i="7"/>
  <c r="Z707" i="7"/>
  <c r="Z711" i="7"/>
  <c r="Z715" i="7"/>
  <c r="Z719" i="7"/>
  <c r="Z723" i="7"/>
  <c r="Z727" i="7"/>
  <c r="Z731" i="7"/>
  <c r="Z735" i="7"/>
  <c r="Z739" i="7"/>
  <c r="Z743" i="7"/>
  <c r="Z747" i="7"/>
  <c r="Z751" i="7"/>
  <c r="Z755" i="7"/>
  <c r="Z759" i="7"/>
  <c r="Z763" i="7"/>
  <c r="Z767" i="7"/>
  <c r="Z771" i="7"/>
  <c r="Z775" i="7"/>
  <c r="Z779" i="7"/>
  <c r="Z783" i="7"/>
  <c r="Z787" i="7"/>
  <c r="Z791" i="7"/>
  <c r="Z795" i="7"/>
  <c r="Z799" i="7"/>
  <c r="AB169" i="7"/>
  <c r="AC169" i="7"/>
  <c r="AB173" i="7"/>
  <c r="AC173" i="7"/>
  <c r="AB177" i="7"/>
  <c r="AC177" i="7"/>
  <c r="M180" i="7"/>
  <c r="S180" i="7"/>
  <c r="AB181" i="7"/>
  <c r="AC181" i="7"/>
  <c r="AB185" i="7"/>
  <c r="AC185" i="7"/>
  <c r="AB189" i="7"/>
  <c r="AC189" i="7"/>
  <c r="AB193" i="7"/>
  <c r="AC193" i="7"/>
  <c r="AB197" i="7"/>
  <c r="AC197" i="7"/>
  <c r="AB201" i="7"/>
  <c r="AC201" i="7"/>
  <c r="AB205" i="7"/>
  <c r="AC205" i="7"/>
  <c r="AB209" i="7"/>
  <c r="AC209" i="7"/>
  <c r="AB213" i="7"/>
  <c r="AC213" i="7"/>
  <c r="AB217" i="7"/>
  <c r="AC217" i="7"/>
  <c r="AB221" i="7"/>
  <c r="AC221" i="7"/>
  <c r="AB225" i="7"/>
  <c r="AC225" i="7"/>
  <c r="AB229" i="7"/>
  <c r="AC229" i="7"/>
  <c r="AB233" i="7"/>
  <c r="AC233" i="7"/>
  <c r="AB237" i="7"/>
  <c r="AC237" i="7"/>
  <c r="AB241" i="7"/>
  <c r="AC241" i="7"/>
  <c r="AB245" i="7"/>
  <c r="AC245" i="7"/>
  <c r="AB249" i="7"/>
  <c r="AC249" i="7"/>
  <c r="AB253" i="7"/>
  <c r="AC253" i="7"/>
  <c r="AB257" i="7"/>
  <c r="AC257" i="7"/>
  <c r="AB261" i="7"/>
  <c r="AC261" i="7"/>
  <c r="AB265" i="7"/>
  <c r="AC265" i="7"/>
  <c r="AB269" i="7"/>
  <c r="AC269" i="7"/>
  <c r="AB273" i="7"/>
  <c r="AC273" i="7"/>
  <c r="AB277" i="7"/>
  <c r="AC277" i="7"/>
  <c r="AB281" i="7"/>
  <c r="AC281" i="7"/>
  <c r="AB285" i="7"/>
  <c r="AC285" i="7"/>
  <c r="AB289" i="7"/>
  <c r="AC289" i="7"/>
  <c r="AB293" i="7"/>
  <c r="AC293" i="7"/>
  <c r="AB297" i="7"/>
  <c r="AC297" i="7"/>
  <c r="AB301" i="7"/>
  <c r="AC301" i="7"/>
  <c r="AB305" i="7"/>
  <c r="AC305" i="7"/>
  <c r="AB309" i="7"/>
  <c r="AC309" i="7"/>
  <c r="AB313" i="7"/>
  <c r="AC313" i="7"/>
  <c r="AB317" i="7"/>
  <c r="AC317" i="7"/>
  <c r="AB321" i="7"/>
  <c r="AC321" i="7"/>
  <c r="AB325" i="7"/>
  <c r="AC325" i="7"/>
  <c r="AB329" i="7"/>
  <c r="AC329" i="7"/>
  <c r="AB333" i="7"/>
  <c r="AC333" i="7"/>
  <c r="AB337" i="7"/>
  <c r="AC337" i="7"/>
  <c r="AB341" i="7"/>
  <c r="AC341" i="7"/>
  <c r="AB345" i="7"/>
  <c r="AC345" i="7"/>
  <c r="AB349" i="7"/>
  <c r="AC349" i="7"/>
  <c r="AB353" i="7"/>
  <c r="AC353" i="7"/>
  <c r="AB357" i="7"/>
  <c r="AC357" i="7"/>
  <c r="AB361" i="7"/>
  <c r="AC361" i="7"/>
  <c r="AB365" i="7"/>
  <c r="AC365" i="7"/>
  <c r="AB369" i="7"/>
  <c r="AC369" i="7"/>
  <c r="AB373" i="7"/>
  <c r="AC373" i="7"/>
  <c r="AB377" i="7"/>
  <c r="AC377" i="7"/>
  <c r="AB381" i="7"/>
  <c r="AC381" i="7"/>
  <c r="AB385" i="7"/>
  <c r="AC385" i="7"/>
  <c r="AB389" i="7"/>
  <c r="AC389" i="7"/>
  <c r="AB393" i="7"/>
  <c r="AC393" i="7"/>
  <c r="AB397" i="7"/>
  <c r="AC397" i="7"/>
  <c r="AB401" i="7"/>
  <c r="AC401" i="7"/>
  <c r="AB405" i="7"/>
  <c r="AC405" i="7"/>
  <c r="AB409" i="7"/>
  <c r="AC409" i="7"/>
  <c r="AB413" i="7"/>
  <c r="AC413" i="7"/>
  <c r="AB417" i="7"/>
  <c r="AC417" i="7"/>
  <c r="AB421" i="7"/>
  <c r="AC421" i="7"/>
  <c r="AB425" i="7"/>
  <c r="AC425" i="7"/>
  <c r="AB429" i="7"/>
  <c r="AC429" i="7"/>
  <c r="AB433" i="7"/>
  <c r="AC433" i="7"/>
  <c r="AB437" i="7"/>
  <c r="AC437" i="7"/>
  <c r="AB441" i="7"/>
  <c r="AC441" i="7"/>
  <c r="AB445" i="7"/>
  <c r="AC445" i="7"/>
  <c r="AB449" i="7"/>
  <c r="AC449" i="7"/>
  <c r="AB453" i="7"/>
  <c r="AC453" i="7"/>
  <c r="AB457" i="7"/>
  <c r="AC457" i="7"/>
  <c r="AB461" i="7"/>
  <c r="AC461" i="7"/>
  <c r="AB465" i="7"/>
  <c r="AC465" i="7"/>
  <c r="AB469" i="7"/>
  <c r="AC469" i="7"/>
  <c r="AB473" i="7"/>
  <c r="AC473" i="7"/>
  <c r="AB477" i="7"/>
  <c r="AC477" i="7"/>
  <c r="AB481" i="7"/>
  <c r="AC481" i="7"/>
  <c r="AB485" i="7"/>
  <c r="AC485" i="7"/>
  <c r="AB489" i="7"/>
  <c r="AC489" i="7"/>
  <c r="AB493" i="7"/>
  <c r="AC493" i="7"/>
  <c r="AB497" i="7"/>
  <c r="AC497" i="7"/>
  <c r="AB501" i="7"/>
  <c r="AC501" i="7"/>
  <c r="AB505" i="7"/>
  <c r="AC505" i="7"/>
  <c r="AB509" i="7"/>
  <c r="AC509" i="7"/>
  <c r="AB513" i="7"/>
  <c r="AC513" i="7"/>
  <c r="AB517" i="7"/>
  <c r="AC517" i="7"/>
  <c r="AB521" i="7"/>
  <c r="AC521" i="7"/>
  <c r="AB525" i="7"/>
  <c r="AC525" i="7"/>
  <c r="AB529" i="7"/>
  <c r="AC529" i="7"/>
  <c r="AB533" i="7"/>
  <c r="AC533" i="7"/>
  <c r="AB537" i="7"/>
  <c r="AC537" i="7"/>
  <c r="AB541" i="7"/>
  <c r="AC541" i="7"/>
  <c r="AB545" i="7"/>
  <c r="AC545" i="7"/>
  <c r="AB549" i="7"/>
  <c r="AC549" i="7"/>
  <c r="AB553" i="7"/>
  <c r="AC553" i="7"/>
  <c r="AB557" i="7"/>
  <c r="AC557" i="7"/>
  <c r="AB561" i="7"/>
  <c r="AC561" i="7"/>
  <c r="AB565" i="7"/>
  <c r="AC565" i="7"/>
  <c r="AB569" i="7"/>
  <c r="AC569" i="7"/>
  <c r="AB573" i="7"/>
  <c r="AC573" i="7"/>
  <c r="AB577" i="7"/>
  <c r="AC577" i="7"/>
  <c r="AB581" i="7"/>
  <c r="AC581" i="7"/>
  <c r="AB585" i="7"/>
  <c r="AC585" i="7"/>
  <c r="AB589" i="7"/>
  <c r="AC589" i="7"/>
  <c r="AB593" i="7"/>
  <c r="AC593" i="7"/>
  <c r="AB597" i="7"/>
  <c r="AC597" i="7"/>
  <c r="AB601" i="7"/>
  <c r="AC601" i="7"/>
  <c r="AB605" i="7"/>
  <c r="AC605" i="7"/>
  <c r="AB609" i="7"/>
  <c r="AC609" i="7"/>
  <c r="AB613" i="7"/>
  <c r="AC613" i="7"/>
  <c r="AB617" i="7"/>
  <c r="AC617" i="7"/>
  <c r="AB621" i="7"/>
  <c r="AC621" i="7"/>
  <c r="AB625" i="7"/>
  <c r="AC625" i="7"/>
  <c r="AB629" i="7"/>
  <c r="AC629" i="7"/>
  <c r="AB633" i="7"/>
  <c r="AC633" i="7"/>
  <c r="AB637" i="7"/>
  <c r="AC637" i="7"/>
  <c r="AB641" i="7"/>
  <c r="AC641" i="7"/>
  <c r="AB645" i="7"/>
  <c r="AC645" i="7"/>
  <c r="AB649" i="7"/>
  <c r="AC649" i="7"/>
  <c r="AB653" i="7"/>
  <c r="AC653" i="7"/>
  <c r="AB657" i="7"/>
  <c r="AC657" i="7"/>
  <c r="AB661" i="7"/>
  <c r="AC661" i="7"/>
  <c r="AB665" i="7"/>
  <c r="AC665" i="7"/>
  <c r="AB669" i="7"/>
  <c r="AC669" i="7"/>
  <c r="AB673" i="7"/>
  <c r="AC673" i="7"/>
  <c r="AB677" i="7"/>
  <c r="AC677" i="7"/>
  <c r="AB681" i="7"/>
  <c r="AC681" i="7"/>
  <c r="AB685" i="7"/>
  <c r="AC685" i="7"/>
  <c r="AB689" i="7"/>
  <c r="AC689" i="7"/>
  <c r="AB693" i="7"/>
  <c r="AC693" i="7"/>
  <c r="AB697" i="7"/>
  <c r="AC697" i="7"/>
  <c r="AB701" i="7"/>
  <c r="AC701" i="7"/>
  <c r="AB705" i="7"/>
  <c r="AC705" i="7"/>
  <c r="AB709" i="7"/>
  <c r="AC709" i="7"/>
  <c r="AB713" i="7"/>
  <c r="AC713" i="7"/>
  <c r="AB717" i="7"/>
  <c r="AC717" i="7"/>
  <c r="AB721" i="7"/>
  <c r="AC721" i="7"/>
  <c r="AB725" i="7"/>
  <c r="AC725" i="7"/>
  <c r="AB729" i="7"/>
  <c r="AC729" i="7"/>
  <c r="AB733" i="7"/>
  <c r="AC733" i="7"/>
  <c r="AB737" i="7"/>
  <c r="AC737" i="7"/>
  <c r="AB741" i="7"/>
  <c r="AC741" i="7"/>
  <c r="AB745" i="7"/>
  <c r="AC745" i="7"/>
  <c r="AB749" i="7"/>
  <c r="AC749" i="7"/>
  <c r="AB753" i="7"/>
  <c r="AC753" i="7"/>
  <c r="AB757" i="7"/>
  <c r="AC757" i="7"/>
  <c r="AB761" i="7"/>
  <c r="AC761" i="7"/>
  <c r="AB765" i="7"/>
  <c r="AC765" i="7"/>
  <c r="AB769" i="7"/>
  <c r="AC769" i="7"/>
  <c r="AB773" i="7"/>
  <c r="AC773" i="7"/>
  <c r="AB777" i="7"/>
  <c r="AC777" i="7"/>
  <c r="AB781" i="7"/>
  <c r="AC781" i="7"/>
  <c r="AB785" i="7"/>
  <c r="AC785" i="7"/>
  <c r="AB789" i="7"/>
  <c r="AC789" i="7"/>
  <c r="AB793" i="7"/>
  <c r="AC793" i="7"/>
  <c r="AB797" i="7"/>
  <c r="AC797" i="7"/>
  <c r="M26" i="7"/>
  <c r="S26" i="7"/>
  <c r="Z26" i="7"/>
  <c r="K13" i="7"/>
  <c r="M779" i="10"/>
  <c r="Q779" i="10"/>
  <c r="P779" i="10"/>
  <c r="X48" i="7"/>
  <c r="AD48" i="7"/>
  <c r="M379" i="10"/>
  <c r="Q379" i="10"/>
  <c r="P379" i="10"/>
  <c r="M315" i="10"/>
  <c r="Q315" i="10"/>
  <c r="P315" i="10"/>
  <c r="M251" i="10"/>
  <c r="Q251" i="10"/>
  <c r="P251" i="10"/>
  <c r="M299" i="10"/>
  <c r="Q299" i="10"/>
  <c r="P299" i="10"/>
  <c r="Z113" i="7"/>
  <c r="Z68" i="7"/>
  <c r="M311" i="10"/>
  <c r="Q311" i="10"/>
  <c r="P311" i="10"/>
  <c r="M651" i="10"/>
  <c r="Q651" i="10"/>
  <c r="P651" i="10"/>
  <c r="AD171" i="7"/>
  <c r="AD179" i="7"/>
  <c r="AD83" i="7"/>
  <c r="AD51" i="7"/>
  <c r="AD79" i="7"/>
  <c r="M796" i="10"/>
  <c r="Q796" i="10"/>
  <c r="P796" i="10"/>
  <c r="U787" i="10"/>
  <c r="AB787" i="10"/>
  <c r="AG787" i="10"/>
  <c r="P785" i="10"/>
  <c r="M785" i="10"/>
  <c r="Q785" i="10"/>
  <c r="M764" i="10"/>
  <c r="Q764" i="10"/>
  <c r="P764" i="10"/>
  <c r="U755" i="10"/>
  <c r="AB755" i="10"/>
  <c r="AG755" i="10"/>
  <c r="P753" i="10"/>
  <c r="M753" i="10"/>
  <c r="Q753" i="10"/>
  <c r="M732" i="10"/>
  <c r="Q732" i="10"/>
  <c r="P732" i="10"/>
  <c r="U723" i="10"/>
  <c r="AB723" i="10"/>
  <c r="AG723" i="10"/>
  <c r="P721" i="10"/>
  <c r="M721" i="10"/>
  <c r="Q721" i="10"/>
  <c r="M700" i="10"/>
  <c r="Q700" i="10"/>
  <c r="P700" i="10"/>
  <c r="U691" i="10"/>
  <c r="AB691" i="10"/>
  <c r="AG691" i="10"/>
  <c r="P689" i="10"/>
  <c r="M689" i="10"/>
  <c r="Q689" i="10"/>
  <c r="M668" i="10"/>
  <c r="Q668" i="10"/>
  <c r="P668" i="10"/>
  <c r="U659" i="10"/>
  <c r="AB659" i="10"/>
  <c r="AG659" i="10"/>
  <c r="P657" i="10"/>
  <c r="M657" i="10"/>
  <c r="Q657" i="10"/>
  <c r="M636" i="10"/>
  <c r="Q636" i="10"/>
  <c r="P636" i="10"/>
  <c r="U627" i="10"/>
  <c r="AB627" i="10"/>
  <c r="AG627" i="10"/>
  <c r="P625" i="10"/>
  <c r="M625" i="10"/>
  <c r="Q625" i="10"/>
  <c r="M604" i="10"/>
  <c r="Q604" i="10"/>
  <c r="P604" i="10"/>
  <c r="U595" i="10"/>
  <c r="AB595" i="10"/>
  <c r="AG595" i="10"/>
  <c r="P593" i="10"/>
  <c r="M593" i="10"/>
  <c r="Q593" i="10"/>
  <c r="M572" i="10"/>
  <c r="Q572" i="10"/>
  <c r="P572" i="10"/>
  <c r="U563" i="10"/>
  <c r="AB563" i="10"/>
  <c r="AG563" i="10"/>
  <c r="P561" i="10"/>
  <c r="M561" i="10"/>
  <c r="Q561" i="10"/>
  <c r="M540" i="10"/>
  <c r="Q540" i="10"/>
  <c r="P540" i="10"/>
  <c r="U531" i="10"/>
  <c r="AB531" i="10"/>
  <c r="AG531" i="10"/>
  <c r="P529" i="10"/>
  <c r="M529" i="10"/>
  <c r="Q529" i="10"/>
  <c r="M508" i="10"/>
  <c r="Q508" i="10"/>
  <c r="P508" i="10"/>
  <c r="U499" i="10"/>
  <c r="AB499" i="10"/>
  <c r="AG499" i="10"/>
  <c r="P497" i="10"/>
  <c r="M497" i="10"/>
  <c r="Q497" i="10"/>
  <c r="M476" i="10"/>
  <c r="Q476" i="10"/>
  <c r="P476" i="10"/>
  <c r="U467" i="10"/>
  <c r="AB467" i="10"/>
  <c r="AG467" i="10"/>
  <c r="P465" i="10"/>
  <c r="M465" i="10"/>
  <c r="Q465" i="10"/>
  <c r="M444" i="10"/>
  <c r="Q444" i="10"/>
  <c r="P444" i="10"/>
  <c r="U435" i="10"/>
  <c r="AB435" i="10"/>
  <c r="AG435" i="10"/>
  <c r="P433" i="10"/>
  <c r="M433" i="10"/>
  <c r="Q433" i="10"/>
  <c r="M412" i="10"/>
  <c r="Q412" i="10"/>
  <c r="P412" i="10"/>
  <c r="U403" i="10"/>
  <c r="AB403" i="10"/>
  <c r="AG403" i="10"/>
  <c r="P401" i="10"/>
  <c r="M401" i="10"/>
  <c r="Q401" i="10"/>
  <c r="M380" i="10"/>
  <c r="Q380" i="10"/>
  <c r="P380" i="10"/>
  <c r="U371" i="10"/>
  <c r="AB371" i="10"/>
  <c r="AG371" i="10"/>
  <c r="P369" i="10"/>
  <c r="M369" i="10"/>
  <c r="Q369" i="10"/>
  <c r="M348" i="10"/>
  <c r="Q348" i="10"/>
  <c r="P348" i="10"/>
  <c r="U339" i="10"/>
  <c r="AB339" i="10"/>
  <c r="AG339" i="10"/>
  <c r="P337" i="10"/>
  <c r="M337" i="10"/>
  <c r="Q337" i="10"/>
  <c r="M316" i="10"/>
  <c r="Q316" i="10"/>
  <c r="P316" i="10"/>
  <c r="U307" i="10"/>
  <c r="AB307" i="10"/>
  <c r="AG307" i="10"/>
  <c r="P305" i="10"/>
  <c r="M305" i="10"/>
  <c r="Q305" i="10"/>
  <c r="M284" i="10"/>
  <c r="Q284" i="10"/>
  <c r="P284" i="10"/>
  <c r="U275" i="10"/>
  <c r="AB275" i="10"/>
  <c r="AG275" i="10"/>
  <c r="P273" i="10"/>
  <c r="M273" i="10"/>
  <c r="Q273" i="10"/>
  <c r="M252" i="10"/>
  <c r="Q252" i="10"/>
  <c r="P252" i="10"/>
  <c r="U243" i="10"/>
  <c r="AB243" i="10"/>
  <c r="AG243" i="10"/>
  <c r="P241" i="10"/>
  <c r="M241" i="10"/>
  <c r="Q241" i="10"/>
  <c r="M220" i="10"/>
  <c r="Q220" i="10"/>
  <c r="P220" i="10"/>
  <c r="U211" i="10"/>
  <c r="AB211" i="10"/>
  <c r="AG211" i="10"/>
  <c r="P209" i="10"/>
  <c r="M209" i="10"/>
  <c r="Q209" i="10"/>
  <c r="M188" i="10"/>
  <c r="Q188" i="10"/>
  <c r="P188" i="10"/>
  <c r="U179" i="10"/>
  <c r="AB179" i="10"/>
  <c r="AG179" i="10"/>
  <c r="P177" i="10"/>
  <c r="M177" i="10"/>
  <c r="Q177" i="10"/>
  <c r="M156" i="10"/>
  <c r="Q156" i="10"/>
  <c r="P156" i="10"/>
  <c r="U147" i="10"/>
  <c r="AB147" i="10"/>
  <c r="AG147" i="10"/>
  <c r="P145" i="10"/>
  <c r="M145" i="10"/>
  <c r="Q145" i="10"/>
  <c r="M124" i="10"/>
  <c r="Q124" i="10"/>
  <c r="P124" i="10"/>
  <c r="U115" i="10"/>
  <c r="AB115" i="10"/>
  <c r="AG115" i="10"/>
  <c r="P113" i="10"/>
  <c r="M113" i="10"/>
  <c r="Q113" i="10"/>
  <c r="M92" i="10"/>
  <c r="Q92" i="10"/>
  <c r="P92" i="10"/>
  <c r="U83" i="10"/>
  <c r="AB83" i="10"/>
  <c r="AG83" i="10"/>
  <c r="P81" i="10"/>
  <c r="M81" i="10"/>
  <c r="Q81" i="10"/>
  <c r="M60" i="10"/>
  <c r="Q60" i="10"/>
  <c r="P60" i="10"/>
  <c r="U51" i="10"/>
  <c r="AB51" i="10"/>
  <c r="AG51" i="10"/>
  <c r="P49" i="10"/>
  <c r="M49" i="10"/>
  <c r="Q49" i="10"/>
  <c r="M28" i="10"/>
  <c r="P28" i="10"/>
  <c r="Q28" i="10"/>
  <c r="U774" i="10"/>
  <c r="AB774" i="10"/>
  <c r="AG774" i="10"/>
  <c r="U742" i="10"/>
  <c r="AB742" i="10"/>
  <c r="AG742" i="10"/>
  <c r="U710" i="10"/>
  <c r="AB710" i="10"/>
  <c r="AG710" i="10"/>
  <c r="U678" i="10"/>
  <c r="AB678" i="10"/>
  <c r="AG678" i="10"/>
  <c r="U646" i="10"/>
  <c r="AB646" i="10"/>
  <c r="AG646" i="10"/>
  <c r="U614" i="10"/>
  <c r="AB614" i="10"/>
  <c r="AG614" i="10"/>
  <c r="U582" i="10"/>
  <c r="AB582" i="10"/>
  <c r="AG582" i="10"/>
  <c r="U550" i="10"/>
  <c r="AB550" i="10"/>
  <c r="AG550" i="10"/>
  <c r="U518" i="10"/>
  <c r="AB518" i="10"/>
  <c r="AG518" i="10"/>
  <c r="U486" i="10"/>
  <c r="AB486" i="10"/>
  <c r="AG486" i="10"/>
  <c r="U454" i="10"/>
  <c r="AB454" i="10"/>
  <c r="AG454" i="10"/>
  <c r="U422" i="10"/>
  <c r="AB422" i="10"/>
  <c r="AG422" i="10"/>
  <c r="U390" i="10"/>
  <c r="AB390" i="10"/>
  <c r="AG390" i="10"/>
  <c r="U358" i="10"/>
  <c r="AB358" i="10"/>
  <c r="AG358" i="10"/>
  <c r="U326" i="10"/>
  <c r="AB326" i="10"/>
  <c r="AG326" i="10"/>
  <c r="U294" i="10"/>
  <c r="AB294" i="10"/>
  <c r="AG294" i="10"/>
  <c r="U262" i="10"/>
  <c r="AB262" i="10"/>
  <c r="AG262" i="10"/>
  <c r="U230" i="10"/>
  <c r="AB230" i="10"/>
  <c r="AG230" i="10"/>
  <c r="U198" i="10"/>
  <c r="AB198" i="10"/>
  <c r="AG198" i="10"/>
  <c r="U166" i="10"/>
  <c r="AB166" i="10"/>
  <c r="AG166" i="10"/>
  <c r="U134" i="10"/>
  <c r="AB134" i="10"/>
  <c r="AG134" i="10"/>
  <c r="U102" i="10"/>
  <c r="AB102" i="10"/>
  <c r="AG102" i="10"/>
  <c r="U70" i="10"/>
  <c r="AB70" i="10"/>
  <c r="AG70" i="10"/>
  <c r="U38" i="10"/>
  <c r="AB38" i="10"/>
  <c r="AG38" i="10"/>
  <c r="U795" i="10"/>
  <c r="AB795" i="10"/>
  <c r="AG795" i="10"/>
  <c r="P793" i="10"/>
  <c r="M793" i="10"/>
  <c r="Q793" i="10"/>
  <c r="M772" i="10"/>
  <c r="Q772" i="10"/>
  <c r="P772" i="10"/>
  <c r="U763" i="10"/>
  <c r="AB763" i="10"/>
  <c r="AG763" i="10"/>
  <c r="P761" i="10"/>
  <c r="M761" i="10"/>
  <c r="Q761" i="10"/>
  <c r="M740" i="10"/>
  <c r="Q740" i="10"/>
  <c r="P740" i="10"/>
  <c r="U731" i="10"/>
  <c r="AB731" i="10"/>
  <c r="AG731" i="10"/>
  <c r="P729" i="10"/>
  <c r="M729" i="10"/>
  <c r="Q729" i="10"/>
  <c r="M708" i="10"/>
  <c r="Q708" i="10"/>
  <c r="P708" i="10"/>
  <c r="U699" i="10"/>
  <c r="AB699" i="10"/>
  <c r="AG699" i="10"/>
  <c r="P697" i="10"/>
  <c r="M697" i="10"/>
  <c r="Q697" i="10"/>
  <c r="M676" i="10"/>
  <c r="Q676" i="10"/>
  <c r="P676" i="10"/>
  <c r="U667" i="10"/>
  <c r="AB667" i="10"/>
  <c r="AG667" i="10"/>
  <c r="P665" i="10"/>
  <c r="M665" i="10"/>
  <c r="Q665" i="10"/>
  <c r="M644" i="10"/>
  <c r="Q644" i="10"/>
  <c r="P644" i="10"/>
  <c r="U635" i="10"/>
  <c r="AB635" i="10"/>
  <c r="AG635" i="10"/>
  <c r="P633" i="10"/>
  <c r="M633" i="10"/>
  <c r="Q633" i="10"/>
  <c r="M612" i="10"/>
  <c r="Q612" i="10"/>
  <c r="P612" i="10"/>
  <c r="U603" i="10"/>
  <c r="AB603" i="10"/>
  <c r="AG603" i="10"/>
  <c r="P601" i="10"/>
  <c r="M601" i="10"/>
  <c r="Q601" i="10"/>
  <c r="M580" i="10"/>
  <c r="Q580" i="10"/>
  <c r="P580" i="10"/>
  <c r="U571" i="10"/>
  <c r="AB571" i="10"/>
  <c r="AG571" i="10"/>
  <c r="P569" i="10"/>
  <c r="M569" i="10"/>
  <c r="Q569" i="10"/>
  <c r="M548" i="10"/>
  <c r="Q548" i="10"/>
  <c r="P548" i="10"/>
  <c r="U539" i="10"/>
  <c r="AB539" i="10"/>
  <c r="AG539" i="10"/>
  <c r="P537" i="10"/>
  <c r="M537" i="10"/>
  <c r="Q537" i="10"/>
  <c r="M516" i="10"/>
  <c r="Q516" i="10"/>
  <c r="P516" i="10"/>
  <c r="U507" i="10"/>
  <c r="AB507" i="10"/>
  <c r="AG507" i="10"/>
  <c r="P505" i="10"/>
  <c r="M505" i="10"/>
  <c r="Q505" i="10"/>
  <c r="M484" i="10"/>
  <c r="Q484" i="10"/>
  <c r="P484" i="10"/>
  <c r="U475" i="10"/>
  <c r="AB475" i="10"/>
  <c r="AG475" i="10"/>
  <c r="P473" i="10"/>
  <c r="M473" i="10"/>
  <c r="Q473" i="10"/>
  <c r="M452" i="10"/>
  <c r="Q452" i="10"/>
  <c r="P452" i="10"/>
  <c r="U443" i="10"/>
  <c r="AB443" i="10"/>
  <c r="AG443" i="10"/>
  <c r="P441" i="10"/>
  <c r="M441" i="10"/>
  <c r="Q441" i="10"/>
  <c r="M420" i="10"/>
  <c r="Q420" i="10"/>
  <c r="P420" i="10"/>
  <c r="U411" i="10"/>
  <c r="AB411" i="10"/>
  <c r="AG411" i="10"/>
  <c r="P409" i="10"/>
  <c r="M409" i="10"/>
  <c r="Q409" i="10"/>
  <c r="M388" i="10"/>
  <c r="Q388" i="10"/>
  <c r="P388" i="10"/>
  <c r="U379" i="10"/>
  <c r="AB379" i="10"/>
  <c r="AG379" i="10"/>
  <c r="P377" i="10"/>
  <c r="M377" i="10"/>
  <c r="Q377" i="10"/>
  <c r="M356" i="10"/>
  <c r="Q356" i="10"/>
  <c r="P356" i="10"/>
  <c r="U347" i="10"/>
  <c r="AB347" i="10"/>
  <c r="AG347" i="10"/>
  <c r="P345" i="10"/>
  <c r="M345" i="10"/>
  <c r="Q345" i="10"/>
  <c r="M324" i="10"/>
  <c r="Q324" i="10"/>
  <c r="P324" i="10"/>
  <c r="U315" i="10"/>
  <c r="AB315" i="10"/>
  <c r="AG315" i="10"/>
  <c r="P313" i="10"/>
  <c r="M313" i="10"/>
  <c r="Q313" i="10"/>
  <c r="M292" i="10"/>
  <c r="Q292" i="10"/>
  <c r="P292" i="10"/>
  <c r="U283" i="10"/>
  <c r="AB283" i="10"/>
  <c r="AG283" i="10"/>
  <c r="P281" i="10"/>
  <c r="M281" i="10"/>
  <c r="Q281" i="10"/>
  <c r="M260" i="10"/>
  <c r="Q260" i="10"/>
  <c r="P260" i="10"/>
  <c r="U251" i="10"/>
  <c r="AB251" i="10"/>
  <c r="AG251" i="10"/>
  <c r="P249" i="10"/>
  <c r="M249" i="10"/>
  <c r="Q249" i="10"/>
  <c r="M228" i="10"/>
  <c r="Q228" i="10"/>
  <c r="P228" i="10"/>
  <c r="U219" i="10"/>
  <c r="AB219" i="10"/>
  <c r="AG219" i="10"/>
  <c r="P217" i="10"/>
  <c r="M217" i="10"/>
  <c r="Q217" i="10"/>
  <c r="M196" i="10"/>
  <c r="Q196" i="10"/>
  <c r="P196" i="10"/>
  <c r="U187" i="10"/>
  <c r="AB187" i="10"/>
  <c r="AG187" i="10"/>
  <c r="P185" i="10"/>
  <c r="M185" i="10"/>
  <c r="Q185" i="10"/>
  <c r="M164" i="10"/>
  <c r="Q164" i="10"/>
  <c r="P164" i="10"/>
  <c r="U155" i="10"/>
  <c r="AB155" i="10"/>
  <c r="AG155" i="10"/>
  <c r="P153" i="10"/>
  <c r="M153" i="10"/>
  <c r="Q153" i="10"/>
  <c r="M132" i="10"/>
  <c r="Q132" i="10"/>
  <c r="P132" i="10"/>
  <c r="U123" i="10"/>
  <c r="AB123" i="10"/>
  <c r="AG123" i="10"/>
  <c r="P121" i="10"/>
  <c r="M121" i="10"/>
  <c r="Q121" i="10"/>
  <c r="M100" i="10"/>
  <c r="Q100" i="10"/>
  <c r="P100" i="10"/>
  <c r="U91" i="10"/>
  <c r="AB91" i="10"/>
  <c r="AG91" i="10"/>
  <c r="P89" i="10"/>
  <c r="M89" i="10"/>
  <c r="Q89" i="10"/>
  <c r="M68" i="10"/>
  <c r="Q68" i="10"/>
  <c r="P68" i="10"/>
  <c r="U59" i="10"/>
  <c r="AB59" i="10"/>
  <c r="AG59" i="10"/>
  <c r="P57" i="10"/>
  <c r="M57" i="10"/>
  <c r="Q57" i="10"/>
  <c r="M36" i="10"/>
  <c r="P36" i="10"/>
  <c r="Q36" i="10"/>
  <c r="U27" i="10"/>
  <c r="AB27" i="10"/>
  <c r="AG27" i="10"/>
  <c r="M800" i="10"/>
  <c r="Q800" i="10"/>
  <c r="P800" i="10"/>
  <c r="U791" i="10"/>
  <c r="AB791" i="10"/>
  <c r="AG791" i="10"/>
  <c r="P789" i="10"/>
  <c r="M789" i="10"/>
  <c r="Q789" i="10"/>
  <c r="M768" i="10"/>
  <c r="Q768" i="10"/>
  <c r="P768" i="10"/>
  <c r="U759" i="10"/>
  <c r="AB759" i="10"/>
  <c r="AG759" i="10"/>
  <c r="P757" i="10"/>
  <c r="M757" i="10"/>
  <c r="Q757" i="10"/>
  <c r="M736" i="10"/>
  <c r="Q736" i="10"/>
  <c r="P736" i="10"/>
  <c r="U727" i="10"/>
  <c r="AB727" i="10"/>
  <c r="AG727" i="10"/>
  <c r="P725" i="10"/>
  <c r="M725" i="10"/>
  <c r="Q725" i="10"/>
  <c r="M704" i="10"/>
  <c r="Q704" i="10"/>
  <c r="P704" i="10"/>
  <c r="U695" i="10"/>
  <c r="AB695" i="10"/>
  <c r="AG695" i="10"/>
  <c r="P693" i="10"/>
  <c r="M693" i="10"/>
  <c r="Q693" i="10"/>
  <c r="M672" i="10"/>
  <c r="Q672" i="10"/>
  <c r="P672" i="10"/>
  <c r="U663" i="10"/>
  <c r="AB663" i="10"/>
  <c r="AG663" i="10"/>
  <c r="P661" i="10"/>
  <c r="M661" i="10"/>
  <c r="Q661" i="10"/>
  <c r="M640" i="10"/>
  <c r="Q640" i="10"/>
  <c r="P640" i="10"/>
  <c r="U631" i="10"/>
  <c r="AB631" i="10"/>
  <c r="AG631" i="10"/>
  <c r="P629" i="10"/>
  <c r="M629" i="10"/>
  <c r="Q629" i="10"/>
  <c r="M608" i="10"/>
  <c r="Q608" i="10"/>
  <c r="P608" i="10"/>
  <c r="U599" i="10"/>
  <c r="AB599" i="10"/>
  <c r="AG599" i="10"/>
  <c r="P597" i="10"/>
  <c r="M597" i="10"/>
  <c r="Q597" i="10"/>
  <c r="M576" i="10"/>
  <c r="Q576" i="10"/>
  <c r="P576" i="10"/>
  <c r="U567" i="10"/>
  <c r="AB567" i="10"/>
  <c r="AG567" i="10"/>
  <c r="P565" i="10"/>
  <c r="M565" i="10"/>
  <c r="Q565" i="10"/>
  <c r="M544" i="10"/>
  <c r="Q544" i="10"/>
  <c r="P544" i="10"/>
  <c r="U535" i="10"/>
  <c r="AB535" i="10"/>
  <c r="AG535" i="10"/>
  <c r="P533" i="10"/>
  <c r="M533" i="10"/>
  <c r="Q533" i="10"/>
  <c r="M512" i="10"/>
  <c r="Q512" i="10"/>
  <c r="P512" i="10"/>
  <c r="U503" i="10"/>
  <c r="AB503" i="10"/>
  <c r="AG503" i="10"/>
  <c r="P501" i="10"/>
  <c r="M501" i="10"/>
  <c r="Q501" i="10"/>
  <c r="M480" i="10"/>
  <c r="Q480" i="10"/>
  <c r="P480" i="10"/>
  <c r="U471" i="10"/>
  <c r="AB471" i="10"/>
  <c r="AG471" i="10"/>
  <c r="P469" i="10"/>
  <c r="M469" i="10"/>
  <c r="Q469" i="10"/>
  <c r="M448" i="10"/>
  <c r="Q448" i="10"/>
  <c r="P448" i="10"/>
  <c r="U439" i="10"/>
  <c r="AB439" i="10"/>
  <c r="AG439" i="10"/>
  <c r="P437" i="10"/>
  <c r="M437" i="10"/>
  <c r="Q437" i="10"/>
  <c r="M416" i="10"/>
  <c r="Q416" i="10"/>
  <c r="P416" i="10"/>
  <c r="U407" i="10"/>
  <c r="AB407" i="10"/>
  <c r="AG407" i="10"/>
  <c r="P405" i="10"/>
  <c r="M405" i="10"/>
  <c r="Q405" i="10"/>
  <c r="M384" i="10"/>
  <c r="Q384" i="10"/>
  <c r="P384" i="10"/>
  <c r="U375" i="10"/>
  <c r="AB375" i="10"/>
  <c r="AG375" i="10"/>
  <c r="P373" i="10"/>
  <c r="M373" i="10"/>
  <c r="Q373" i="10"/>
  <c r="M352" i="10"/>
  <c r="Q352" i="10"/>
  <c r="P352" i="10"/>
  <c r="U343" i="10"/>
  <c r="AB343" i="10"/>
  <c r="AG343" i="10"/>
  <c r="P341" i="10"/>
  <c r="M341" i="10"/>
  <c r="Q341" i="10"/>
  <c r="M320" i="10"/>
  <c r="Q320" i="10"/>
  <c r="P320" i="10"/>
  <c r="U311" i="10"/>
  <c r="AB311" i="10"/>
  <c r="AG311" i="10"/>
  <c r="P309" i="10"/>
  <c r="M309" i="10"/>
  <c r="Q309" i="10"/>
  <c r="M288" i="10"/>
  <c r="Q288" i="10"/>
  <c r="P288" i="10"/>
  <c r="U279" i="10"/>
  <c r="AB279" i="10"/>
  <c r="AG279" i="10"/>
  <c r="P277" i="10"/>
  <c r="M277" i="10"/>
  <c r="Q277" i="10"/>
  <c r="M256" i="10"/>
  <c r="Q256" i="10"/>
  <c r="P256" i="10"/>
  <c r="U247" i="10"/>
  <c r="AB247" i="10"/>
  <c r="AG247" i="10"/>
  <c r="P245" i="10"/>
  <c r="M245" i="10"/>
  <c r="Q245" i="10"/>
  <c r="M224" i="10"/>
  <c r="Q224" i="10"/>
  <c r="P224" i="10"/>
  <c r="U215" i="10"/>
  <c r="AB215" i="10"/>
  <c r="AG215" i="10"/>
  <c r="P213" i="10"/>
  <c r="M213" i="10"/>
  <c r="Q213" i="10"/>
  <c r="M192" i="10"/>
  <c r="Q192" i="10"/>
  <c r="P192" i="10"/>
  <c r="U183" i="10"/>
  <c r="AB183" i="10"/>
  <c r="AG183" i="10"/>
  <c r="P181" i="10"/>
  <c r="M181" i="10"/>
  <c r="Q181" i="10"/>
  <c r="M160" i="10"/>
  <c r="Q160" i="10"/>
  <c r="P160" i="10"/>
  <c r="U151" i="10"/>
  <c r="AB151" i="10"/>
  <c r="AG151" i="10"/>
  <c r="P149" i="10"/>
  <c r="M149" i="10"/>
  <c r="Q149" i="10"/>
  <c r="M128" i="10"/>
  <c r="Q128" i="10"/>
  <c r="P128" i="10"/>
  <c r="U119" i="10"/>
  <c r="AB119" i="10"/>
  <c r="AG119" i="10"/>
  <c r="P117" i="10"/>
  <c r="M117" i="10"/>
  <c r="Q117" i="10"/>
  <c r="M96" i="10"/>
  <c r="Q96" i="10"/>
  <c r="P96" i="10"/>
  <c r="U87" i="10"/>
  <c r="AB87" i="10"/>
  <c r="AG87" i="10"/>
  <c r="P85" i="10"/>
  <c r="M85" i="10"/>
  <c r="Q85" i="10"/>
  <c r="M64" i="10"/>
  <c r="Q64" i="10"/>
  <c r="P64" i="10"/>
  <c r="U55" i="10"/>
  <c r="AB55" i="10"/>
  <c r="AG55" i="10"/>
  <c r="P53" i="10"/>
  <c r="M53" i="10"/>
  <c r="Q53" i="10"/>
  <c r="M32" i="10"/>
  <c r="P32" i="10"/>
  <c r="Q32" i="10"/>
  <c r="U794" i="10"/>
  <c r="AB794" i="10"/>
  <c r="AG794" i="10"/>
  <c r="AD787" i="10"/>
  <c r="U762" i="10"/>
  <c r="AB762" i="10"/>
  <c r="AG762" i="10"/>
  <c r="AD755" i="10"/>
  <c r="U730" i="10"/>
  <c r="AB730" i="10"/>
  <c r="AG730" i="10"/>
  <c r="AD723" i="10"/>
  <c r="U698" i="10"/>
  <c r="AB698" i="10"/>
  <c r="AG698" i="10"/>
  <c r="AD691" i="10"/>
  <c r="U666" i="10"/>
  <c r="AB666" i="10"/>
  <c r="AG666" i="10"/>
  <c r="AD659" i="10"/>
  <c r="U634" i="10"/>
  <c r="AB634" i="10"/>
  <c r="AG634" i="10"/>
  <c r="AD627" i="10"/>
  <c r="U602" i="10"/>
  <c r="AB602" i="10"/>
  <c r="AG602" i="10"/>
  <c r="AD595" i="10"/>
  <c r="U570" i="10"/>
  <c r="AB570" i="10"/>
  <c r="AG570" i="10"/>
  <c r="AD563" i="10"/>
  <c r="U538" i="10"/>
  <c r="AB538" i="10"/>
  <c r="AG538" i="10"/>
  <c r="AD531" i="10"/>
  <c r="U506" i="10"/>
  <c r="AB506" i="10"/>
  <c r="AG506" i="10"/>
  <c r="AD499" i="10"/>
  <c r="U474" i="10"/>
  <c r="AB474" i="10"/>
  <c r="AG474" i="10"/>
  <c r="AD467" i="10"/>
  <c r="U442" i="10"/>
  <c r="AB442" i="10"/>
  <c r="AG442" i="10"/>
  <c r="AD435" i="10"/>
  <c r="U410" i="10"/>
  <c r="AB410" i="10"/>
  <c r="AG410" i="10"/>
  <c r="AD403" i="10"/>
  <c r="U378" i="10"/>
  <c r="AB378" i="10"/>
  <c r="AG378" i="10"/>
  <c r="AD371" i="10"/>
  <c r="U346" i="10"/>
  <c r="AB346" i="10"/>
  <c r="AG346" i="10"/>
  <c r="AD339" i="10"/>
  <c r="U314" i="10"/>
  <c r="AB314" i="10"/>
  <c r="AG314" i="10"/>
  <c r="AD307" i="10"/>
  <c r="U282" i="10"/>
  <c r="AB282" i="10"/>
  <c r="AG282" i="10"/>
  <c r="AD275" i="10"/>
  <c r="U250" i="10"/>
  <c r="AB250" i="10"/>
  <c r="AG250" i="10"/>
  <c r="AD243" i="10"/>
  <c r="U218" i="10"/>
  <c r="AB218" i="10"/>
  <c r="AG218" i="10"/>
  <c r="AD211" i="10"/>
  <c r="U186" i="10"/>
  <c r="AB186" i="10"/>
  <c r="AG186" i="10"/>
  <c r="AD179" i="10"/>
  <c r="U154" i="10"/>
  <c r="AB154" i="10"/>
  <c r="AG154" i="10"/>
  <c r="AD147" i="10"/>
  <c r="U122" i="10"/>
  <c r="AB122" i="10"/>
  <c r="AG122" i="10"/>
  <c r="AD115" i="10"/>
  <c r="U90" i="10"/>
  <c r="AB90" i="10"/>
  <c r="AG90" i="10"/>
  <c r="AD83" i="10"/>
  <c r="U58" i="10"/>
  <c r="AB58" i="10"/>
  <c r="AG58" i="10"/>
  <c r="AD51" i="10"/>
  <c r="M792" i="10"/>
  <c r="Q792" i="10"/>
  <c r="P792" i="10"/>
  <c r="U783" i="10"/>
  <c r="AB783" i="10"/>
  <c r="AG783" i="10"/>
  <c r="P781" i="10"/>
  <c r="M781" i="10"/>
  <c r="Q781" i="10"/>
  <c r="AD774" i="10"/>
  <c r="M760" i="10"/>
  <c r="Q760" i="10"/>
  <c r="P760" i="10"/>
  <c r="U751" i="10"/>
  <c r="AB751" i="10"/>
  <c r="AG751" i="10"/>
  <c r="P749" i="10"/>
  <c r="M749" i="10"/>
  <c r="Q749" i="10"/>
  <c r="AD742" i="10"/>
  <c r="M728" i="10"/>
  <c r="Q728" i="10"/>
  <c r="P728" i="10"/>
  <c r="U719" i="10"/>
  <c r="AB719" i="10"/>
  <c r="AG719" i="10"/>
  <c r="P717" i="10"/>
  <c r="M717" i="10"/>
  <c r="Q717" i="10"/>
  <c r="AD710" i="10"/>
  <c r="M696" i="10"/>
  <c r="Q696" i="10"/>
  <c r="P696" i="10"/>
  <c r="U687" i="10"/>
  <c r="AB687" i="10"/>
  <c r="AG687" i="10"/>
  <c r="P685" i="10"/>
  <c r="M685" i="10"/>
  <c r="Q685" i="10"/>
  <c r="AD678" i="10"/>
  <c r="M664" i="10"/>
  <c r="Q664" i="10"/>
  <c r="P664" i="10"/>
  <c r="U655" i="10"/>
  <c r="AB655" i="10"/>
  <c r="AG655" i="10"/>
  <c r="P653" i="10"/>
  <c r="M653" i="10"/>
  <c r="Q653" i="10"/>
  <c r="AD646" i="10"/>
  <c r="M632" i="10"/>
  <c r="Q632" i="10"/>
  <c r="P632" i="10"/>
  <c r="U623" i="10"/>
  <c r="AB623" i="10"/>
  <c r="AG623" i="10"/>
  <c r="P621" i="10"/>
  <c r="M621" i="10"/>
  <c r="Q621" i="10"/>
  <c r="AD614" i="10"/>
  <c r="M600" i="10"/>
  <c r="Q600" i="10"/>
  <c r="P600" i="10"/>
  <c r="U591" i="10"/>
  <c r="AB591" i="10"/>
  <c r="AG591" i="10"/>
  <c r="P589" i="10"/>
  <c r="M589" i="10"/>
  <c r="Q589" i="10"/>
  <c r="AD582" i="10"/>
  <c r="M568" i="10"/>
  <c r="Q568" i="10"/>
  <c r="P568" i="10"/>
  <c r="U559" i="10"/>
  <c r="AB559" i="10"/>
  <c r="AG559" i="10"/>
  <c r="P557" i="10"/>
  <c r="M557" i="10"/>
  <c r="Q557" i="10"/>
  <c r="AD550" i="10"/>
  <c r="M536" i="10"/>
  <c r="Q536" i="10"/>
  <c r="P536" i="10"/>
  <c r="U527" i="10"/>
  <c r="AB527" i="10"/>
  <c r="AG527" i="10"/>
  <c r="P525" i="10"/>
  <c r="M525" i="10"/>
  <c r="Q525" i="10"/>
  <c r="AD518" i="10"/>
  <c r="M504" i="10"/>
  <c r="Q504" i="10"/>
  <c r="P504" i="10"/>
  <c r="U495" i="10"/>
  <c r="AB495" i="10"/>
  <c r="AG495" i="10"/>
  <c r="P493" i="10"/>
  <c r="M493" i="10"/>
  <c r="Q493" i="10"/>
  <c r="AD486" i="10"/>
  <c r="M472" i="10"/>
  <c r="Q472" i="10"/>
  <c r="P472" i="10"/>
  <c r="U463" i="10"/>
  <c r="AB463" i="10"/>
  <c r="AG463" i="10"/>
  <c r="P461" i="10"/>
  <c r="M461" i="10"/>
  <c r="Q461" i="10"/>
  <c r="AD454" i="10"/>
  <c r="M440" i="10"/>
  <c r="Q440" i="10"/>
  <c r="P440" i="10"/>
  <c r="U431" i="10"/>
  <c r="AB431" i="10"/>
  <c r="AG431" i="10"/>
  <c r="P429" i="10"/>
  <c r="M429" i="10"/>
  <c r="Q429" i="10"/>
  <c r="AD422" i="10"/>
  <c r="M408" i="10"/>
  <c r="Q408" i="10"/>
  <c r="P408" i="10"/>
  <c r="U399" i="10"/>
  <c r="AB399" i="10"/>
  <c r="AG399" i="10"/>
  <c r="P397" i="10"/>
  <c r="M397" i="10"/>
  <c r="Q397" i="10"/>
  <c r="AD390" i="10"/>
  <c r="M376" i="10"/>
  <c r="Q376" i="10"/>
  <c r="P376" i="10"/>
  <c r="U367" i="10"/>
  <c r="AB367" i="10"/>
  <c r="AG367" i="10"/>
  <c r="P365" i="10"/>
  <c r="M365" i="10"/>
  <c r="Q365" i="10"/>
  <c r="AD358" i="10"/>
  <c r="M344" i="10"/>
  <c r="Q344" i="10"/>
  <c r="P344" i="10"/>
  <c r="U335" i="10"/>
  <c r="AB335" i="10"/>
  <c r="AG335" i="10"/>
  <c r="P333" i="10"/>
  <c r="M333" i="10"/>
  <c r="Q333" i="10"/>
  <c r="AD326" i="10"/>
  <c r="M312" i="10"/>
  <c r="Q312" i="10"/>
  <c r="P312" i="10"/>
  <c r="U303" i="10"/>
  <c r="AB303" i="10"/>
  <c r="AG303" i="10"/>
  <c r="P301" i="10"/>
  <c r="M301" i="10"/>
  <c r="Q301" i="10"/>
  <c r="AD294" i="10"/>
  <c r="M280" i="10"/>
  <c r="Q280" i="10"/>
  <c r="P280" i="10"/>
  <c r="U271" i="10"/>
  <c r="AB271" i="10"/>
  <c r="AG271" i="10"/>
  <c r="P269" i="10"/>
  <c r="M269" i="10"/>
  <c r="Q269" i="10"/>
  <c r="AD262" i="10"/>
  <c r="M248" i="10"/>
  <c r="Q248" i="10"/>
  <c r="P248" i="10"/>
  <c r="U239" i="10"/>
  <c r="AB239" i="10"/>
  <c r="AG239" i="10"/>
  <c r="P237" i="10"/>
  <c r="M237" i="10"/>
  <c r="Q237" i="10"/>
  <c r="AD230" i="10"/>
  <c r="M216" i="10"/>
  <c r="Q216" i="10"/>
  <c r="P216" i="10"/>
  <c r="U207" i="10"/>
  <c r="AB207" i="10"/>
  <c r="AG207" i="10"/>
  <c r="P205" i="10"/>
  <c r="M205" i="10"/>
  <c r="Q205" i="10"/>
  <c r="AD198" i="10"/>
  <c r="M184" i="10"/>
  <c r="Q184" i="10"/>
  <c r="P184" i="10"/>
  <c r="U175" i="10"/>
  <c r="AB175" i="10"/>
  <c r="AG175" i="10"/>
  <c r="P173" i="10"/>
  <c r="M173" i="10"/>
  <c r="Q173" i="10"/>
  <c r="AD166" i="10"/>
  <c r="M152" i="10"/>
  <c r="Q152" i="10"/>
  <c r="P152" i="10"/>
  <c r="U143" i="10"/>
  <c r="AB143" i="10"/>
  <c r="AG143" i="10"/>
  <c r="P141" i="10"/>
  <c r="M141" i="10"/>
  <c r="Q141" i="10"/>
  <c r="AD134" i="10"/>
  <c r="M120" i="10"/>
  <c r="Q120" i="10"/>
  <c r="P120" i="10"/>
  <c r="U111" i="10"/>
  <c r="AB111" i="10"/>
  <c r="AG111" i="10"/>
  <c r="P109" i="10"/>
  <c r="M109" i="10"/>
  <c r="Q109" i="10"/>
  <c r="AD102" i="10"/>
  <c r="M88" i="10"/>
  <c r="Q88" i="10"/>
  <c r="P88" i="10"/>
  <c r="U79" i="10"/>
  <c r="AB79" i="10"/>
  <c r="AG79" i="10"/>
  <c r="P77" i="10"/>
  <c r="M77" i="10"/>
  <c r="Q77" i="10"/>
  <c r="AD70" i="10"/>
  <c r="M56" i="10"/>
  <c r="Q56" i="10"/>
  <c r="P56" i="10"/>
  <c r="U47" i="10"/>
  <c r="AB47" i="10"/>
  <c r="AG47" i="10"/>
  <c r="P45" i="10"/>
  <c r="M45" i="10"/>
  <c r="Q45" i="10"/>
  <c r="AD38" i="10"/>
  <c r="AD795" i="10"/>
  <c r="U770" i="10"/>
  <c r="AB770" i="10"/>
  <c r="AG770" i="10"/>
  <c r="AD763" i="10"/>
  <c r="U738" i="10"/>
  <c r="AB738" i="10"/>
  <c r="AG738" i="10"/>
  <c r="AD731" i="10"/>
  <c r="U706" i="10"/>
  <c r="AB706" i="10"/>
  <c r="AG706" i="10"/>
  <c r="AD699" i="10"/>
  <c r="U674" i="10"/>
  <c r="AB674" i="10"/>
  <c r="AG674" i="10"/>
  <c r="AD667" i="10"/>
  <c r="U642" i="10"/>
  <c r="AB642" i="10"/>
  <c r="AG642" i="10"/>
  <c r="AD635" i="10"/>
  <c r="U610" i="10"/>
  <c r="AB610" i="10"/>
  <c r="AG610" i="10"/>
  <c r="AD603" i="10"/>
  <c r="U578" i="10"/>
  <c r="AB578" i="10"/>
  <c r="AG578" i="10"/>
  <c r="AD571" i="10"/>
  <c r="U546" i="10"/>
  <c r="AB546" i="10"/>
  <c r="AG546" i="10"/>
  <c r="AD539" i="10"/>
  <c r="U514" i="10"/>
  <c r="AB514" i="10"/>
  <c r="AG514" i="10"/>
  <c r="AD507" i="10"/>
  <c r="U482" i="10"/>
  <c r="AB482" i="10"/>
  <c r="AG482" i="10"/>
  <c r="AD475" i="10"/>
  <c r="U450" i="10"/>
  <c r="AB450" i="10"/>
  <c r="AG450" i="10"/>
  <c r="AD443" i="10"/>
  <c r="U418" i="10"/>
  <c r="AB418" i="10"/>
  <c r="AG418" i="10"/>
  <c r="AD411" i="10"/>
  <c r="U386" i="10"/>
  <c r="AB386" i="10"/>
  <c r="AG386" i="10"/>
  <c r="AD379" i="10"/>
  <c r="U354" i="10"/>
  <c r="AB354" i="10"/>
  <c r="AG354" i="10"/>
  <c r="AD347" i="10"/>
  <c r="U322" i="10"/>
  <c r="AB322" i="10"/>
  <c r="AG322" i="10"/>
  <c r="AD315" i="10"/>
  <c r="U290" i="10"/>
  <c r="AB290" i="10"/>
  <c r="AG290" i="10"/>
  <c r="AD283" i="10"/>
  <c r="U258" i="10"/>
  <c r="AB258" i="10"/>
  <c r="AG258" i="10"/>
  <c r="AD251" i="10"/>
  <c r="U226" i="10"/>
  <c r="AB226" i="10"/>
  <c r="AG226" i="10"/>
  <c r="AD219" i="10"/>
  <c r="U194" i="10"/>
  <c r="AB194" i="10"/>
  <c r="AG194" i="10"/>
  <c r="AD187" i="10"/>
  <c r="U162" i="10"/>
  <c r="AB162" i="10"/>
  <c r="AG162" i="10"/>
  <c r="AD155" i="10"/>
  <c r="U130" i="10"/>
  <c r="AB130" i="10"/>
  <c r="AG130" i="10"/>
  <c r="AD123" i="10"/>
  <c r="U98" i="10"/>
  <c r="AB98" i="10"/>
  <c r="AG98" i="10"/>
  <c r="AD91" i="10"/>
  <c r="U66" i="10"/>
  <c r="AB66" i="10"/>
  <c r="AG66" i="10"/>
  <c r="AD59" i="10"/>
  <c r="U34" i="10"/>
  <c r="AB34" i="10"/>
  <c r="AG34" i="10"/>
  <c r="AD27" i="10"/>
  <c r="U798" i="10"/>
  <c r="AB798" i="10"/>
  <c r="AG798" i="10"/>
  <c r="AD791" i="10"/>
  <c r="U766" i="10"/>
  <c r="AB766" i="10"/>
  <c r="AG766" i="10"/>
  <c r="AD759" i="10"/>
  <c r="U734" i="10"/>
  <c r="AB734" i="10"/>
  <c r="AG734" i="10"/>
  <c r="AD727" i="10"/>
  <c r="U702" i="10"/>
  <c r="AB702" i="10"/>
  <c r="AG702" i="10"/>
  <c r="AD695" i="10"/>
  <c r="U670" i="10"/>
  <c r="AB670" i="10"/>
  <c r="AG670" i="10"/>
  <c r="AD663" i="10"/>
  <c r="U638" i="10"/>
  <c r="AB638" i="10"/>
  <c r="AG638" i="10"/>
  <c r="AD631" i="10"/>
  <c r="U606" i="10"/>
  <c r="AB606" i="10"/>
  <c r="AG606" i="10"/>
  <c r="AD599" i="10"/>
  <c r="U574" i="10"/>
  <c r="AB574" i="10"/>
  <c r="AG574" i="10"/>
  <c r="AD567" i="10"/>
  <c r="U542" i="10"/>
  <c r="AB542" i="10"/>
  <c r="AG542" i="10"/>
  <c r="AD535" i="10"/>
  <c r="U510" i="10"/>
  <c r="AB510" i="10"/>
  <c r="AG510" i="10"/>
  <c r="AD503" i="10"/>
  <c r="U478" i="10"/>
  <c r="AB478" i="10"/>
  <c r="AG478" i="10"/>
  <c r="AD471" i="10"/>
  <c r="U446" i="10"/>
  <c r="AB446" i="10"/>
  <c r="AG446" i="10"/>
  <c r="AD439" i="10"/>
  <c r="U414" i="10"/>
  <c r="AB414" i="10"/>
  <c r="AG414" i="10"/>
  <c r="AD407" i="10"/>
  <c r="U382" i="10"/>
  <c r="AB382" i="10"/>
  <c r="AG382" i="10"/>
  <c r="AD375" i="10"/>
  <c r="U350" i="10"/>
  <c r="AB350" i="10"/>
  <c r="AG350" i="10"/>
  <c r="AD343" i="10"/>
  <c r="U318" i="10"/>
  <c r="AB318" i="10"/>
  <c r="AG318" i="10"/>
  <c r="AD311" i="10"/>
  <c r="U286" i="10"/>
  <c r="AB286" i="10"/>
  <c r="AG286" i="10"/>
  <c r="AD279" i="10"/>
  <c r="U254" i="10"/>
  <c r="AB254" i="10"/>
  <c r="AG254" i="10"/>
  <c r="AD247" i="10"/>
  <c r="U222" i="10"/>
  <c r="AB222" i="10"/>
  <c r="AG222" i="10"/>
  <c r="AD215" i="10"/>
  <c r="U190" i="10"/>
  <c r="AB190" i="10"/>
  <c r="AG190" i="10"/>
  <c r="AD183" i="10"/>
  <c r="U158" i="10"/>
  <c r="AB158" i="10"/>
  <c r="AG158" i="10"/>
  <c r="AD151" i="10"/>
  <c r="U126" i="10"/>
  <c r="AB126" i="10"/>
  <c r="AG126" i="10"/>
  <c r="AD119" i="10"/>
  <c r="U94" i="10"/>
  <c r="AB94" i="10"/>
  <c r="AG94" i="10"/>
  <c r="AD87" i="10"/>
  <c r="U62" i="10"/>
  <c r="AB62" i="10"/>
  <c r="AG62" i="10"/>
  <c r="AD55" i="10"/>
  <c r="U30" i="10"/>
  <c r="AB30" i="10"/>
  <c r="AG30" i="10"/>
  <c r="AD794" i="10"/>
  <c r="M780" i="10"/>
  <c r="Q780" i="10"/>
  <c r="P780" i="10"/>
  <c r="U771" i="10"/>
  <c r="AB771" i="10"/>
  <c r="AG771" i="10"/>
  <c r="P769" i="10"/>
  <c r="M769" i="10"/>
  <c r="Q769" i="10"/>
  <c r="AD762" i="10"/>
  <c r="M748" i="10"/>
  <c r="Q748" i="10"/>
  <c r="P748" i="10"/>
  <c r="U739" i="10"/>
  <c r="AB739" i="10"/>
  <c r="AG739" i="10"/>
  <c r="P737" i="10"/>
  <c r="M737" i="10"/>
  <c r="Q737" i="10"/>
  <c r="AD730" i="10"/>
  <c r="M716" i="10"/>
  <c r="Q716" i="10"/>
  <c r="P716" i="10"/>
  <c r="U707" i="10"/>
  <c r="AB707" i="10"/>
  <c r="AG707" i="10"/>
  <c r="P705" i="10"/>
  <c r="M705" i="10"/>
  <c r="Q705" i="10"/>
  <c r="AD698" i="10"/>
  <c r="M684" i="10"/>
  <c r="Q684" i="10"/>
  <c r="P684" i="10"/>
  <c r="U675" i="10"/>
  <c r="AB675" i="10"/>
  <c r="AG675" i="10"/>
  <c r="P673" i="10"/>
  <c r="M673" i="10"/>
  <c r="Q673" i="10"/>
  <c r="AD666" i="10"/>
  <c r="M652" i="10"/>
  <c r="Q652" i="10"/>
  <c r="P652" i="10"/>
  <c r="U643" i="10"/>
  <c r="AB643" i="10"/>
  <c r="AG643" i="10"/>
  <c r="P641" i="10"/>
  <c r="M641" i="10"/>
  <c r="Q641" i="10"/>
  <c r="AD634" i="10"/>
  <c r="M620" i="10"/>
  <c r="Q620" i="10"/>
  <c r="P620" i="10"/>
  <c r="U611" i="10"/>
  <c r="AB611" i="10"/>
  <c r="AG611" i="10"/>
  <c r="P609" i="10"/>
  <c r="M609" i="10"/>
  <c r="Q609" i="10"/>
  <c r="AD602" i="10"/>
  <c r="M588" i="10"/>
  <c r="Q588" i="10"/>
  <c r="P588" i="10"/>
  <c r="U579" i="10"/>
  <c r="AB579" i="10"/>
  <c r="AG579" i="10"/>
  <c r="P577" i="10"/>
  <c r="M577" i="10"/>
  <c r="Q577" i="10"/>
  <c r="AD570" i="10"/>
  <c r="M556" i="10"/>
  <c r="Q556" i="10"/>
  <c r="P556" i="10"/>
  <c r="U547" i="10"/>
  <c r="AB547" i="10"/>
  <c r="AG547" i="10"/>
  <c r="P545" i="10"/>
  <c r="M545" i="10"/>
  <c r="Q545" i="10"/>
  <c r="AD538" i="10"/>
  <c r="M524" i="10"/>
  <c r="Q524" i="10"/>
  <c r="P524" i="10"/>
  <c r="U515" i="10"/>
  <c r="AB515" i="10"/>
  <c r="AG515" i="10"/>
  <c r="P513" i="10"/>
  <c r="M513" i="10"/>
  <c r="Q513" i="10"/>
  <c r="AD506" i="10"/>
  <c r="M492" i="10"/>
  <c r="Q492" i="10"/>
  <c r="P492" i="10"/>
  <c r="U483" i="10"/>
  <c r="AB483" i="10"/>
  <c r="AG483" i="10"/>
  <c r="P481" i="10"/>
  <c r="M481" i="10"/>
  <c r="Q481" i="10"/>
  <c r="AD474" i="10"/>
  <c r="M460" i="10"/>
  <c r="Q460" i="10"/>
  <c r="P460" i="10"/>
  <c r="U451" i="10"/>
  <c r="AB451" i="10"/>
  <c r="AG451" i="10"/>
  <c r="P449" i="10"/>
  <c r="M449" i="10"/>
  <c r="Q449" i="10"/>
  <c r="AD442" i="10"/>
  <c r="M428" i="10"/>
  <c r="Q428" i="10"/>
  <c r="P428" i="10"/>
  <c r="U419" i="10"/>
  <c r="AB419" i="10"/>
  <c r="AG419" i="10"/>
  <c r="P417" i="10"/>
  <c r="M417" i="10"/>
  <c r="Q417" i="10"/>
  <c r="AD410" i="10"/>
  <c r="M396" i="10"/>
  <c r="Q396" i="10"/>
  <c r="P396" i="10"/>
  <c r="U387" i="10"/>
  <c r="AB387" i="10"/>
  <c r="AG387" i="10"/>
  <c r="P385" i="10"/>
  <c r="M385" i="10"/>
  <c r="Q385" i="10"/>
  <c r="AD378" i="10"/>
  <c r="M364" i="10"/>
  <c r="Q364" i="10"/>
  <c r="P364" i="10"/>
  <c r="U355" i="10"/>
  <c r="AB355" i="10"/>
  <c r="AG355" i="10"/>
  <c r="P353" i="10"/>
  <c r="M353" i="10"/>
  <c r="Q353" i="10"/>
  <c r="AD346" i="10"/>
  <c r="M332" i="10"/>
  <c r="Q332" i="10"/>
  <c r="P332" i="10"/>
  <c r="U323" i="10"/>
  <c r="AB323" i="10"/>
  <c r="AG323" i="10"/>
  <c r="P321" i="10"/>
  <c r="M321" i="10"/>
  <c r="Q321" i="10"/>
  <c r="AD314" i="10"/>
  <c r="M300" i="10"/>
  <c r="Q300" i="10"/>
  <c r="P300" i="10"/>
  <c r="U291" i="10"/>
  <c r="AB291" i="10"/>
  <c r="AG291" i="10"/>
  <c r="P289" i="10"/>
  <c r="M289" i="10"/>
  <c r="Q289" i="10"/>
  <c r="AD282" i="10"/>
  <c r="M268" i="10"/>
  <c r="Q268" i="10"/>
  <c r="P268" i="10"/>
  <c r="U259" i="10"/>
  <c r="AB259" i="10"/>
  <c r="AG259" i="10"/>
  <c r="P257" i="10"/>
  <c r="M257" i="10"/>
  <c r="Q257" i="10"/>
  <c r="AD250" i="10"/>
  <c r="M236" i="10"/>
  <c r="Q236" i="10"/>
  <c r="P236" i="10"/>
  <c r="U227" i="10"/>
  <c r="AB227" i="10"/>
  <c r="AG227" i="10"/>
  <c r="P225" i="10"/>
  <c r="M225" i="10"/>
  <c r="Q225" i="10"/>
  <c r="AD218" i="10"/>
  <c r="M204" i="10"/>
  <c r="Q204" i="10"/>
  <c r="P204" i="10"/>
  <c r="U195" i="10"/>
  <c r="AB195" i="10"/>
  <c r="AG195" i="10"/>
  <c r="P193" i="10"/>
  <c r="M193" i="10"/>
  <c r="Q193" i="10"/>
  <c r="AD186" i="10"/>
  <c r="M172" i="10"/>
  <c r="Q172" i="10"/>
  <c r="P172" i="10"/>
  <c r="U163" i="10"/>
  <c r="AB163" i="10"/>
  <c r="AG163" i="10"/>
  <c r="P161" i="10"/>
  <c r="M161" i="10"/>
  <c r="Q161" i="10"/>
  <c r="AD154" i="10"/>
  <c r="M140" i="10"/>
  <c r="Q140" i="10"/>
  <c r="P140" i="10"/>
  <c r="U131" i="10"/>
  <c r="AB131" i="10"/>
  <c r="AG131" i="10"/>
  <c r="P129" i="10"/>
  <c r="M129" i="10"/>
  <c r="Q129" i="10"/>
  <c r="AD122" i="10"/>
  <c r="M108" i="10"/>
  <c r="Q108" i="10"/>
  <c r="P108" i="10"/>
  <c r="U99" i="10"/>
  <c r="AB99" i="10"/>
  <c r="AG99" i="10"/>
  <c r="P97" i="10"/>
  <c r="M97" i="10"/>
  <c r="Q97" i="10"/>
  <c r="AD90" i="10"/>
  <c r="M76" i="10"/>
  <c r="Q76" i="10"/>
  <c r="P76" i="10"/>
  <c r="U67" i="10"/>
  <c r="AB67" i="10"/>
  <c r="AG67" i="10"/>
  <c r="P65" i="10"/>
  <c r="M65" i="10"/>
  <c r="Q65" i="10"/>
  <c r="AD58" i="10"/>
  <c r="M44" i="10"/>
  <c r="P44" i="10"/>
  <c r="Q44" i="10"/>
  <c r="U35" i="10"/>
  <c r="AB35" i="10"/>
  <c r="AG35" i="10"/>
  <c r="P33" i="10"/>
  <c r="M33" i="10"/>
  <c r="Q33" i="10"/>
  <c r="U790" i="10"/>
  <c r="AB790" i="10"/>
  <c r="AG790" i="10"/>
  <c r="AD783" i="10"/>
  <c r="U758" i="10"/>
  <c r="AB758" i="10"/>
  <c r="AG758" i="10"/>
  <c r="AD751" i="10"/>
  <c r="U726" i="10"/>
  <c r="AB726" i="10"/>
  <c r="AG726" i="10"/>
  <c r="AD719" i="10"/>
  <c r="U694" i="10"/>
  <c r="AB694" i="10"/>
  <c r="AG694" i="10"/>
  <c r="AD687" i="10"/>
  <c r="U662" i="10"/>
  <c r="AB662" i="10"/>
  <c r="AG662" i="10"/>
  <c r="AD655" i="10"/>
  <c r="U630" i="10"/>
  <c r="AB630" i="10"/>
  <c r="AG630" i="10"/>
  <c r="AD623" i="10"/>
  <c r="U598" i="10"/>
  <c r="AB598" i="10"/>
  <c r="AG598" i="10"/>
  <c r="AD591" i="10"/>
  <c r="U566" i="10"/>
  <c r="AB566" i="10"/>
  <c r="AG566" i="10"/>
  <c r="AD559" i="10"/>
  <c r="U534" i="10"/>
  <c r="AB534" i="10"/>
  <c r="AG534" i="10"/>
  <c r="AD527" i="10"/>
  <c r="U502" i="10"/>
  <c r="AB502" i="10"/>
  <c r="AG502" i="10"/>
  <c r="AD495" i="10"/>
  <c r="U470" i="10"/>
  <c r="AB470" i="10"/>
  <c r="AG470" i="10"/>
  <c r="AD463" i="10"/>
  <c r="U438" i="10"/>
  <c r="AB438" i="10"/>
  <c r="AG438" i="10"/>
  <c r="AD431" i="10"/>
  <c r="U406" i="10"/>
  <c r="AB406" i="10"/>
  <c r="AG406" i="10"/>
  <c r="AD399" i="10"/>
  <c r="U374" i="10"/>
  <c r="AB374" i="10"/>
  <c r="AG374" i="10"/>
  <c r="AD367" i="10"/>
  <c r="U342" i="10"/>
  <c r="AB342" i="10"/>
  <c r="AG342" i="10"/>
  <c r="AD335" i="10"/>
  <c r="U310" i="10"/>
  <c r="AB310" i="10"/>
  <c r="AG310" i="10"/>
  <c r="AD303" i="10"/>
  <c r="U278" i="10"/>
  <c r="AB278" i="10"/>
  <c r="AG278" i="10"/>
  <c r="AD271" i="10"/>
  <c r="U246" i="10"/>
  <c r="AB246" i="10"/>
  <c r="AG246" i="10"/>
  <c r="AD239" i="10"/>
  <c r="U214" i="10"/>
  <c r="AB214" i="10"/>
  <c r="AG214" i="10"/>
  <c r="AD207" i="10"/>
  <c r="U182" i="10"/>
  <c r="AB182" i="10"/>
  <c r="AG182" i="10"/>
  <c r="AD175" i="10"/>
  <c r="U150" i="10"/>
  <c r="AB150" i="10"/>
  <c r="AG150" i="10"/>
  <c r="AD143" i="10"/>
  <c r="U118" i="10"/>
  <c r="AB118" i="10"/>
  <c r="AG118" i="10"/>
  <c r="AD111" i="10"/>
  <c r="U86" i="10"/>
  <c r="AB86" i="10"/>
  <c r="AG86" i="10"/>
  <c r="AD79" i="10"/>
  <c r="U54" i="10"/>
  <c r="AB54" i="10"/>
  <c r="AG54" i="10"/>
  <c r="AD47" i="10"/>
  <c r="M788" i="10"/>
  <c r="Q788" i="10"/>
  <c r="P788" i="10"/>
  <c r="U779" i="10"/>
  <c r="AB779" i="10"/>
  <c r="AG779" i="10"/>
  <c r="P777" i="10"/>
  <c r="M777" i="10"/>
  <c r="Q777" i="10"/>
  <c r="AD770" i="10"/>
  <c r="M756" i="10"/>
  <c r="Q756" i="10"/>
  <c r="P756" i="10"/>
  <c r="U747" i="10"/>
  <c r="AB747" i="10"/>
  <c r="AG747" i="10"/>
  <c r="P745" i="10"/>
  <c r="M745" i="10"/>
  <c r="Q745" i="10"/>
  <c r="AD738" i="10"/>
  <c r="M724" i="10"/>
  <c r="Q724" i="10"/>
  <c r="P724" i="10"/>
  <c r="U715" i="10"/>
  <c r="AB715" i="10"/>
  <c r="AG715" i="10"/>
  <c r="P713" i="10"/>
  <c r="M713" i="10"/>
  <c r="Q713" i="10"/>
  <c r="AD706" i="10"/>
  <c r="M692" i="10"/>
  <c r="Q692" i="10"/>
  <c r="P692" i="10"/>
  <c r="U683" i="10"/>
  <c r="AB683" i="10"/>
  <c r="AG683" i="10"/>
  <c r="P681" i="10"/>
  <c r="M681" i="10"/>
  <c r="Q681" i="10"/>
  <c r="AD674" i="10"/>
  <c r="M660" i="10"/>
  <c r="Q660" i="10"/>
  <c r="P660" i="10"/>
  <c r="U651" i="10"/>
  <c r="AB651" i="10"/>
  <c r="AG651" i="10"/>
  <c r="P649" i="10"/>
  <c r="M649" i="10"/>
  <c r="Q649" i="10"/>
  <c r="AD642" i="10"/>
  <c r="M628" i="10"/>
  <c r="Q628" i="10"/>
  <c r="P628" i="10"/>
  <c r="U619" i="10"/>
  <c r="AB619" i="10"/>
  <c r="AG619" i="10"/>
  <c r="P617" i="10"/>
  <c r="M617" i="10"/>
  <c r="Q617" i="10"/>
  <c r="AD610" i="10"/>
  <c r="M596" i="10"/>
  <c r="Q596" i="10"/>
  <c r="P596" i="10"/>
  <c r="U587" i="10"/>
  <c r="AB587" i="10"/>
  <c r="AG587" i="10"/>
  <c r="P585" i="10"/>
  <c r="M585" i="10"/>
  <c r="Q585" i="10"/>
  <c r="AD578" i="10"/>
  <c r="M564" i="10"/>
  <c r="Q564" i="10"/>
  <c r="P564" i="10"/>
  <c r="U555" i="10"/>
  <c r="AB555" i="10"/>
  <c r="AG555" i="10"/>
  <c r="P553" i="10"/>
  <c r="M553" i="10"/>
  <c r="Q553" i="10"/>
  <c r="AD546" i="10"/>
  <c r="M532" i="10"/>
  <c r="Q532" i="10"/>
  <c r="P532" i="10"/>
  <c r="U523" i="10"/>
  <c r="AB523" i="10"/>
  <c r="AG523" i="10"/>
  <c r="P521" i="10"/>
  <c r="M521" i="10"/>
  <c r="Q521" i="10"/>
  <c r="AD514" i="10"/>
  <c r="M500" i="10"/>
  <c r="Q500" i="10"/>
  <c r="P500" i="10"/>
  <c r="U491" i="10"/>
  <c r="AB491" i="10"/>
  <c r="AG491" i="10"/>
  <c r="P489" i="10"/>
  <c r="M489" i="10"/>
  <c r="Q489" i="10"/>
  <c r="AD482" i="10"/>
  <c r="M468" i="10"/>
  <c r="Q468" i="10"/>
  <c r="P468" i="10"/>
  <c r="U459" i="10"/>
  <c r="AB459" i="10"/>
  <c r="AG459" i="10"/>
  <c r="P457" i="10"/>
  <c r="M457" i="10"/>
  <c r="Q457" i="10"/>
  <c r="AD450" i="10"/>
  <c r="M436" i="10"/>
  <c r="Q436" i="10"/>
  <c r="P436" i="10"/>
  <c r="U427" i="10"/>
  <c r="AB427" i="10"/>
  <c r="AG427" i="10"/>
  <c r="P425" i="10"/>
  <c r="M425" i="10"/>
  <c r="Q425" i="10"/>
  <c r="AD418" i="10"/>
  <c r="M404" i="10"/>
  <c r="Q404" i="10"/>
  <c r="P404" i="10"/>
  <c r="U395" i="10"/>
  <c r="AB395" i="10"/>
  <c r="AG395" i="10"/>
  <c r="P393" i="10"/>
  <c r="M393" i="10"/>
  <c r="Q393" i="10"/>
  <c r="AD386" i="10"/>
  <c r="M372" i="10"/>
  <c r="Q372" i="10"/>
  <c r="P372" i="10"/>
  <c r="U363" i="10"/>
  <c r="AB363" i="10"/>
  <c r="AG363" i="10"/>
  <c r="P361" i="10"/>
  <c r="M361" i="10"/>
  <c r="Q361" i="10"/>
  <c r="AD354" i="10"/>
  <c r="M340" i="10"/>
  <c r="Q340" i="10"/>
  <c r="P340" i="10"/>
  <c r="U331" i="10"/>
  <c r="AB331" i="10"/>
  <c r="AG331" i="10"/>
  <c r="P329" i="10"/>
  <c r="M329" i="10"/>
  <c r="Q329" i="10"/>
  <c r="AD322" i="10"/>
  <c r="M308" i="10"/>
  <c r="Q308" i="10"/>
  <c r="P308" i="10"/>
  <c r="U299" i="10"/>
  <c r="AB299" i="10"/>
  <c r="AG299" i="10"/>
  <c r="P297" i="10"/>
  <c r="M297" i="10"/>
  <c r="Q297" i="10"/>
  <c r="AD290" i="10"/>
  <c r="M276" i="10"/>
  <c r="Q276" i="10"/>
  <c r="P276" i="10"/>
  <c r="U267" i="10"/>
  <c r="AB267" i="10"/>
  <c r="AG267" i="10"/>
  <c r="P265" i="10"/>
  <c r="M265" i="10"/>
  <c r="Q265" i="10"/>
  <c r="AD258" i="10"/>
  <c r="M244" i="10"/>
  <c r="Q244" i="10"/>
  <c r="P244" i="10"/>
  <c r="U235" i="10"/>
  <c r="AB235" i="10"/>
  <c r="AG235" i="10"/>
  <c r="P233" i="10"/>
  <c r="M233" i="10"/>
  <c r="Q233" i="10"/>
  <c r="AD226" i="10"/>
  <c r="M212" i="10"/>
  <c r="Q212" i="10"/>
  <c r="P212" i="10"/>
  <c r="U203" i="10"/>
  <c r="AB203" i="10"/>
  <c r="AG203" i="10"/>
  <c r="P201" i="10"/>
  <c r="M201" i="10"/>
  <c r="Q201" i="10"/>
  <c r="AD194" i="10"/>
  <c r="M180" i="10"/>
  <c r="Q180" i="10"/>
  <c r="P180" i="10"/>
  <c r="U171" i="10"/>
  <c r="AB171" i="10"/>
  <c r="AG171" i="10"/>
  <c r="P169" i="10"/>
  <c r="M169" i="10"/>
  <c r="Q169" i="10"/>
  <c r="AD162" i="10"/>
  <c r="M148" i="10"/>
  <c r="Q148" i="10"/>
  <c r="P148" i="10"/>
  <c r="U139" i="10"/>
  <c r="AB139" i="10"/>
  <c r="AG139" i="10"/>
  <c r="P137" i="10"/>
  <c r="M137" i="10"/>
  <c r="Q137" i="10"/>
  <c r="AD130" i="10"/>
  <c r="M116" i="10"/>
  <c r="Q116" i="10"/>
  <c r="P116" i="10"/>
  <c r="U107" i="10"/>
  <c r="AB107" i="10"/>
  <c r="AG107" i="10"/>
  <c r="P105" i="10"/>
  <c r="M105" i="10"/>
  <c r="Q105" i="10"/>
  <c r="AD98" i="10"/>
  <c r="M84" i="10"/>
  <c r="Q84" i="10"/>
  <c r="P84" i="10"/>
  <c r="U75" i="10"/>
  <c r="AB75" i="10"/>
  <c r="AG75" i="10"/>
  <c r="P73" i="10"/>
  <c r="M73" i="10"/>
  <c r="Q73" i="10"/>
  <c r="AD66" i="10"/>
  <c r="M52" i="10"/>
  <c r="Q52" i="10"/>
  <c r="P52" i="10"/>
  <c r="U43" i="10"/>
  <c r="AB43" i="10"/>
  <c r="AG43" i="10"/>
  <c r="P41" i="10"/>
  <c r="M41" i="10"/>
  <c r="Q41" i="10"/>
  <c r="AD34" i="10"/>
  <c r="AD798" i="10"/>
  <c r="M784" i="10"/>
  <c r="Q784" i="10"/>
  <c r="P784" i="10"/>
  <c r="U775" i="10"/>
  <c r="AB775" i="10"/>
  <c r="AG775" i="10"/>
  <c r="P773" i="10"/>
  <c r="M773" i="10"/>
  <c r="Q773" i="10"/>
  <c r="AD766" i="10"/>
  <c r="M752" i="10"/>
  <c r="Q752" i="10"/>
  <c r="P752" i="10"/>
  <c r="U743" i="10"/>
  <c r="AB743" i="10"/>
  <c r="AG743" i="10"/>
  <c r="P741" i="10"/>
  <c r="M741" i="10"/>
  <c r="Q741" i="10"/>
  <c r="AD734" i="10"/>
  <c r="M720" i="10"/>
  <c r="Q720" i="10"/>
  <c r="P720" i="10"/>
  <c r="U711" i="10"/>
  <c r="AB711" i="10"/>
  <c r="AG711" i="10"/>
  <c r="P709" i="10"/>
  <c r="M709" i="10"/>
  <c r="Q709" i="10"/>
  <c r="AD702" i="10"/>
  <c r="M688" i="10"/>
  <c r="Q688" i="10"/>
  <c r="P688" i="10"/>
  <c r="U679" i="10"/>
  <c r="AB679" i="10"/>
  <c r="AG679" i="10"/>
  <c r="P677" i="10"/>
  <c r="M677" i="10"/>
  <c r="Q677" i="10"/>
  <c r="AD670" i="10"/>
  <c r="M656" i="10"/>
  <c r="Q656" i="10"/>
  <c r="P656" i="10"/>
  <c r="U647" i="10"/>
  <c r="AB647" i="10"/>
  <c r="AG647" i="10"/>
  <c r="P645" i="10"/>
  <c r="M645" i="10"/>
  <c r="Q645" i="10"/>
  <c r="AD638" i="10"/>
  <c r="M624" i="10"/>
  <c r="Q624" i="10"/>
  <c r="P624" i="10"/>
  <c r="U615" i="10"/>
  <c r="AB615" i="10"/>
  <c r="AG615" i="10"/>
  <c r="P613" i="10"/>
  <c r="M613" i="10"/>
  <c r="Q613" i="10"/>
  <c r="AD606" i="10"/>
  <c r="M592" i="10"/>
  <c r="Q592" i="10"/>
  <c r="P592" i="10"/>
  <c r="U583" i="10"/>
  <c r="AB583" i="10"/>
  <c r="AG583" i="10"/>
  <c r="P581" i="10"/>
  <c r="M581" i="10"/>
  <c r="Q581" i="10"/>
  <c r="AD574" i="10"/>
  <c r="M560" i="10"/>
  <c r="Q560" i="10"/>
  <c r="P560" i="10"/>
  <c r="U551" i="10"/>
  <c r="AB551" i="10"/>
  <c r="AG551" i="10"/>
  <c r="P549" i="10"/>
  <c r="M549" i="10"/>
  <c r="Q549" i="10"/>
  <c r="AD542" i="10"/>
  <c r="M528" i="10"/>
  <c r="Q528" i="10"/>
  <c r="P528" i="10"/>
  <c r="U519" i="10"/>
  <c r="AB519" i="10"/>
  <c r="AG519" i="10"/>
  <c r="P517" i="10"/>
  <c r="M517" i="10"/>
  <c r="Q517" i="10"/>
  <c r="AD510" i="10"/>
  <c r="M496" i="10"/>
  <c r="Q496" i="10"/>
  <c r="P496" i="10"/>
  <c r="U487" i="10"/>
  <c r="AB487" i="10"/>
  <c r="AG487" i="10"/>
  <c r="P485" i="10"/>
  <c r="M485" i="10"/>
  <c r="Q485" i="10"/>
  <c r="AD478" i="10"/>
  <c r="M464" i="10"/>
  <c r="Q464" i="10"/>
  <c r="P464" i="10"/>
  <c r="U455" i="10"/>
  <c r="AB455" i="10"/>
  <c r="AG455" i="10"/>
  <c r="P453" i="10"/>
  <c r="M453" i="10"/>
  <c r="Q453" i="10"/>
  <c r="AD446" i="10"/>
  <c r="M432" i="10"/>
  <c r="Q432" i="10"/>
  <c r="P432" i="10"/>
  <c r="U423" i="10"/>
  <c r="AB423" i="10"/>
  <c r="AG423" i="10"/>
  <c r="P421" i="10"/>
  <c r="M421" i="10"/>
  <c r="Q421" i="10"/>
  <c r="AD414" i="10"/>
  <c r="M400" i="10"/>
  <c r="Q400" i="10"/>
  <c r="P400" i="10"/>
  <c r="U391" i="10"/>
  <c r="AB391" i="10"/>
  <c r="AG391" i="10"/>
  <c r="P389" i="10"/>
  <c r="M389" i="10"/>
  <c r="Q389" i="10"/>
  <c r="AD382" i="10"/>
  <c r="M368" i="10"/>
  <c r="Q368" i="10"/>
  <c r="P368" i="10"/>
  <c r="U359" i="10"/>
  <c r="AB359" i="10"/>
  <c r="AG359" i="10"/>
  <c r="P357" i="10"/>
  <c r="M357" i="10"/>
  <c r="Q357" i="10"/>
  <c r="AD350" i="10"/>
  <c r="M336" i="10"/>
  <c r="Q336" i="10"/>
  <c r="P336" i="10"/>
  <c r="U327" i="10"/>
  <c r="AB327" i="10"/>
  <c r="AG327" i="10"/>
  <c r="P325" i="10"/>
  <c r="M325" i="10"/>
  <c r="Q325" i="10"/>
  <c r="AD318" i="10"/>
  <c r="M304" i="10"/>
  <c r="Q304" i="10"/>
  <c r="P304" i="10"/>
  <c r="U295" i="10"/>
  <c r="AB295" i="10"/>
  <c r="AG295" i="10"/>
  <c r="P293" i="10"/>
  <c r="M293" i="10"/>
  <c r="Q293" i="10"/>
  <c r="AD286" i="10"/>
  <c r="M272" i="10"/>
  <c r="Q272" i="10"/>
  <c r="P272" i="10"/>
  <c r="U263" i="10"/>
  <c r="AB263" i="10"/>
  <c r="AG263" i="10"/>
  <c r="P261" i="10"/>
  <c r="M261" i="10"/>
  <c r="Q261" i="10"/>
  <c r="AD254" i="10"/>
  <c r="M240" i="10"/>
  <c r="Q240" i="10"/>
  <c r="P240" i="10"/>
  <c r="U231" i="10"/>
  <c r="AB231" i="10"/>
  <c r="AG231" i="10"/>
  <c r="P229" i="10"/>
  <c r="M229" i="10"/>
  <c r="Q229" i="10"/>
  <c r="AD222" i="10"/>
  <c r="M208" i="10"/>
  <c r="Q208" i="10"/>
  <c r="P208" i="10"/>
  <c r="U199" i="10"/>
  <c r="AB199" i="10"/>
  <c r="AG199" i="10"/>
  <c r="P197" i="10"/>
  <c r="M197" i="10"/>
  <c r="Q197" i="10"/>
  <c r="AD190" i="10"/>
  <c r="M176" i="10"/>
  <c r="Q176" i="10"/>
  <c r="P176" i="10"/>
  <c r="U167" i="10"/>
  <c r="AB167" i="10"/>
  <c r="AG167" i="10"/>
  <c r="P165" i="10"/>
  <c r="M165" i="10"/>
  <c r="Q165" i="10"/>
  <c r="AD158" i="10"/>
  <c r="M144" i="10"/>
  <c r="Q144" i="10"/>
  <c r="P144" i="10"/>
  <c r="U135" i="10"/>
  <c r="AB135" i="10"/>
  <c r="AG135" i="10"/>
  <c r="P133" i="10"/>
  <c r="M133" i="10"/>
  <c r="Q133" i="10"/>
  <c r="AD126" i="10"/>
  <c r="M112" i="10"/>
  <c r="Q112" i="10"/>
  <c r="P112" i="10"/>
  <c r="U103" i="10"/>
  <c r="AB103" i="10"/>
  <c r="AG103" i="10"/>
  <c r="P101" i="10"/>
  <c r="M101" i="10"/>
  <c r="Q101" i="10"/>
  <c r="AD94" i="10"/>
  <c r="M80" i="10"/>
  <c r="Q80" i="10"/>
  <c r="P80" i="10"/>
  <c r="U71" i="10"/>
  <c r="AB71" i="10"/>
  <c r="AG71" i="10"/>
  <c r="P69" i="10"/>
  <c r="M69" i="10"/>
  <c r="Q69" i="10"/>
  <c r="AD62" i="10"/>
  <c r="M48" i="10"/>
  <c r="Q48" i="10"/>
  <c r="P48" i="10"/>
  <c r="U39" i="10"/>
  <c r="AB39" i="10"/>
  <c r="AG39" i="10"/>
  <c r="P37" i="10"/>
  <c r="M37" i="10"/>
  <c r="Q37" i="10"/>
  <c r="AD30" i="10"/>
  <c r="U778" i="10"/>
  <c r="AB778" i="10"/>
  <c r="AG778" i="10"/>
  <c r="AD771" i="10"/>
  <c r="U746" i="10"/>
  <c r="AB746" i="10"/>
  <c r="AD746" i="10"/>
  <c r="AD739" i="10"/>
  <c r="U714" i="10"/>
  <c r="AB714" i="10"/>
  <c r="AG714" i="10"/>
  <c r="AD707" i="10"/>
  <c r="U682" i="10"/>
  <c r="AB682" i="10"/>
  <c r="AD682" i="10"/>
  <c r="AD675" i="10"/>
  <c r="U650" i="10"/>
  <c r="AB650" i="10"/>
  <c r="AG650" i="10"/>
  <c r="AD643" i="10"/>
  <c r="U618" i="10"/>
  <c r="AB618" i="10"/>
  <c r="AD618" i="10"/>
  <c r="AD611" i="10"/>
  <c r="U586" i="10"/>
  <c r="AB586" i="10"/>
  <c r="AG586" i="10"/>
  <c r="AD579" i="10"/>
  <c r="U554" i="10"/>
  <c r="AB554" i="10"/>
  <c r="AD554" i="10"/>
  <c r="AD547" i="10"/>
  <c r="U522" i="10"/>
  <c r="AB522" i="10"/>
  <c r="AG522" i="10"/>
  <c r="AD515" i="10"/>
  <c r="U490" i="10"/>
  <c r="AB490" i="10"/>
  <c r="AD490" i="10"/>
  <c r="AD483" i="10"/>
  <c r="U458" i="10"/>
  <c r="AB458" i="10"/>
  <c r="AG458" i="10"/>
  <c r="AD451" i="10"/>
  <c r="U426" i="10"/>
  <c r="AB426" i="10"/>
  <c r="AD426" i="10"/>
  <c r="AD419" i="10"/>
  <c r="U394" i="10"/>
  <c r="AB394" i="10"/>
  <c r="AG394" i="10"/>
  <c r="AD387" i="10"/>
  <c r="U362" i="10"/>
  <c r="AB362" i="10"/>
  <c r="AD362" i="10"/>
  <c r="AD355" i="10"/>
  <c r="U330" i="10"/>
  <c r="AB330" i="10"/>
  <c r="AG330" i="10"/>
  <c r="AD323" i="10"/>
  <c r="U298" i="10"/>
  <c r="AB298" i="10"/>
  <c r="AD298" i="10"/>
  <c r="AD291" i="10"/>
  <c r="U266" i="10"/>
  <c r="AB266" i="10"/>
  <c r="AG266" i="10"/>
  <c r="AD259" i="10"/>
  <c r="U234" i="10"/>
  <c r="AB234" i="10"/>
  <c r="AD234" i="10"/>
  <c r="AD227" i="10"/>
  <c r="U202" i="10"/>
  <c r="AB202" i="10"/>
  <c r="AG202" i="10"/>
  <c r="AD195" i="10"/>
  <c r="U170" i="10"/>
  <c r="AB170" i="10"/>
  <c r="AD170" i="10"/>
  <c r="AD163" i="10"/>
  <c r="U138" i="10"/>
  <c r="AB138" i="10"/>
  <c r="AG138" i="10"/>
  <c r="AD131" i="10"/>
  <c r="U106" i="10"/>
  <c r="AB106" i="10"/>
  <c r="AD106" i="10"/>
  <c r="AD99" i="10"/>
  <c r="U74" i="10"/>
  <c r="AB74" i="10"/>
  <c r="AG74" i="10"/>
  <c r="AD67" i="10"/>
  <c r="U42" i="10"/>
  <c r="AB42" i="10"/>
  <c r="AD42" i="10"/>
  <c r="AD35" i="10"/>
  <c r="U799" i="10"/>
  <c r="AB799" i="10"/>
  <c r="AG799" i="10"/>
  <c r="AD799" i="10"/>
  <c r="P797" i="10"/>
  <c r="M797" i="10"/>
  <c r="Q797" i="10"/>
  <c r="AD790" i="10"/>
  <c r="M776" i="10"/>
  <c r="Q776" i="10"/>
  <c r="P776" i="10"/>
  <c r="U767" i="10"/>
  <c r="AB767" i="10"/>
  <c r="AD767" i="10"/>
  <c r="P765" i="10"/>
  <c r="M765" i="10"/>
  <c r="Q765" i="10"/>
  <c r="AD758" i="10"/>
  <c r="M744" i="10"/>
  <c r="Q744" i="10"/>
  <c r="P744" i="10"/>
  <c r="U735" i="10"/>
  <c r="AB735" i="10"/>
  <c r="AD735" i="10"/>
  <c r="P733" i="10"/>
  <c r="M733" i="10"/>
  <c r="Q733" i="10"/>
  <c r="AD726" i="10"/>
  <c r="M712" i="10"/>
  <c r="Q712" i="10"/>
  <c r="P712" i="10"/>
  <c r="U703" i="10"/>
  <c r="AB703" i="10"/>
  <c r="AG703" i="10"/>
  <c r="P701" i="10"/>
  <c r="M701" i="10"/>
  <c r="Q701" i="10"/>
  <c r="AD694" i="10"/>
  <c r="M680" i="10"/>
  <c r="Q680" i="10"/>
  <c r="P680" i="10"/>
  <c r="U671" i="10"/>
  <c r="AB671" i="10"/>
  <c r="AD671" i="10"/>
  <c r="P669" i="10"/>
  <c r="M669" i="10"/>
  <c r="Q669" i="10"/>
  <c r="AD662" i="10"/>
  <c r="M648" i="10"/>
  <c r="Q648" i="10"/>
  <c r="P648" i="10"/>
  <c r="U639" i="10"/>
  <c r="AB639" i="10"/>
  <c r="AD639" i="10"/>
  <c r="P637" i="10"/>
  <c r="M637" i="10"/>
  <c r="Q637" i="10"/>
  <c r="AD630" i="10"/>
  <c r="M616" i="10"/>
  <c r="Q616" i="10"/>
  <c r="P616" i="10"/>
  <c r="U607" i="10"/>
  <c r="AB607" i="10"/>
  <c r="AD607" i="10"/>
  <c r="P605" i="10"/>
  <c r="M605" i="10"/>
  <c r="Q605" i="10"/>
  <c r="AD598" i="10"/>
  <c r="M584" i="10"/>
  <c r="Q584" i="10"/>
  <c r="P584" i="10"/>
  <c r="U575" i="10"/>
  <c r="AB575" i="10"/>
  <c r="AG575" i="10"/>
  <c r="P573" i="10"/>
  <c r="M573" i="10"/>
  <c r="Q573" i="10"/>
  <c r="AD566" i="10"/>
  <c r="M552" i="10"/>
  <c r="Q552" i="10"/>
  <c r="P552" i="10"/>
  <c r="U543" i="10"/>
  <c r="AB543" i="10"/>
  <c r="AD543" i="10"/>
  <c r="P541" i="10"/>
  <c r="M541" i="10"/>
  <c r="Q541" i="10"/>
  <c r="AD534" i="10"/>
  <c r="M520" i="10"/>
  <c r="Q520" i="10"/>
  <c r="P520" i="10"/>
  <c r="U511" i="10"/>
  <c r="AB511" i="10"/>
  <c r="AD511" i="10"/>
  <c r="P509" i="10"/>
  <c r="M509" i="10"/>
  <c r="Q509" i="10"/>
  <c r="AD502" i="10"/>
  <c r="M488" i="10"/>
  <c r="Q488" i="10"/>
  <c r="P488" i="10"/>
  <c r="U479" i="10"/>
  <c r="AB479" i="10"/>
  <c r="AD479" i="10"/>
  <c r="P477" i="10"/>
  <c r="M477" i="10"/>
  <c r="Q477" i="10"/>
  <c r="AD470" i="10"/>
  <c r="M456" i="10"/>
  <c r="Q456" i="10"/>
  <c r="P456" i="10"/>
  <c r="U447" i="10"/>
  <c r="AB447" i="10"/>
  <c r="AD447" i="10"/>
  <c r="P445" i="10"/>
  <c r="M445" i="10"/>
  <c r="Q445" i="10"/>
  <c r="AD438" i="10"/>
  <c r="M424" i="10"/>
  <c r="Q424" i="10"/>
  <c r="P424" i="10"/>
  <c r="U415" i="10"/>
  <c r="AB415" i="10"/>
  <c r="AD415" i="10"/>
  <c r="P413" i="10"/>
  <c r="M413" i="10"/>
  <c r="Q413" i="10"/>
  <c r="AD406" i="10"/>
  <c r="M392" i="10"/>
  <c r="Q392" i="10"/>
  <c r="P392" i="10"/>
  <c r="U383" i="10"/>
  <c r="AB383" i="10"/>
  <c r="AD383" i="10"/>
  <c r="P381" i="10"/>
  <c r="M381" i="10"/>
  <c r="Q381" i="10"/>
  <c r="AD374" i="10"/>
  <c r="M360" i="10"/>
  <c r="Q360" i="10"/>
  <c r="P360" i="10"/>
  <c r="U351" i="10"/>
  <c r="AB351" i="10"/>
  <c r="AD351" i="10"/>
  <c r="P349" i="10"/>
  <c r="M349" i="10"/>
  <c r="Q349" i="10"/>
  <c r="AD342" i="10"/>
  <c r="M328" i="10"/>
  <c r="Q328" i="10"/>
  <c r="P328" i="10"/>
  <c r="U319" i="10"/>
  <c r="AB319" i="10"/>
  <c r="AG319" i="10"/>
  <c r="P317" i="10"/>
  <c r="M317" i="10"/>
  <c r="Q317" i="10"/>
  <c r="AD310" i="10"/>
  <c r="M296" i="10"/>
  <c r="Q296" i="10"/>
  <c r="P296" i="10"/>
  <c r="U287" i="10"/>
  <c r="AB287" i="10"/>
  <c r="AD287" i="10"/>
  <c r="P285" i="10"/>
  <c r="M285" i="10"/>
  <c r="Q285" i="10"/>
  <c r="AD278" i="10"/>
  <c r="M264" i="10"/>
  <c r="Q264" i="10"/>
  <c r="P264" i="10"/>
  <c r="U255" i="10"/>
  <c r="AB255" i="10"/>
  <c r="AG255" i="10"/>
  <c r="AD255" i="10"/>
  <c r="P253" i="10"/>
  <c r="M253" i="10"/>
  <c r="Q253" i="10"/>
  <c r="AD246" i="10"/>
  <c r="M232" i="10"/>
  <c r="Q232" i="10"/>
  <c r="P232" i="10"/>
  <c r="U223" i="10"/>
  <c r="AB223" i="10"/>
  <c r="AD223" i="10"/>
  <c r="P221" i="10"/>
  <c r="M221" i="10"/>
  <c r="Q221" i="10"/>
  <c r="AD214" i="10"/>
  <c r="M200" i="10"/>
  <c r="Q200" i="10"/>
  <c r="P200" i="10"/>
  <c r="U191" i="10"/>
  <c r="AB191" i="10"/>
  <c r="AG191" i="10"/>
  <c r="P189" i="10"/>
  <c r="M189" i="10"/>
  <c r="Q189" i="10"/>
  <c r="AD182" i="10"/>
  <c r="M168" i="10"/>
  <c r="Q168" i="10"/>
  <c r="P168" i="10"/>
  <c r="U159" i="10"/>
  <c r="AB159" i="10"/>
  <c r="AD159" i="10"/>
  <c r="P157" i="10"/>
  <c r="M157" i="10"/>
  <c r="Q157" i="10"/>
  <c r="AD150" i="10"/>
  <c r="M136" i="10"/>
  <c r="Q136" i="10"/>
  <c r="P136" i="10"/>
  <c r="U127" i="10"/>
  <c r="AB127" i="10"/>
  <c r="AG127" i="10"/>
  <c r="P125" i="10"/>
  <c r="M125" i="10"/>
  <c r="Q125" i="10"/>
  <c r="AD118" i="10"/>
  <c r="M104" i="10"/>
  <c r="Q104" i="10"/>
  <c r="P104" i="10"/>
  <c r="U95" i="10"/>
  <c r="AB95" i="10"/>
  <c r="AD95" i="10"/>
  <c r="P93" i="10"/>
  <c r="M93" i="10"/>
  <c r="Q93" i="10"/>
  <c r="AD86" i="10"/>
  <c r="M72" i="10"/>
  <c r="Q72" i="10"/>
  <c r="P72" i="10"/>
  <c r="U63" i="10"/>
  <c r="AB63" i="10"/>
  <c r="AG63" i="10"/>
  <c r="P61" i="10"/>
  <c r="M61" i="10"/>
  <c r="Q61" i="10"/>
  <c r="AD54" i="10"/>
  <c r="M40" i="10"/>
  <c r="P40" i="10"/>
  <c r="Q40" i="10"/>
  <c r="U31" i="10"/>
  <c r="AB31" i="10"/>
  <c r="AD31" i="10"/>
  <c r="P29" i="10"/>
  <c r="M29" i="10"/>
  <c r="Q29" i="10"/>
  <c r="U786" i="10"/>
  <c r="AB786" i="10"/>
  <c r="AD786" i="10"/>
  <c r="AD779" i="10"/>
  <c r="U754" i="10"/>
  <c r="AB754" i="10"/>
  <c r="AD754" i="10"/>
  <c r="AD747" i="10"/>
  <c r="U722" i="10"/>
  <c r="AB722" i="10"/>
  <c r="AG722" i="10"/>
  <c r="AD715" i="10"/>
  <c r="U690" i="10"/>
  <c r="AB690" i="10"/>
  <c r="AD690" i="10"/>
  <c r="AD683" i="10"/>
  <c r="U658" i="10"/>
  <c r="AB658" i="10"/>
  <c r="AD658" i="10"/>
  <c r="AD651" i="10"/>
  <c r="U626" i="10"/>
  <c r="AB626" i="10"/>
  <c r="AD626" i="10"/>
  <c r="AD619" i="10"/>
  <c r="U594" i="10"/>
  <c r="AB594" i="10"/>
  <c r="AG594" i="10"/>
  <c r="AD587" i="10"/>
  <c r="U562" i="10"/>
  <c r="AB562" i="10"/>
  <c r="AD562" i="10"/>
  <c r="AD555" i="10"/>
  <c r="U530" i="10"/>
  <c r="AB530" i="10"/>
  <c r="AD530" i="10"/>
  <c r="AD523" i="10"/>
  <c r="U498" i="10"/>
  <c r="AB498" i="10"/>
  <c r="AD498" i="10"/>
  <c r="AD491" i="10"/>
  <c r="U466" i="10"/>
  <c r="AB466" i="10"/>
  <c r="AG466" i="10"/>
  <c r="AD459" i="10"/>
  <c r="U434" i="10"/>
  <c r="AB434" i="10"/>
  <c r="AD434" i="10"/>
  <c r="AD427" i="10"/>
  <c r="U402" i="10"/>
  <c r="AB402" i="10"/>
  <c r="AD402" i="10"/>
  <c r="AD395" i="10"/>
  <c r="U370" i="10"/>
  <c r="AB370" i="10"/>
  <c r="AD370" i="10"/>
  <c r="AD363" i="10"/>
  <c r="U338" i="10"/>
  <c r="AB338" i="10"/>
  <c r="AG338" i="10"/>
  <c r="AD331" i="10"/>
  <c r="U306" i="10"/>
  <c r="AB306" i="10"/>
  <c r="AD306" i="10"/>
  <c r="AD299" i="10"/>
  <c r="U274" i="10"/>
  <c r="AB274" i="10"/>
  <c r="AD274" i="10"/>
  <c r="AD267" i="10"/>
  <c r="U242" i="10"/>
  <c r="AB242" i="10"/>
  <c r="AD242" i="10"/>
  <c r="AD235" i="10"/>
  <c r="U210" i="10"/>
  <c r="AB210" i="10"/>
  <c r="AG210" i="10"/>
  <c r="AD203" i="10"/>
  <c r="U178" i="10"/>
  <c r="AB178" i="10"/>
  <c r="AD178" i="10"/>
  <c r="AD171" i="10"/>
  <c r="U146" i="10"/>
  <c r="AB146" i="10"/>
  <c r="AD146" i="10"/>
  <c r="AD139" i="10"/>
  <c r="U114" i="10"/>
  <c r="AB114" i="10"/>
  <c r="AD114" i="10"/>
  <c r="AD107" i="10"/>
  <c r="U82" i="10"/>
  <c r="AB82" i="10"/>
  <c r="AG82" i="10"/>
  <c r="AD75" i="10"/>
  <c r="U50" i="10"/>
  <c r="AB50" i="10"/>
  <c r="AD50" i="10"/>
  <c r="AD43" i="10"/>
  <c r="U782" i="10"/>
  <c r="AB782" i="10"/>
  <c r="AD782" i="10"/>
  <c r="AD775" i="10"/>
  <c r="U750" i="10"/>
  <c r="AB750" i="10"/>
  <c r="AG750" i="10"/>
  <c r="AD743" i="10"/>
  <c r="U718" i="10"/>
  <c r="AB718" i="10"/>
  <c r="AD718" i="10"/>
  <c r="AD711" i="10"/>
  <c r="U686" i="10"/>
  <c r="AB686" i="10"/>
  <c r="AG686" i="10"/>
  <c r="AD679" i="10"/>
  <c r="U654" i="10"/>
  <c r="AB654" i="10"/>
  <c r="AD654" i="10"/>
  <c r="AD647" i="10"/>
  <c r="U622" i="10"/>
  <c r="AB622" i="10"/>
  <c r="AG622" i="10"/>
  <c r="AD615" i="10"/>
  <c r="U590" i="10"/>
  <c r="AB590" i="10"/>
  <c r="AD590" i="10"/>
  <c r="AD583" i="10"/>
  <c r="U558" i="10"/>
  <c r="AB558" i="10"/>
  <c r="AG558" i="10"/>
  <c r="AD551" i="10"/>
  <c r="U526" i="10"/>
  <c r="AB526" i="10"/>
  <c r="AD526" i="10"/>
  <c r="AD519" i="10"/>
  <c r="U494" i="10"/>
  <c r="AB494" i="10"/>
  <c r="AG494" i="10"/>
  <c r="AD487" i="10"/>
  <c r="U462" i="10"/>
  <c r="AB462" i="10"/>
  <c r="AD462" i="10"/>
  <c r="AD455" i="10"/>
  <c r="U430" i="10"/>
  <c r="AB430" i="10"/>
  <c r="AG430" i="10"/>
  <c r="AD423" i="10"/>
  <c r="U398" i="10"/>
  <c r="AB398" i="10"/>
  <c r="AD398" i="10"/>
  <c r="AD391" i="10"/>
  <c r="U366" i="10"/>
  <c r="AB366" i="10"/>
  <c r="AG366" i="10"/>
  <c r="AD359" i="10"/>
  <c r="U334" i="10"/>
  <c r="AB334" i="10"/>
  <c r="AD334" i="10"/>
  <c r="AD327" i="10"/>
  <c r="U302" i="10"/>
  <c r="AB302" i="10"/>
  <c r="AG302" i="10"/>
  <c r="AD295" i="10"/>
  <c r="U270" i="10"/>
  <c r="AB270" i="10"/>
  <c r="AD270" i="10"/>
  <c r="AD263" i="10"/>
  <c r="U238" i="10"/>
  <c r="AB238" i="10"/>
  <c r="AG238" i="10"/>
  <c r="AD231" i="10"/>
  <c r="U206" i="10"/>
  <c r="AB206" i="10"/>
  <c r="AD206" i="10"/>
  <c r="AD199" i="10"/>
  <c r="U174" i="10"/>
  <c r="AB174" i="10"/>
  <c r="AG174" i="10"/>
  <c r="AD167" i="10"/>
  <c r="U142" i="10"/>
  <c r="AB142" i="10"/>
  <c r="AD142" i="10"/>
  <c r="AD135" i="10"/>
  <c r="U110" i="10"/>
  <c r="AB110" i="10"/>
  <c r="AG110" i="10"/>
  <c r="AD103" i="10"/>
  <c r="U78" i="10"/>
  <c r="AB78" i="10"/>
  <c r="AD78" i="10"/>
  <c r="AD71" i="10"/>
  <c r="U46" i="10"/>
  <c r="AB46" i="10"/>
  <c r="AG46" i="10"/>
  <c r="AD39" i="10"/>
  <c r="M26" i="10"/>
  <c r="P26" i="10"/>
  <c r="AE797" i="7"/>
  <c r="U797" i="7"/>
  <c r="AA797" i="7"/>
  <c r="AE789" i="7"/>
  <c r="U789" i="7"/>
  <c r="AA789" i="7"/>
  <c r="AE781" i="7"/>
  <c r="U781" i="7"/>
  <c r="AA781" i="7"/>
  <c r="AE773" i="7"/>
  <c r="U773" i="7"/>
  <c r="AA773" i="7"/>
  <c r="AE765" i="7"/>
  <c r="U765" i="7"/>
  <c r="AA765" i="7"/>
  <c r="AE757" i="7"/>
  <c r="U757" i="7"/>
  <c r="AA757" i="7"/>
  <c r="AE749" i="7"/>
  <c r="U749" i="7"/>
  <c r="AA749" i="7"/>
  <c r="AE741" i="7"/>
  <c r="U741" i="7"/>
  <c r="AA741" i="7"/>
  <c r="AE733" i="7"/>
  <c r="U733" i="7"/>
  <c r="AA733" i="7"/>
  <c r="AE725" i="7"/>
  <c r="U725" i="7"/>
  <c r="AA725" i="7"/>
  <c r="AE717" i="7"/>
  <c r="U717" i="7"/>
  <c r="AA717" i="7"/>
  <c r="AE709" i="7"/>
  <c r="U709" i="7"/>
  <c r="AA709" i="7"/>
  <c r="AE701" i="7"/>
  <c r="U701" i="7"/>
  <c r="AA701" i="7"/>
  <c r="AE693" i="7"/>
  <c r="U693" i="7"/>
  <c r="AA693" i="7"/>
  <c r="AE685" i="7"/>
  <c r="U685" i="7"/>
  <c r="AA685" i="7"/>
  <c r="AE677" i="7"/>
  <c r="U677" i="7"/>
  <c r="AA677" i="7"/>
  <c r="AE669" i="7"/>
  <c r="U669" i="7"/>
  <c r="AA669" i="7"/>
  <c r="AE661" i="7"/>
  <c r="U661" i="7"/>
  <c r="AA661" i="7"/>
  <c r="AE653" i="7"/>
  <c r="U653" i="7"/>
  <c r="AA653" i="7"/>
  <c r="AE645" i="7"/>
  <c r="U645" i="7"/>
  <c r="AA645" i="7"/>
  <c r="AE637" i="7"/>
  <c r="U637" i="7"/>
  <c r="AA637" i="7"/>
  <c r="AE629" i="7"/>
  <c r="U629" i="7"/>
  <c r="AA629" i="7"/>
  <c r="AE621" i="7"/>
  <c r="U621" i="7"/>
  <c r="AA621" i="7"/>
  <c r="AE613" i="7"/>
  <c r="U613" i="7"/>
  <c r="AA613" i="7"/>
  <c r="AE605" i="7"/>
  <c r="U605" i="7"/>
  <c r="AA605" i="7"/>
  <c r="AE597" i="7"/>
  <c r="U597" i="7"/>
  <c r="AA597" i="7"/>
  <c r="AE589" i="7"/>
  <c r="U589" i="7"/>
  <c r="AA589" i="7"/>
  <c r="AE581" i="7"/>
  <c r="U581" i="7"/>
  <c r="AA581" i="7"/>
  <c r="AE573" i="7"/>
  <c r="U573" i="7"/>
  <c r="AA573" i="7"/>
  <c r="AE565" i="7"/>
  <c r="U565" i="7"/>
  <c r="AA565" i="7"/>
  <c r="AE557" i="7"/>
  <c r="U557" i="7"/>
  <c r="AA557" i="7"/>
  <c r="AE549" i="7"/>
  <c r="U549" i="7"/>
  <c r="AA549" i="7"/>
  <c r="AE541" i="7"/>
  <c r="U541" i="7"/>
  <c r="AA541" i="7"/>
  <c r="AE533" i="7"/>
  <c r="U533" i="7"/>
  <c r="AA533" i="7"/>
  <c r="AE525" i="7"/>
  <c r="U525" i="7"/>
  <c r="AA525" i="7"/>
  <c r="AE517" i="7"/>
  <c r="U517" i="7"/>
  <c r="AA517" i="7"/>
  <c r="AE509" i="7"/>
  <c r="U509" i="7"/>
  <c r="AA509" i="7"/>
  <c r="AE501" i="7"/>
  <c r="U501" i="7"/>
  <c r="AA501" i="7"/>
  <c r="AE493" i="7"/>
  <c r="U493" i="7"/>
  <c r="AA493" i="7"/>
  <c r="AE485" i="7"/>
  <c r="U485" i="7"/>
  <c r="AA485" i="7"/>
  <c r="AE477" i="7"/>
  <c r="U477" i="7"/>
  <c r="AA477" i="7"/>
  <c r="AE469" i="7"/>
  <c r="U469" i="7"/>
  <c r="AA469" i="7"/>
  <c r="AE461" i="7"/>
  <c r="U461" i="7"/>
  <c r="AA461" i="7"/>
  <c r="AE453" i="7"/>
  <c r="U453" i="7"/>
  <c r="AA453" i="7"/>
  <c r="AE445" i="7"/>
  <c r="U445" i="7"/>
  <c r="AA445" i="7"/>
  <c r="AE437" i="7"/>
  <c r="U437" i="7"/>
  <c r="AA437" i="7"/>
  <c r="AE429" i="7"/>
  <c r="U429" i="7"/>
  <c r="AA429" i="7"/>
  <c r="AE421" i="7"/>
  <c r="U421" i="7"/>
  <c r="AA421" i="7"/>
  <c r="AE413" i="7"/>
  <c r="U413" i="7"/>
  <c r="AA413" i="7"/>
  <c r="AE405" i="7"/>
  <c r="U405" i="7"/>
  <c r="AA405" i="7"/>
  <c r="AE397" i="7"/>
  <c r="U397" i="7"/>
  <c r="AA397" i="7"/>
  <c r="AE389" i="7"/>
  <c r="U389" i="7"/>
  <c r="AA389" i="7"/>
  <c r="AE381" i="7"/>
  <c r="U381" i="7"/>
  <c r="AA381" i="7"/>
  <c r="AE373" i="7"/>
  <c r="U373" i="7"/>
  <c r="AA373" i="7"/>
  <c r="AE365" i="7"/>
  <c r="U365" i="7"/>
  <c r="AA365" i="7"/>
  <c r="AE357" i="7"/>
  <c r="U357" i="7"/>
  <c r="AA357" i="7"/>
  <c r="AE349" i="7"/>
  <c r="U349" i="7"/>
  <c r="AA349" i="7"/>
  <c r="AE341" i="7"/>
  <c r="U341" i="7"/>
  <c r="AA341" i="7"/>
  <c r="AE333" i="7"/>
  <c r="U333" i="7"/>
  <c r="AA333" i="7"/>
  <c r="AE325" i="7"/>
  <c r="U325" i="7"/>
  <c r="AA325" i="7"/>
  <c r="AE317" i="7"/>
  <c r="U317" i="7"/>
  <c r="AA317" i="7"/>
  <c r="AE309" i="7"/>
  <c r="U309" i="7"/>
  <c r="AA309" i="7"/>
  <c r="AE301" i="7"/>
  <c r="U301" i="7"/>
  <c r="AA301" i="7"/>
  <c r="AE293" i="7"/>
  <c r="U293" i="7"/>
  <c r="AA293" i="7"/>
  <c r="AE285" i="7"/>
  <c r="U285" i="7"/>
  <c r="AA285" i="7"/>
  <c r="AE277" i="7"/>
  <c r="U277" i="7"/>
  <c r="AA277" i="7"/>
  <c r="AE269" i="7"/>
  <c r="U269" i="7"/>
  <c r="AA269" i="7"/>
  <c r="AE261" i="7"/>
  <c r="U261" i="7"/>
  <c r="AA261" i="7"/>
  <c r="AE253" i="7"/>
  <c r="U253" i="7"/>
  <c r="AA253" i="7"/>
  <c r="AE245" i="7"/>
  <c r="U245" i="7"/>
  <c r="AA245" i="7"/>
  <c r="AE237" i="7"/>
  <c r="U237" i="7"/>
  <c r="AA237" i="7"/>
  <c r="AE229" i="7"/>
  <c r="U229" i="7"/>
  <c r="AA229" i="7"/>
  <c r="AE221" i="7"/>
  <c r="U221" i="7"/>
  <c r="AA221" i="7"/>
  <c r="AE213" i="7"/>
  <c r="U213" i="7"/>
  <c r="AA213" i="7"/>
  <c r="AE205" i="7"/>
  <c r="U205" i="7"/>
  <c r="AA205" i="7"/>
  <c r="AE197" i="7"/>
  <c r="U197" i="7"/>
  <c r="AA197" i="7"/>
  <c r="AE189" i="7"/>
  <c r="U189" i="7"/>
  <c r="AA189" i="7"/>
  <c r="AE181" i="7"/>
  <c r="U181" i="7"/>
  <c r="AA181" i="7"/>
  <c r="AE173" i="7"/>
  <c r="U173" i="7"/>
  <c r="AA173" i="7"/>
  <c r="M800" i="7"/>
  <c r="S800" i="7"/>
  <c r="Z800" i="7"/>
  <c r="AB800" i="7"/>
  <c r="AC800" i="7"/>
  <c r="M796" i="7"/>
  <c r="S796" i="7"/>
  <c r="Z796" i="7"/>
  <c r="AB796" i="7"/>
  <c r="AC796" i="7"/>
  <c r="M792" i="7"/>
  <c r="S792" i="7"/>
  <c r="Z792" i="7"/>
  <c r="AB792" i="7"/>
  <c r="AC792" i="7"/>
  <c r="M788" i="7"/>
  <c r="S788" i="7"/>
  <c r="Z788" i="7"/>
  <c r="AB788" i="7"/>
  <c r="AC788" i="7"/>
  <c r="M784" i="7"/>
  <c r="S784" i="7"/>
  <c r="Z784" i="7"/>
  <c r="AB784" i="7"/>
  <c r="AC784" i="7"/>
  <c r="M780" i="7"/>
  <c r="S780" i="7"/>
  <c r="Z780" i="7"/>
  <c r="AB780" i="7"/>
  <c r="AC780" i="7"/>
  <c r="M776" i="7"/>
  <c r="S776" i="7"/>
  <c r="Z776" i="7"/>
  <c r="AB776" i="7"/>
  <c r="AC776" i="7"/>
  <c r="M772" i="7"/>
  <c r="S772" i="7"/>
  <c r="Z772" i="7"/>
  <c r="AB772" i="7"/>
  <c r="AC772" i="7"/>
  <c r="M768" i="7"/>
  <c r="S768" i="7"/>
  <c r="Z768" i="7"/>
  <c r="AB768" i="7"/>
  <c r="AC768" i="7"/>
  <c r="M764" i="7"/>
  <c r="S764" i="7"/>
  <c r="Z764" i="7"/>
  <c r="AB764" i="7"/>
  <c r="AC764" i="7"/>
  <c r="M760" i="7"/>
  <c r="S760" i="7"/>
  <c r="Z760" i="7"/>
  <c r="AB760" i="7"/>
  <c r="AC760" i="7"/>
  <c r="M756" i="7"/>
  <c r="S756" i="7"/>
  <c r="Z756" i="7"/>
  <c r="AB756" i="7"/>
  <c r="AC756" i="7"/>
  <c r="M752" i="7"/>
  <c r="S752" i="7"/>
  <c r="Z752" i="7"/>
  <c r="AB752" i="7"/>
  <c r="AC752" i="7"/>
  <c r="M748" i="7"/>
  <c r="S748" i="7"/>
  <c r="Z748" i="7"/>
  <c r="AB748" i="7"/>
  <c r="AC748" i="7"/>
  <c r="M744" i="7"/>
  <c r="S744" i="7"/>
  <c r="Z744" i="7"/>
  <c r="AB744" i="7"/>
  <c r="AC744" i="7"/>
  <c r="M740" i="7"/>
  <c r="S740" i="7"/>
  <c r="Z740" i="7"/>
  <c r="AB740" i="7"/>
  <c r="AC740" i="7"/>
  <c r="M736" i="7"/>
  <c r="S736" i="7"/>
  <c r="Z736" i="7"/>
  <c r="AB736" i="7"/>
  <c r="AC736" i="7"/>
  <c r="M732" i="7"/>
  <c r="S732" i="7"/>
  <c r="Z732" i="7"/>
  <c r="AB732" i="7"/>
  <c r="AC732" i="7"/>
  <c r="M728" i="7"/>
  <c r="S728" i="7"/>
  <c r="Z728" i="7"/>
  <c r="AB728" i="7"/>
  <c r="AC728" i="7"/>
  <c r="M724" i="7"/>
  <c r="S724" i="7"/>
  <c r="Z724" i="7"/>
  <c r="AB724" i="7"/>
  <c r="AC724" i="7"/>
  <c r="M720" i="7"/>
  <c r="S720" i="7"/>
  <c r="Z720" i="7"/>
  <c r="AB720" i="7"/>
  <c r="AC720" i="7"/>
  <c r="M716" i="7"/>
  <c r="S716" i="7"/>
  <c r="Z716" i="7"/>
  <c r="AB716" i="7"/>
  <c r="AC716" i="7"/>
  <c r="M712" i="7"/>
  <c r="S712" i="7"/>
  <c r="Z712" i="7"/>
  <c r="AB712" i="7"/>
  <c r="AC712" i="7"/>
  <c r="M708" i="7"/>
  <c r="S708" i="7"/>
  <c r="Z708" i="7"/>
  <c r="AB708" i="7"/>
  <c r="AC708" i="7"/>
  <c r="M704" i="7"/>
  <c r="S704" i="7"/>
  <c r="Z704" i="7"/>
  <c r="AB704" i="7"/>
  <c r="AC704" i="7"/>
  <c r="M700" i="7"/>
  <c r="S700" i="7"/>
  <c r="Z700" i="7"/>
  <c r="AB700" i="7"/>
  <c r="AC700" i="7"/>
  <c r="M696" i="7"/>
  <c r="S696" i="7"/>
  <c r="Z696" i="7"/>
  <c r="AB696" i="7"/>
  <c r="AC696" i="7"/>
  <c r="M692" i="7"/>
  <c r="S692" i="7"/>
  <c r="Z692" i="7"/>
  <c r="AB692" i="7"/>
  <c r="AC692" i="7"/>
  <c r="M688" i="7"/>
  <c r="S688" i="7"/>
  <c r="Z688" i="7"/>
  <c r="AB688" i="7"/>
  <c r="AC688" i="7"/>
  <c r="M684" i="7"/>
  <c r="S684" i="7"/>
  <c r="Z684" i="7"/>
  <c r="AB684" i="7"/>
  <c r="AC684" i="7"/>
  <c r="M680" i="7"/>
  <c r="S680" i="7"/>
  <c r="Z680" i="7"/>
  <c r="AB680" i="7"/>
  <c r="AC680" i="7"/>
  <c r="M676" i="7"/>
  <c r="S676" i="7"/>
  <c r="Z676" i="7"/>
  <c r="AB676" i="7"/>
  <c r="AC676" i="7"/>
  <c r="M672" i="7"/>
  <c r="S672" i="7"/>
  <c r="Z672" i="7"/>
  <c r="AB672" i="7"/>
  <c r="AC672" i="7"/>
  <c r="M668" i="7"/>
  <c r="S668" i="7"/>
  <c r="Z668" i="7"/>
  <c r="AB668" i="7"/>
  <c r="AC668" i="7"/>
  <c r="M664" i="7"/>
  <c r="S664" i="7"/>
  <c r="Z664" i="7"/>
  <c r="AB664" i="7"/>
  <c r="AC664" i="7"/>
  <c r="M660" i="7"/>
  <c r="S660" i="7"/>
  <c r="Z660" i="7"/>
  <c r="AB660" i="7"/>
  <c r="AC660" i="7"/>
  <c r="M656" i="7"/>
  <c r="S656" i="7"/>
  <c r="Z656" i="7"/>
  <c r="AB656" i="7"/>
  <c r="AC656" i="7"/>
  <c r="M652" i="7"/>
  <c r="S652" i="7"/>
  <c r="Z652" i="7"/>
  <c r="AB652" i="7"/>
  <c r="AC652" i="7"/>
  <c r="M648" i="7"/>
  <c r="S648" i="7"/>
  <c r="Z648" i="7"/>
  <c r="AB648" i="7"/>
  <c r="AC648" i="7"/>
  <c r="M644" i="7"/>
  <c r="S644" i="7"/>
  <c r="Z644" i="7"/>
  <c r="AB644" i="7"/>
  <c r="AC644" i="7"/>
  <c r="M640" i="7"/>
  <c r="S640" i="7"/>
  <c r="Z640" i="7"/>
  <c r="AB640" i="7"/>
  <c r="AC640" i="7"/>
  <c r="M636" i="7"/>
  <c r="S636" i="7"/>
  <c r="Z636" i="7"/>
  <c r="AB636" i="7"/>
  <c r="AC636" i="7"/>
  <c r="M632" i="7"/>
  <c r="S632" i="7"/>
  <c r="Z632" i="7"/>
  <c r="AB632" i="7"/>
  <c r="AC632" i="7"/>
  <c r="M628" i="7"/>
  <c r="S628" i="7"/>
  <c r="Z628" i="7"/>
  <c r="AB628" i="7"/>
  <c r="AC628" i="7"/>
  <c r="M624" i="7"/>
  <c r="S624" i="7"/>
  <c r="Z624" i="7"/>
  <c r="AB624" i="7"/>
  <c r="AC624" i="7"/>
  <c r="M620" i="7"/>
  <c r="S620" i="7"/>
  <c r="Z620" i="7"/>
  <c r="AB620" i="7"/>
  <c r="AC620" i="7"/>
  <c r="M616" i="7"/>
  <c r="S616" i="7"/>
  <c r="Z616" i="7"/>
  <c r="AB616" i="7"/>
  <c r="AC616" i="7"/>
  <c r="M612" i="7"/>
  <c r="S612" i="7"/>
  <c r="Z612" i="7"/>
  <c r="AB612" i="7"/>
  <c r="AC612" i="7"/>
  <c r="M608" i="7"/>
  <c r="S608" i="7"/>
  <c r="Z608" i="7"/>
  <c r="AB608" i="7"/>
  <c r="AC608" i="7"/>
  <c r="M604" i="7"/>
  <c r="S604" i="7"/>
  <c r="Z604" i="7"/>
  <c r="AB604" i="7"/>
  <c r="AC604" i="7"/>
  <c r="M600" i="7"/>
  <c r="S600" i="7"/>
  <c r="Z600" i="7"/>
  <c r="AB600" i="7"/>
  <c r="AC600" i="7"/>
  <c r="M596" i="7"/>
  <c r="S596" i="7"/>
  <c r="Z596" i="7"/>
  <c r="AB596" i="7"/>
  <c r="AC596" i="7"/>
  <c r="M592" i="7"/>
  <c r="S592" i="7"/>
  <c r="Z592" i="7"/>
  <c r="AB592" i="7"/>
  <c r="AC592" i="7"/>
  <c r="M588" i="7"/>
  <c r="S588" i="7"/>
  <c r="Z588" i="7"/>
  <c r="AB588" i="7"/>
  <c r="AC588" i="7"/>
  <c r="M584" i="7"/>
  <c r="S584" i="7"/>
  <c r="Z584" i="7"/>
  <c r="AB584" i="7"/>
  <c r="AC584" i="7"/>
  <c r="M580" i="7"/>
  <c r="S580" i="7"/>
  <c r="Z580" i="7"/>
  <c r="AB580" i="7"/>
  <c r="AC580" i="7"/>
  <c r="M576" i="7"/>
  <c r="S576" i="7"/>
  <c r="Z576" i="7"/>
  <c r="AB576" i="7"/>
  <c r="AC576" i="7"/>
  <c r="M572" i="7"/>
  <c r="S572" i="7"/>
  <c r="Z572" i="7"/>
  <c r="AB572" i="7"/>
  <c r="AC572" i="7"/>
  <c r="M568" i="7"/>
  <c r="S568" i="7"/>
  <c r="Z568" i="7"/>
  <c r="AB568" i="7"/>
  <c r="AC568" i="7"/>
  <c r="M564" i="7"/>
  <c r="S564" i="7"/>
  <c r="Z564" i="7"/>
  <c r="AB564" i="7"/>
  <c r="AC564" i="7"/>
  <c r="M560" i="7"/>
  <c r="S560" i="7"/>
  <c r="Z560" i="7"/>
  <c r="AB560" i="7"/>
  <c r="AC560" i="7"/>
  <c r="M556" i="7"/>
  <c r="S556" i="7"/>
  <c r="Z556" i="7"/>
  <c r="AB556" i="7"/>
  <c r="AC556" i="7"/>
  <c r="M552" i="7"/>
  <c r="S552" i="7"/>
  <c r="Z552" i="7"/>
  <c r="AB552" i="7"/>
  <c r="AC552" i="7"/>
  <c r="M548" i="7"/>
  <c r="S548" i="7"/>
  <c r="Z548" i="7"/>
  <c r="AB548" i="7"/>
  <c r="AC548" i="7"/>
  <c r="M544" i="7"/>
  <c r="S544" i="7"/>
  <c r="Z544" i="7"/>
  <c r="AB544" i="7"/>
  <c r="AC544" i="7"/>
  <c r="M540" i="7"/>
  <c r="S540" i="7"/>
  <c r="Z540" i="7"/>
  <c r="AB540" i="7"/>
  <c r="AC540" i="7"/>
  <c r="M536" i="7"/>
  <c r="S536" i="7"/>
  <c r="Z536" i="7"/>
  <c r="AB536" i="7"/>
  <c r="AC536" i="7"/>
  <c r="M532" i="7"/>
  <c r="S532" i="7"/>
  <c r="Z532" i="7"/>
  <c r="AB532" i="7"/>
  <c r="AC532" i="7"/>
  <c r="M528" i="7"/>
  <c r="S528" i="7"/>
  <c r="Z528" i="7"/>
  <c r="AB528" i="7"/>
  <c r="AC528" i="7"/>
  <c r="M524" i="7"/>
  <c r="S524" i="7"/>
  <c r="Z524" i="7"/>
  <c r="AB524" i="7"/>
  <c r="AC524" i="7"/>
  <c r="M520" i="7"/>
  <c r="S520" i="7"/>
  <c r="Z520" i="7"/>
  <c r="AB520" i="7"/>
  <c r="AC520" i="7"/>
  <c r="M516" i="7"/>
  <c r="S516" i="7"/>
  <c r="Z516" i="7"/>
  <c r="AB516" i="7"/>
  <c r="AC516" i="7"/>
  <c r="M512" i="7"/>
  <c r="S512" i="7"/>
  <c r="Z512" i="7"/>
  <c r="AB512" i="7"/>
  <c r="AC512" i="7"/>
  <c r="M508" i="7"/>
  <c r="S508" i="7"/>
  <c r="Z508" i="7"/>
  <c r="AB508" i="7"/>
  <c r="AC508" i="7"/>
  <c r="M504" i="7"/>
  <c r="S504" i="7"/>
  <c r="Z504" i="7"/>
  <c r="AB504" i="7"/>
  <c r="AC504" i="7"/>
  <c r="M500" i="7"/>
  <c r="S500" i="7"/>
  <c r="Z500" i="7"/>
  <c r="AB500" i="7"/>
  <c r="AC500" i="7"/>
  <c r="M496" i="7"/>
  <c r="S496" i="7"/>
  <c r="Z496" i="7"/>
  <c r="AB496" i="7"/>
  <c r="AC496" i="7"/>
  <c r="M492" i="7"/>
  <c r="S492" i="7"/>
  <c r="Z492" i="7"/>
  <c r="AB492" i="7"/>
  <c r="AC492" i="7"/>
  <c r="M488" i="7"/>
  <c r="S488" i="7"/>
  <c r="Z488" i="7"/>
  <c r="AB488" i="7"/>
  <c r="AC488" i="7"/>
  <c r="M484" i="7"/>
  <c r="S484" i="7"/>
  <c r="Z484" i="7"/>
  <c r="AB484" i="7"/>
  <c r="AC484" i="7"/>
  <c r="M480" i="7"/>
  <c r="S480" i="7"/>
  <c r="Z480" i="7"/>
  <c r="AB480" i="7"/>
  <c r="AC480" i="7"/>
  <c r="M476" i="7"/>
  <c r="S476" i="7"/>
  <c r="Z476" i="7"/>
  <c r="AB476" i="7"/>
  <c r="AC476" i="7"/>
  <c r="M472" i="7"/>
  <c r="S472" i="7"/>
  <c r="Z472" i="7"/>
  <c r="AB472" i="7"/>
  <c r="AC472" i="7"/>
  <c r="M468" i="7"/>
  <c r="S468" i="7"/>
  <c r="Z468" i="7"/>
  <c r="AB468" i="7"/>
  <c r="AC468" i="7"/>
  <c r="M464" i="7"/>
  <c r="S464" i="7"/>
  <c r="Z464" i="7"/>
  <c r="AB464" i="7"/>
  <c r="AC464" i="7"/>
  <c r="M460" i="7"/>
  <c r="S460" i="7"/>
  <c r="Z460" i="7"/>
  <c r="AB460" i="7"/>
  <c r="AC460" i="7"/>
  <c r="M456" i="7"/>
  <c r="S456" i="7"/>
  <c r="Z456" i="7"/>
  <c r="AB456" i="7"/>
  <c r="AC456" i="7"/>
  <c r="M452" i="7"/>
  <c r="S452" i="7"/>
  <c r="Z452" i="7"/>
  <c r="AB452" i="7"/>
  <c r="AC452" i="7"/>
  <c r="M448" i="7"/>
  <c r="S448" i="7"/>
  <c r="Z448" i="7"/>
  <c r="AB448" i="7"/>
  <c r="AC448" i="7"/>
  <c r="M444" i="7"/>
  <c r="S444" i="7"/>
  <c r="Z444" i="7"/>
  <c r="AB444" i="7"/>
  <c r="AC444" i="7"/>
  <c r="M440" i="7"/>
  <c r="S440" i="7"/>
  <c r="Z440" i="7"/>
  <c r="AB440" i="7"/>
  <c r="AC440" i="7"/>
  <c r="M436" i="7"/>
  <c r="S436" i="7"/>
  <c r="Z436" i="7"/>
  <c r="AB436" i="7"/>
  <c r="AC436" i="7"/>
  <c r="M432" i="7"/>
  <c r="S432" i="7"/>
  <c r="Z432" i="7"/>
  <c r="AB432" i="7"/>
  <c r="AC432" i="7"/>
  <c r="M428" i="7"/>
  <c r="S428" i="7"/>
  <c r="Z428" i="7"/>
  <c r="AB428" i="7"/>
  <c r="AC428" i="7"/>
  <c r="M424" i="7"/>
  <c r="S424" i="7"/>
  <c r="Z424" i="7"/>
  <c r="AB424" i="7"/>
  <c r="AC424" i="7"/>
  <c r="M420" i="7"/>
  <c r="S420" i="7"/>
  <c r="Z420" i="7"/>
  <c r="AB420" i="7"/>
  <c r="AC420" i="7"/>
  <c r="M416" i="7"/>
  <c r="S416" i="7"/>
  <c r="Z416" i="7"/>
  <c r="AB416" i="7"/>
  <c r="AC416" i="7"/>
  <c r="M412" i="7"/>
  <c r="S412" i="7"/>
  <c r="Z412" i="7"/>
  <c r="AB412" i="7"/>
  <c r="AC412" i="7"/>
  <c r="M408" i="7"/>
  <c r="S408" i="7"/>
  <c r="Z408" i="7"/>
  <c r="AB408" i="7"/>
  <c r="AC408" i="7"/>
  <c r="M404" i="7"/>
  <c r="S404" i="7"/>
  <c r="Z404" i="7"/>
  <c r="AB404" i="7"/>
  <c r="AC404" i="7"/>
  <c r="M400" i="7"/>
  <c r="S400" i="7"/>
  <c r="Z400" i="7"/>
  <c r="AB400" i="7"/>
  <c r="AC400" i="7"/>
  <c r="M396" i="7"/>
  <c r="S396" i="7"/>
  <c r="Z396" i="7"/>
  <c r="AB396" i="7"/>
  <c r="AC396" i="7"/>
  <c r="M392" i="7"/>
  <c r="S392" i="7"/>
  <c r="Z392" i="7"/>
  <c r="AB392" i="7"/>
  <c r="AC392" i="7"/>
  <c r="M388" i="7"/>
  <c r="S388" i="7"/>
  <c r="Z388" i="7"/>
  <c r="AB388" i="7"/>
  <c r="AC388" i="7"/>
  <c r="M384" i="7"/>
  <c r="S384" i="7"/>
  <c r="Z384" i="7"/>
  <c r="AB384" i="7"/>
  <c r="AC384" i="7"/>
  <c r="M380" i="7"/>
  <c r="S380" i="7"/>
  <c r="Z380" i="7"/>
  <c r="AB380" i="7"/>
  <c r="AC380" i="7"/>
  <c r="M376" i="7"/>
  <c r="S376" i="7"/>
  <c r="Z376" i="7"/>
  <c r="AB376" i="7"/>
  <c r="AC376" i="7"/>
  <c r="M372" i="7"/>
  <c r="S372" i="7"/>
  <c r="Z372" i="7"/>
  <c r="AB372" i="7"/>
  <c r="AC372" i="7"/>
  <c r="M368" i="7"/>
  <c r="S368" i="7"/>
  <c r="Z368" i="7"/>
  <c r="AB368" i="7"/>
  <c r="AC368" i="7"/>
  <c r="M364" i="7"/>
  <c r="S364" i="7"/>
  <c r="Z364" i="7"/>
  <c r="AB364" i="7"/>
  <c r="AC364" i="7"/>
  <c r="M360" i="7"/>
  <c r="S360" i="7"/>
  <c r="Z360" i="7"/>
  <c r="AB360" i="7"/>
  <c r="AC360" i="7"/>
  <c r="M356" i="7"/>
  <c r="S356" i="7"/>
  <c r="Z356" i="7"/>
  <c r="AB356" i="7"/>
  <c r="AC356" i="7"/>
  <c r="M352" i="7"/>
  <c r="S352" i="7"/>
  <c r="Z352" i="7"/>
  <c r="AB352" i="7"/>
  <c r="AC352" i="7"/>
  <c r="M348" i="7"/>
  <c r="S348" i="7"/>
  <c r="Z348" i="7"/>
  <c r="AB348" i="7"/>
  <c r="AC348" i="7"/>
  <c r="M344" i="7"/>
  <c r="S344" i="7"/>
  <c r="Z344" i="7"/>
  <c r="AB344" i="7"/>
  <c r="AC344" i="7"/>
  <c r="M340" i="7"/>
  <c r="S340" i="7"/>
  <c r="Z340" i="7"/>
  <c r="AB340" i="7"/>
  <c r="AC340" i="7"/>
  <c r="M336" i="7"/>
  <c r="S336" i="7"/>
  <c r="Z336" i="7"/>
  <c r="AB336" i="7"/>
  <c r="AC336" i="7"/>
  <c r="M332" i="7"/>
  <c r="S332" i="7"/>
  <c r="Z332" i="7"/>
  <c r="AB332" i="7"/>
  <c r="AC332" i="7"/>
  <c r="M328" i="7"/>
  <c r="S328" i="7"/>
  <c r="Z328" i="7"/>
  <c r="AB328" i="7"/>
  <c r="AC328" i="7"/>
  <c r="M324" i="7"/>
  <c r="S324" i="7"/>
  <c r="Z324" i="7"/>
  <c r="AB324" i="7"/>
  <c r="AC324" i="7"/>
  <c r="M320" i="7"/>
  <c r="S320" i="7"/>
  <c r="Z320" i="7"/>
  <c r="AB320" i="7"/>
  <c r="AC320" i="7"/>
  <c r="M316" i="7"/>
  <c r="S316" i="7"/>
  <c r="Z316" i="7"/>
  <c r="AB316" i="7"/>
  <c r="AC316" i="7"/>
  <c r="M312" i="7"/>
  <c r="S312" i="7"/>
  <c r="Z312" i="7"/>
  <c r="AB312" i="7"/>
  <c r="AC312" i="7"/>
  <c r="M308" i="7"/>
  <c r="S308" i="7"/>
  <c r="Z308" i="7"/>
  <c r="AB308" i="7"/>
  <c r="AC308" i="7"/>
  <c r="M304" i="7"/>
  <c r="S304" i="7"/>
  <c r="Z304" i="7"/>
  <c r="AB304" i="7"/>
  <c r="AC304" i="7"/>
  <c r="M300" i="7"/>
  <c r="S300" i="7"/>
  <c r="Z300" i="7"/>
  <c r="AB300" i="7"/>
  <c r="AC300" i="7"/>
  <c r="M296" i="7"/>
  <c r="S296" i="7"/>
  <c r="Z296" i="7"/>
  <c r="AB296" i="7"/>
  <c r="AC296" i="7"/>
  <c r="M292" i="7"/>
  <c r="S292" i="7"/>
  <c r="Z292" i="7"/>
  <c r="AB292" i="7"/>
  <c r="AC292" i="7"/>
  <c r="M288" i="7"/>
  <c r="S288" i="7"/>
  <c r="Z288" i="7"/>
  <c r="AB288" i="7"/>
  <c r="AC288" i="7"/>
  <c r="M284" i="7"/>
  <c r="S284" i="7"/>
  <c r="Z284" i="7"/>
  <c r="AB284" i="7"/>
  <c r="AC284" i="7"/>
  <c r="M280" i="7"/>
  <c r="S280" i="7"/>
  <c r="Z280" i="7"/>
  <c r="AB280" i="7"/>
  <c r="AC280" i="7"/>
  <c r="M276" i="7"/>
  <c r="S276" i="7"/>
  <c r="Z276" i="7"/>
  <c r="AB276" i="7"/>
  <c r="AC276" i="7"/>
  <c r="M272" i="7"/>
  <c r="S272" i="7"/>
  <c r="Z272" i="7"/>
  <c r="AB272" i="7"/>
  <c r="AC272" i="7"/>
  <c r="M268" i="7"/>
  <c r="S268" i="7"/>
  <c r="Z268" i="7"/>
  <c r="AB268" i="7"/>
  <c r="AC268" i="7"/>
  <c r="M264" i="7"/>
  <c r="S264" i="7"/>
  <c r="Z264" i="7"/>
  <c r="AB264" i="7"/>
  <c r="AC264" i="7"/>
  <c r="M260" i="7"/>
  <c r="S260" i="7"/>
  <c r="Z260" i="7"/>
  <c r="AB260" i="7"/>
  <c r="AC260" i="7"/>
  <c r="M256" i="7"/>
  <c r="S256" i="7"/>
  <c r="Z256" i="7"/>
  <c r="AB256" i="7"/>
  <c r="AC256" i="7"/>
  <c r="M252" i="7"/>
  <c r="S252" i="7"/>
  <c r="Z252" i="7"/>
  <c r="AB252" i="7"/>
  <c r="AC252" i="7"/>
  <c r="M248" i="7"/>
  <c r="S248" i="7"/>
  <c r="Z248" i="7"/>
  <c r="AB248" i="7"/>
  <c r="AC248" i="7"/>
  <c r="M244" i="7"/>
  <c r="S244" i="7"/>
  <c r="Z244" i="7"/>
  <c r="AB244" i="7"/>
  <c r="AC244" i="7"/>
  <c r="M240" i="7"/>
  <c r="S240" i="7"/>
  <c r="Z240" i="7"/>
  <c r="AB240" i="7"/>
  <c r="AC240" i="7"/>
  <c r="M236" i="7"/>
  <c r="S236" i="7"/>
  <c r="Z236" i="7"/>
  <c r="AB236" i="7"/>
  <c r="AC236" i="7"/>
  <c r="M232" i="7"/>
  <c r="S232" i="7"/>
  <c r="Z232" i="7"/>
  <c r="AB232" i="7"/>
  <c r="AC232" i="7"/>
  <c r="M228" i="7"/>
  <c r="S228" i="7"/>
  <c r="Z228" i="7"/>
  <c r="AB228" i="7"/>
  <c r="AC228" i="7"/>
  <c r="M224" i="7"/>
  <c r="S224" i="7"/>
  <c r="Z224" i="7"/>
  <c r="AB224" i="7"/>
  <c r="AC224" i="7"/>
  <c r="M220" i="7"/>
  <c r="S220" i="7"/>
  <c r="Z220" i="7"/>
  <c r="AB220" i="7"/>
  <c r="AC220" i="7"/>
  <c r="M216" i="7"/>
  <c r="S216" i="7"/>
  <c r="Z216" i="7"/>
  <c r="AB216" i="7"/>
  <c r="AC216" i="7"/>
  <c r="M212" i="7"/>
  <c r="S212" i="7"/>
  <c r="Z212" i="7"/>
  <c r="AB212" i="7"/>
  <c r="AC212" i="7"/>
  <c r="M208" i="7"/>
  <c r="S208" i="7"/>
  <c r="Z208" i="7"/>
  <c r="AB208" i="7"/>
  <c r="AC208" i="7"/>
  <c r="M204" i="7"/>
  <c r="S204" i="7"/>
  <c r="Z204" i="7"/>
  <c r="AB204" i="7"/>
  <c r="AC204" i="7"/>
  <c r="M200" i="7"/>
  <c r="S200" i="7"/>
  <c r="Z200" i="7"/>
  <c r="AB200" i="7"/>
  <c r="AC200" i="7"/>
  <c r="M196" i="7"/>
  <c r="S196" i="7"/>
  <c r="Z196" i="7"/>
  <c r="AB196" i="7"/>
  <c r="AC196" i="7"/>
  <c r="M192" i="7"/>
  <c r="S192" i="7"/>
  <c r="Z192" i="7"/>
  <c r="AB192" i="7"/>
  <c r="AC192" i="7"/>
  <c r="M188" i="7"/>
  <c r="S188" i="7"/>
  <c r="Z188" i="7"/>
  <c r="AB188" i="7"/>
  <c r="AC188" i="7"/>
  <c r="M184" i="7"/>
  <c r="S184" i="7"/>
  <c r="Z184" i="7"/>
  <c r="AB184" i="7"/>
  <c r="AC184" i="7"/>
  <c r="M168" i="7"/>
  <c r="S168" i="7"/>
  <c r="Z168" i="7"/>
  <c r="AB168" i="7"/>
  <c r="AC168" i="7"/>
  <c r="U799" i="7"/>
  <c r="AA799" i="7"/>
  <c r="AE799" i="7"/>
  <c r="X787" i="7"/>
  <c r="AD787" i="7"/>
  <c r="U783" i="7"/>
  <c r="AA783" i="7"/>
  <c r="AE783" i="7"/>
  <c r="X771" i="7"/>
  <c r="AD771" i="7"/>
  <c r="U767" i="7"/>
  <c r="AA767" i="7"/>
  <c r="AE767" i="7"/>
  <c r="X755" i="7"/>
  <c r="AD755" i="7"/>
  <c r="U751" i="7"/>
  <c r="AA751" i="7"/>
  <c r="AE751" i="7"/>
  <c r="X739" i="7"/>
  <c r="AD739" i="7"/>
  <c r="U735" i="7"/>
  <c r="AA735" i="7"/>
  <c r="AE735" i="7"/>
  <c r="X723" i="7"/>
  <c r="AD723" i="7"/>
  <c r="U719" i="7"/>
  <c r="AA719" i="7"/>
  <c r="AE719" i="7"/>
  <c r="X707" i="7"/>
  <c r="AD707" i="7"/>
  <c r="U703" i="7"/>
  <c r="AA703" i="7"/>
  <c r="AE703" i="7"/>
  <c r="X691" i="7"/>
  <c r="AD691" i="7"/>
  <c r="U687" i="7"/>
  <c r="AA687" i="7"/>
  <c r="AE687" i="7"/>
  <c r="X675" i="7"/>
  <c r="AD675" i="7"/>
  <c r="U671" i="7"/>
  <c r="AA671" i="7"/>
  <c r="AE671" i="7"/>
  <c r="X659" i="7"/>
  <c r="AD659" i="7"/>
  <c r="U655" i="7"/>
  <c r="AA655" i="7"/>
  <c r="AE655" i="7"/>
  <c r="X643" i="7"/>
  <c r="AD643" i="7"/>
  <c r="U639" i="7"/>
  <c r="AA639" i="7"/>
  <c r="AE639" i="7"/>
  <c r="X627" i="7"/>
  <c r="AD627" i="7"/>
  <c r="U623" i="7"/>
  <c r="AA623" i="7"/>
  <c r="AE623" i="7"/>
  <c r="X611" i="7"/>
  <c r="AD611" i="7"/>
  <c r="U607" i="7"/>
  <c r="AA607" i="7"/>
  <c r="AE607" i="7"/>
  <c r="X595" i="7"/>
  <c r="AD595" i="7"/>
  <c r="U591" i="7"/>
  <c r="AA591" i="7"/>
  <c r="AE591" i="7"/>
  <c r="X579" i="7"/>
  <c r="AD579" i="7"/>
  <c r="U575" i="7"/>
  <c r="AA575" i="7"/>
  <c r="AE575" i="7"/>
  <c r="X563" i="7"/>
  <c r="AD563" i="7"/>
  <c r="U559" i="7"/>
  <c r="AA559" i="7"/>
  <c r="AE559" i="7"/>
  <c r="X547" i="7"/>
  <c r="AD547" i="7"/>
  <c r="U543" i="7"/>
  <c r="AA543" i="7"/>
  <c r="AE543" i="7"/>
  <c r="X531" i="7"/>
  <c r="AD531" i="7"/>
  <c r="U527" i="7"/>
  <c r="AA527" i="7"/>
  <c r="AE527" i="7"/>
  <c r="X515" i="7"/>
  <c r="AD515" i="7"/>
  <c r="U511" i="7"/>
  <c r="AA511" i="7"/>
  <c r="AE511" i="7"/>
  <c r="X499" i="7"/>
  <c r="AD499" i="7"/>
  <c r="U495" i="7"/>
  <c r="AA495" i="7"/>
  <c r="AE495" i="7"/>
  <c r="X483" i="7"/>
  <c r="AD483" i="7"/>
  <c r="U479" i="7"/>
  <c r="AA479" i="7"/>
  <c r="AE479" i="7"/>
  <c r="X467" i="7"/>
  <c r="AD467" i="7"/>
  <c r="U463" i="7"/>
  <c r="AA463" i="7"/>
  <c r="AE463" i="7"/>
  <c r="X451" i="7"/>
  <c r="AD451" i="7"/>
  <c r="U447" i="7"/>
  <c r="AA447" i="7"/>
  <c r="AE447" i="7"/>
  <c r="X435" i="7"/>
  <c r="AD435" i="7"/>
  <c r="U431" i="7"/>
  <c r="AA431" i="7"/>
  <c r="AE431" i="7"/>
  <c r="X419" i="7"/>
  <c r="AD419" i="7"/>
  <c r="U415" i="7"/>
  <c r="AA415" i="7"/>
  <c r="AE415" i="7"/>
  <c r="X403" i="7"/>
  <c r="AD403" i="7"/>
  <c r="U399" i="7"/>
  <c r="AA399" i="7"/>
  <c r="AE399" i="7"/>
  <c r="X387" i="7"/>
  <c r="AD387" i="7"/>
  <c r="U383" i="7"/>
  <c r="AA383" i="7"/>
  <c r="AE383" i="7"/>
  <c r="X371" i="7"/>
  <c r="AD371" i="7"/>
  <c r="U367" i="7"/>
  <c r="AA367" i="7"/>
  <c r="AE367" i="7"/>
  <c r="X355" i="7"/>
  <c r="AD355" i="7"/>
  <c r="U351" i="7"/>
  <c r="AA351" i="7"/>
  <c r="AE351" i="7"/>
  <c r="X339" i="7"/>
  <c r="AD339" i="7"/>
  <c r="U335" i="7"/>
  <c r="AA335" i="7"/>
  <c r="AE335" i="7"/>
  <c r="X323" i="7"/>
  <c r="AD323" i="7"/>
  <c r="U319" i="7"/>
  <c r="AA319" i="7"/>
  <c r="AE319" i="7"/>
  <c r="X307" i="7"/>
  <c r="AD307" i="7"/>
  <c r="U303" i="7"/>
  <c r="AA303" i="7"/>
  <c r="AE303" i="7"/>
  <c r="X291" i="7"/>
  <c r="AD291" i="7"/>
  <c r="U287" i="7"/>
  <c r="AA287" i="7"/>
  <c r="AE287" i="7"/>
  <c r="X275" i="7"/>
  <c r="AD275" i="7"/>
  <c r="U271" i="7"/>
  <c r="AA271" i="7"/>
  <c r="AE271" i="7"/>
  <c r="X259" i="7"/>
  <c r="AD259" i="7"/>
  <c r="U255" i="7"/>
  <c r="AA255" i="7"/>
  <c r="AE255" i="7"/>
  <c r="X243" i="7"/>
  <c r="AD243" i="7"/>
  <c r="U239" i="7"/>
  <c r="AA239" i="7"/>
  <c r="AE239" i="7"/>
  <c r="X227" i="7"/>
  <c r="AD227" i="7"/>
  <c r="U223" i="7"/>
  <c r="AA223" i="7"/>
  <c r="AE223" i="7"/>
  <c r="X211" i="7"/>
  <c r="AD211" i="7"/>
  <c r="U207" i="7"/>
  <c r="AA207" i="7"/>
  <c r="AE207" i="7"/>
  <c r="X195" i="7"/>
  <c r="AD195" i="7"/>
  <c r="U191" i="7"/>
  <c r="AA191" i="7"/>
  <c r="AE191" i="7"/>
  <c r="X163" i="7"/>
  <c r="AD163" i="7"/>
  <c r="M142" i="7"/>
  <c r="S142" i="7"/>
  <c r="Z142" i="7"/>
  <c r="AB142" i="7"/>
  <c r="AC142" i="7"/>
  <c r="M134" i="7"/>
  <c r="S134" i="7"/>
  <c r="X131" i="7"/>
  <c r="AD131" i="7"/>
  <c r="M110" i="7"/>
  <c r="S110" i="7"/>
  <c r="Z110" i="7"/>
  <c r="AB110" i="7"/>
  <c r="AC110" i="7"/>
  <c r="M102" i="7"/>
  <c r="S102" i="7"/>
  <c r="X99" i="7"/>
  <c r="AD99" i="7"/>
  <c r="X80" i="7"/>
  <c r="AD80" i="7"/>
  <c r="X72" i="7"/>
  <c r="AD72" i="7"/>
  <c r="X64" i="7"/>
  <c r="AD64" i="7"/>
  <c r="X141" i="7"/>
  <c r="AD141" i="7"/>
  <c r="M88" i="7"/>
  <c r="S88" i="7"/>
  <c r="Z88" i="7"/>
  <c r="AB88" i="7"/>
  <c r="AC88" i="7"/>
  <c r="AE55" i="7"/>
  <c r="U55" i="7"/>
  <c r="AA55" i="7"/>
  <c r="X133" i="7"/>
  <c r="AD133" i="7"/>
  <c r="M174" i="7"/>
  <c r="S174" i="7"/>
  <c r="Z174" i="7"/>
  <c r="AB174" i="7"/>
  <c r="AC174" i="7"/>
  <c r="M162" i="7"/>
  <c r="S162" i="7"/>
  <c r="Z162" i="7"/>
  <c r="AB162" i="7"/>
  <c r="AC162" i="7"/>
  <c r="AE147" i="7"/>
  <c r="U147" i="7"/>
  <c r="AA147" i="7"/>
  <c r="X143" i="7"/>
  <c r="AD143" i="7"/>
  <c r="M138" i="7"/>
  <c r="S138" i="7"/>
  <c r="M130" i="7"/>
  <c r="S130" i="7"/>
  <c r="Z130" i="7"/>
  <c r="AB130" i="7"/>
  <c r="AC130" i="7"/>
  <c r="AE115" i="7"/>
  <c r="U115" i="7"/>
  <c r="AA115" i="7"/>
  <c r="X111" i="7"/>
  <c r="AD111" i="7"/>
  <c r="M106" i="7"/>
  <c r="S106" i="7"/>
  <c r="M98" i="7"/>
  <c r="S98" i="7"/>
  <c r="Z98" i="7"/>
  <c r="AB98" i="7"/>
  <c r="AC98" i="7"/>
  <c r="M74" i="7"/>
  <c r="S74" i="7"/>
  <c r="Z74" i="7"/>
  <c r="AB74" i="7"/>
  <c r="AC74" i="7"/>
  <c r="M50" i="7"/>
  <c r="S50" i="7"/>
  <c r="Z50" i="7"/>
  <c r="AB50" i="7"/>
  <c r="AC50" i="7"/>
  <c r="X165" i="7"/>
  <c r="AD165" i="7"/>
  <c r="M136" i="7"/>
  <c r="S136" i="7"/>
  <c r="Z136" i="7"/>
  <c r="AB136" i="7"/>
  <c r="AC136" i="7"/>
  <c r="M120" i="7"/>
  <c r="S120" i="7"/>
  <c r="X67" i="7"/>
  <c r="AD67" i="7"/>
  <c r="AE51" i="7"/>
  <c r="U51" i="7"/>
  <c r="AA51" i="7"/>
  <c r="AE798" i="7"/>
  <c r="AE782" i="7"/>
  <c r="AE766" i="7"/>
  <c r="AE750" i="7"/>
  <c r="AE734" i="7"/>
  <c r="AE718" i="7"/>
  <c r="AE702" i="7"/>
  <c r="AE686" i="7"/>
  <c r="AE670" i="7"/>
  <c r="AE654" i="7"/>
  <c r="AE638" i="7"/>
  <c r="AE622" i="7"/>
  <c r="AE606" i="7"/>
  <c r="AE590" i="7"/>
  <c r="AE574" i="7"/>
  <c r="AE558" i="7"/>
  <c r="AE542" i="7"/>
  <c r="AE526" i="7"/>
  <c r="AE510" i="7"/>
  <c r="AE494" i="7"/>
  <c r="AE478" i="7"/>
  <c r="AE462" i="7"/>
  <c r="AE446" i="7"/>
  <c r="AE430" i="7"/>
  <c r="AE414" i="7"/>
  <c r="AE398" i="7"/>
  <c r="AE382" i="7"/>
  <c r="AE366" i="7"/>
  <c r="AE350" i="7"/>
  <c r="AE334" i="7"/>
  <c r="AE318" i="7"/>
  <c r="AE302" i="7"/>
  <c r="AE286" i="7"/>
  <c r="AE270" i="7"/>
  <c r="AE254" i="7"/>
  <c r="AE238" i="7"/>
  <c r="AE222" i="7"/>
  <c r="AE206" i="7"/>
  <c r="AE190" i="7"/>
  <c r="M170" i="7"/>
  <c r="S170" i="7"/>
  <c r="Z170" i="7"/>
  <c r="AB170" i="7"/>
  <c r="AC170" i="7"/>
  <c r="M164" i="7"/>
  <c r="S164" i="7"/>
  <c r="Z164" i="7"/>
  <c r="AB164" i="7"/>
  <c r="AC164" i="7"/>
  <c r="X161" i="7"/>
  <c r="AD161" i="7"/>
  <c r="M156" i="7"/>
  <c r="S156" i="7"/>
  <c r="Z156" i="7"/>
  <c r="AB156" i="7"/>
  <c r="AC156" i="7"/>
  <c r="X153" i="7"/>
  <c r="AD153" i="7"/>
  <c r="M148" i="7"/>
  <c r="S148" i="7"/>
  <c r="Z148" i="7"/>
  <c r="AB148" i="7"/>
  <c r="AC148" i="7"/>
  <c r="X145" i="7"/>
  <c r="AD145" i="7"/>
  <c r="AE141" i="7"/>
  <c r="U141" i="7"/>
  <c r="AA141" i="7"/>
  <c r="M124" i="7"/>
  <c r="S124" i="7"/>
  <c r="M116" i="7"/>
  <c r="S116" i="7"/>
  <c r="M108" i="7"/>
  <c r="S108" i="7"/>
  <c r="M100" i="7"/>
  <c r="S100" i="7"/>
  <c r="Z100" i="7"/>
  <c r="AB100" i="7"/>
  <c r="AC100" i="7"/>
  <c r="X97" i="7"/>
  <c r="AD97" i="7"/>
  <c r="AE93" i="7"/>
  <c r="U93" i="7"/>
  <c r="AA93" i="7"/>
  <c r="M86" i="7"/>
  <c r="S86" i="7"/>
  <c r="Z86" i="7"/>
  <c r="AB86" i="7"/>
  <c r="AC86" i="7"/>
  <c r="X56" i="7"/>
  <c r="AD56" i="7"/>
  <c r="U36" i="7"/>
  <c r="AA36" i="7"/>
  <c r="AE36" i="7"/>
  <c r="X28" i="7"/>
  <c r="AD28" i="7"/>
  <c r="X157" i="7"/>
  <c r="AD157" i="7"/>
  <c r="X63" i="7"/>
  <c r="AD63" i="7"/>
  <c r="X39" i="7"/>
  <c r="AD39" i="7"/>
  <c r="U179" i="7"/>
  <c r="AA179" i="7"/>
  <c r="U65" i="7"/>
  <c r="AA65" i="7"/>
  <c r="AE65" i="7"/>
  <c r="AE49" i="7"/>
  <c r="U49" i="7"/>
  <c r="AA49" i="7"/>
  <c r="X33" i="7"/>
  <c r="AD33" i="7"/>
  <c r="U175" i="7"/>
  <c r="AA175" i="7"/>
  <c r="X85" i="7"/>
  <c r="AD85" i="7"/>
  <c r="U37" i="7"/>
  <c r="AA37" i="7"/>
  <c r="AE37" i="7"/>
  <c r="X73" i="7"/>
  <c r="AD73" i="7"/>
  <c r="U57" i="7"/>
  <c r="AA57" i="7"/>
  <c r="AE57" i="7"/>
  <c r="AE41" i="7"/>
  <c r="U41" i="7"/>
  <c r="AA41" i="7"/>
  <c r="X45" i="7"/>
  <c r="AD45" i="7"/>
  <c r="X61" i="7"/>
  <c r="AD61" i="7"/>
  <c r="X793" i="7"/>
  <c r="AD793" i="7"/>
  <c r="X785" i="7"/>
  <c r="AD785" i="7"/>
  <c r="X777" i="7"/>
  <c r="AD777" i="7"/>
  <c r="X769" i="7"/>
  <c r="AD769" i="7"/>
  <c r="X761" i="7"/>
  <c r="AD761" i="7"/>
  <c r="X753" i="7"/>
  <c r="AD753" i="7"/>
  <c r="X745" i="7"/>
  <c r="AD745" i="7"/>
  <c r="X737" i="7"/>
  <c r="AD737" i="7"/>
  <c r="X729" i="7"/>
  <c r="AD729" i="7"/>
  <c r="X721" i="7"/>
  <c r="AD721" i="7"/>
  <c r="X713" i="7"/>
  <c r="AD713" i="7"/>
  <c r="X705" i="7"/>
  <c r="AD705" i="7"/>
  <c r="X697" i="7"/>
  <c r="AD697" i="7"/>
  <c r="X689" i="7"/>
  <c r="AD689" i="7"/>
  <c r="X681" i="7"/>
  <c r="AD681" i="7"/>
  <c r="X673" i="7"/>
  <c r="AD673" i="7"/>
  <c r="X665" i="7"/>
  <c r="AD665" i="7"/>
  <c r="X657" i="7"/>
  <c r="AD657" i="7"/>
  <c r="X649" i="7"/>
  <c r="AD649" i="7"/>
  <c r="X641" i="7"/>
  <c r="AD641" i="7"/>
  <c r="X633" i="7"/>
  <c r="AD633" i="7"/>
  <c r="X625" i="7"/>
  <c r="AD625" i="7"/>
  <c r="X617" i="7"/>
  <c r="AD617" i="7"/>
  <c r="X609" i="7"/>
  <c r="AD609" i="7"/>
  <c r="X601" i="7"/>
  <c r="AD601" i="7"/>
  <c r="X593" i="7"/>
  <c r="AD593" i="7"/>
  <c r="X585" i="7"/>
  <c r="AD585" i="7"/>
  <c r="X577" i="7"/>
  <c r="AD577" i="7"/>
  <c r="X569" i="7"/>
  <c r="AD569" i="7"/>
  <c r="X561" i="7"/>
  <c r="AD561" i="7"/>
  <c r="X553" i="7"/>
  <c r="AD553" i="7"/>
  <c r="X545" i="7"/>
  <c r="AD545" i="7"/>
  <c r="X537" i="7"/>
  <c r="AD537" i="7"/>
  <c r="X529" i="7"/>
  <c r="AD529" i="7"/>
  <c r="X521" i="7"/>
  <c r="AD521" i="7"/>
  <c r="X513" i="7"/>
  <c r="AD513" i="7"/>
  <c r="X505" i="7"/>
  <c r="AD505" i="7"/>
  <c r="X497" i="7"/>
  <c r="AD497" i="7"/>
  <c r="X489" i="7"/>
  <c r="AD489" i="7"/>
  <c r="X481" i="7"/>
  <c r="AD481" i="7"/>
  <c r="X473" i="7"/>
  <c r="AD473" i="7"/>
  <c r="X465" i="7"/>
  <c r="AD465" i="7"/>
  <c r="X457" i="7"/>
  <c r="AD457" i="7"/>
  <c r="X449" i="7"/>
  <c r="AD449" i="7"/>
  <c r="X441" i="7"/>
  <c r="AD441" i="7"/>
  <c r="X433" i="7"/>
  <c r="AD433" i="7"/>
  <c r="X425" i="7"/>
  <c r="AD425" i="7"/>
  <c r="X417" i="7"/>
  <c r="AD417" i="7"/>
  <c r="X409" i="7"/>
  <c r="AD409" i="7"/>
  <c r="X401" i="7"/>
  <c r="AD401" i="7"/>
  <c r="X393" i="7"/>
  <c r="AD393" i="7"/>
  <c r="X385" i="7"/>
  <c r="AD385" i="7"/>
  <c r="X377" i="7"/>
  <c r="AD377" i="7"/>
  <c r="X369" i="7"/>
  <c r="AD369" i="7"/>
  <c r="X361" i="7"/>
  <c r="AD361" i="7"/>
  <c r="X353" i="7"/>
  <c r="AD353" i="7"/>
  <c r="X345" i="7"/>
  <c r="AD345" i="7"/>
  <c r="X337" i="7"/>
  <c r="AD337" i="7"/>
  <c r="X329" i="7"/>
  <c r="AD329" i="7"/>
  <c r="X321" i="7"/>
  <c r="AD321" i="7"/>
  <c r="X313" i="7"/>
  <c r="AD313" i="7"/>
  <c r="X305" i="7"/>
  <c r="AD305" i="7"/>
  <c r="X297" i="7"/>
  <c r="AD297" i="7"/>
  <c r="X289" i="7"/>
  <c r="AD289" i="7"/>
  <c r="X281" i="7"/>
  <c r="AD281" i="7"/>
  <c r="X273" i="7"/>
  <c r="AD273" i="7"/>
  <c r="X265" i="7"/>
  <c r="AD265" i="7"/>
  <c r="X257" i="7"/>
  <c r="AD257" i="7"/>
  <c r="X249" i="7"/>
  <c r="AD249" i="7"/>
  <c r="X241" i="7"/>
  <c r="AD241" i="7"/>
  <c r="X233" i="7"/>
  <c r="AD233" i="7"/>
  <c r="X225" i="7"/>
  <c r="AD225" i="7"/>
  <c r="X217" i="7"/>
  <c r="AD217" i="7"/>
  <c r="X209" i="7"/>
  <c r="AD209" i="7"/>
  <c r="X201" i="7"/>
  <c r="AD201" i="7"/>
  <c r="X193" i="7"/>
  <c r="AD193" i="7"/>
  <c r="X185" i="7"/>
  <c r="AD185" i="7"/>
  <c r="X177" i="7"/>
  <c r="AD177" i="7"/>
  <c r="X169" i="7"/>
  <c r="AD169" i="7"/>
  <c r="X786" i="7"/>
  <c r="AD786" i="7"/>
  <c r="X770" i="7"/>
  <c r="AD770" i="7"/>
  <c r="X754" i="7"/>
  <c r="AD754" i="7"/>
  <c r="X738" i="7"/>
  <c r="AD738" i="7"/>
  <c r="X722" i="7"/>
  <c r="AD722" i="7"/>
  <c r="X706" i="7"/>
  <c r="AD706" i="7"/>
  <c r="X690" i="7"/>
  <c r="AD690" i="7"/>
  <c r="X674" i="7"/>
  <c r="AD674" i="7"/>
  <c r="X658" i="7"/>
  <c r="AD658" i="7"/>
  <c r="X642" i="7"/>
  <c r="AD642" i="7"/>
  <c r="X626" i="7"/>
  <c r="AD626" i="7"/>
  <c r="X610" i="7"/>
  <c r="AD610" i="7"/>
  <c r="X594" i="7"/>
  <c r="AD594" i="7"/>
  <c r="X578" i="7"/>
  <c r="AD578" i="7"/>
  <c r="X562" i="7"/>
  <c r="AD562" i="7"/>
  <c r="X546" i="7"/>
  <c r="AD546" i="7"/>
  <c r="X530" i="7"/>
  <c r="AD530" i="7"/>
  <c r="X514" i="7"/>
  <c r="AD514" i="7"/>
  <c r="X498" i="7"/>
  <c r="AD498" i="7"/>
  <c r="X482" i="7"/>
  <c r="AD482" i="7"/>
  <c r="X466" i="7"/>
  <c r="AD466" i="7"/>
  <c r="X450" i="7"/>
  <c r="AD450" i="7"/>
  <c r="X434" i="7"/>
  <c r="AD434" i="7"/>
  <c r="X418" i="7"/>
  <c r="AD418" i="7"/>
  <c r="X402" i="7"/>
  <c r="AD402" i="7"/>
  <c r="X386" i="7"/>
  <c r="AD386" i="7"/>
  <c r="X370" i="7"/>
  <c r="AD370" i="7"/>
  <c r="X354" i="7"/>
  <c r="AD354" i="7"/>
  <c r="X338" i="7"/>
  <c r="AD338" i="7"/>
  <c r="X322" i="7"/>
  <c r="AD322" i="7"/>
  <c r="X306" i="7"/>
  <c r="AD306" i="7"/>
  <c r="X290" i="7"/>
  <c r="AD290" i="7"/>
  <c r="X274" i="7"/>
  <c r="AD274" i="7"/>
  <c r="X258" i="7"/>
  <c r="AD258" i="7"/>
  <c r="X242" i="7"/>
  <c r="AD242" i="7"/>
  <c r="X226" i="7"/>
  <c r="AD226" i="7"/>
  <c r="X210" i="7"/>
  <c r="AD210" i="7"/>
  <c r="X194" i="7"/>
  <c r="AD194" i="7"/>
  <c r="M172" i="7"/>
  <c r="S172" i="7"/>
  <c r="Z172" i="7"/>
  <c r="AB172" i="7"/>
  <c r="AC172" i="7"/>
  <c r="X791" i="7"/>
  <c r="AD791" i="7"/>
  <c r="U787" i="7"/>
  <c r="AA787" i="7"/>
  <c r="AE787" i="7"/>
  <c r="X775" i="7"/>
  <c r="AD775" i="7"/>
  <c r="U771" i="7"/>
  <c r="AA771" i="7"/>
  <c r="AE771" i="7"/>
  <c r="X759" i="7"/>
  <c r="AD759" i="7"/>
  <c r="U755" i="7"/>
  <c r="AA755" i="7"/>
  <c r="AE755" i="7"/>
  <c r="X743" i="7"/>
  <c r="AD743" i="7"/>
  <c r="U739" i="7"/>
  <c r="AA739" i="7"/>
  <c r="AE739" i="7"/>
  <c r="X727" i="7"/>
  <c r="AD727" i="7"/>
  <c r="U723" i="7"/>
  <c r="AA723" i="7"/>
  <c r="AE723" i="7"/>
  <c r="X711" i="7"/>
  <c r="AD711" i="7"/>
  <c r="U707" i="7"/>
  <c r="AA707" i="7"/>
  <c r="AE707" i="7"/>
  <c r="X695" i="7"/>
  <c r="AD695" i="7"/>
  <c r="U691" i="7"/>
  <c r="AA691" i="7"/>
  <c r="AE691" i="7"/>
  <c r="X679" i="7"/>
  <c r="AD679" i="7"/>
  <c r="U675" i="7"/>
  <c r="AA675" i="7"/>
  <c r="AE675" i="7"/>
  <c r="X663" i="7"/>
  <c r="AD663" i="7"/>
  <c r="U659" i="7"/>
  <c r="AA659" i="7"/>
  <c r="AE659" i="7"/>
  <c r="X647" i="7"/>
  <c r="AD647" i="7"/>
  <c r="U643" i="7"/>
  <c r="AA643" i="7"/>
  <c r="AE643" i="7"/>
  <c r="X631" i="7"/>
  <c r="AD631" i="7"/>
  <c r="U627" i="7"/>
  <c r="AA627" i="7"/>
  <c r="AE627" i="7"/>
  <c r="X615" i="7"/>
  <c r="AD615" i="7"/>
  <c r="U611" i="7"/>
  <c r="AA611" i="7"/>
  <c r="AE611" i="7"/>
  <c r="X599" i="7"/>
  <c r="AD599" i="7"/>
  <c r="U595" i="7"/>
  <c r="AA595" i="7"/>
  <c r="AE595" i="7"/>
  <c r="X583" i="7"/>
  <c r="AD583" i="7"/>
  <c r="U579" i="7"/>
  <c r="AA579" i="7"/>
  <c r="AE579" i="7"/>
  <c r="X567" i="7"/>
  <c r="AD567" i="7"/>
  <c r="U563" i="7"/>
  <c r="AA563" i="7"/>
  <c r="AE563" i="7"/>
  <c r="X551" i="7"/>
  <c r="AD551" i="7"/>
  <c r="U547" i="7"/>
  <c r="AA547" i="7"/>
  <c r="AE547" i="7"/>
  <c r="X535" i="7"/>
  <c r="AD535" i="7"/>
  <c r="U531" i="7"/>
  <c r="AA531" i="7"/>
  <c r="AE531" i="7"/>
  <c r="X519" i="7"/>
  <c r="AD519" i="7"/>
  <c r="U515" i="7"/>
  <c r="AA515" i="7"/>
  <c r="AE515" i="7"/>
  <c r="X503" i="7"/>
  <c r="AD503" i="7"/>
  <c r="U499" i="7"/>
  <c r="AA499" i="7"/>
  <c r="AE499" i="7"/>
  <c r="X487" i="7"/>
  <c r="AD487" i="7"/>
  <c r="U483" i="7"/>
  <c r="AA483" i="7"/>
  <c r="AE483" i="7"/>
  <c r="X471" i="7"/>
  <c r="AD471" i="7"/>
  <c r="U467" i="7"/>
  <c r="AA467" i="7"/>
  <c r="AE467" i="7"/>
  <c r="X455" i="7"/>
  <c r="AD455" i="7"/>
  <c r="U451" i="7"/>
  <c r="AA451" i="7"/>
  <c r="AE451" i="7"/>
  <c r="X439" i="7"/>
  <c r="AD439" i="7"/>
  <c r="U435" i="7"/>
  <c r="AA435" i="7"/>
  <c r="AE435" i="7"/>
  <c r="X423" i="7"/>
  <c r="AD423" i="7"/>
  <c r="U419" i="7"/>
  <c r="AA419" i="7"/>
  <c r="AE419" i="7"/>
  <c r="X407" i="7"/>
  <c r="AD407" i="7"/>
  <c r="U403" i="7"/>
  <c r="AA403" i="7"/>
  <c r="AE403" i="7"/>
  <c r="X391" i="7"/>
  <c r="AD391" i="7"/>
  <c r="U387" i="7"/>
  <c r="AA387" i="7"/>
  <c r="AE387" i="7"/>
  <c r="X375" i="7"/>
  <c r="AD375" i="7"/>
  <c r="U371" i="7"/>
  <c r="AA371" i="7"/>
  <c r="AE371" i="7"/>
  <c r="X359" i="7"/>
  <c r="AD359" i="7"/>
  <c r="U355" i="7"/>
  <c r="AA355" i="7"/>
  <c r="AE355" i="7"/>
  <c r="X343" i="7"/>
  <c r="AD343" i="7"/>
  <c r="U339" i="7"/>
  <c r="AA339" i="7"/>
  <c r="AE339" i="7"/>
  <c r="X327" i="7"/>
  <c r="AD327" i="7"/>
  <c r="U323" i="7"/>
  <c r="AA323" i="7"/>
  <c r="AE323" i="7"/>
  <c r="X311" i="7"/>
  <c r="AD311" i="7"/>
  <c r="U307" i="7"/>
  <c r="AA307" i="7"/>
  <c r="AE307" i="7"/>
  <c r="X295" i="7"/>
  <c r="AD295" i="7"/>
  <c r="U291" i="7"/>
  <c r="AA291" i="7"/>
  <c r="AE291" i="7"/>
  <c r="X279" i="7"/>
  <c r="AD279" i="7"/>
  <c r="U275" i="7"/>
  <c r="AA275" i="7"/>
  <c r="AE275" i="7"/>
  <c r="X263" i="7"/>
  <c r="AD263" i="7"/>
  <c r="U259" i="7"/>
  <c r="AA259" i="7"/>
  <c r="AE259" i="7"/>
  <c r="X247" i="7"/>
  <c r="AD247" i="7"/>
  <c r="U243" i="7"/>
  <c r="AA243" i="7"/>
  <c r="AE243" i="7"/>
  <c r="X231" i="7"/>
  <c r="AD231" i="7"/>
  <c r="U227" i="7"/>
  <c r="AA227" i="7"/>
  <c r="AE227" i="7"/>
  <c r="X215" i="7"/>
  <c r="AD215" i="7"/>
  <c r="U211" i="7"/>
  <c r="AA211" i="7"/>
  <c r="AE211" i="7"/>
  <c r="X199" i="7"/>
  <c r="AD199" i="7"/>
  <c r="U195" i="7"/>
  <c r="AA195" i="7"/>
  <c r="AE195" i="7"/>
  <c r="X183" i="7"/>
  <c r="AD183" i="7"/>
  <c r="M182" i="7"/>
  <c r="S182" i="7"/>
  <c r="M166" i="7"/>
  <c r="S166" i="7"/>
  <c r="M158" i="7"/>
  <c r="S158" i="7"/>
  <c r="X155" i="7"/>
  <c r="AD155" i="7"/>
  <c r="Z134" i="7"/>
  <c r="AB134" i="7"/>
  <c r="AC134" i="7"/>
  <c r="M126" i="7"/>
  <c r="S126" i="7"/>
  <c r="X123" i="7"/>
  <c r="AD123" i="7"/>
  <c r="Z102" i="7"/>
  <c r="AB102" i="7"/>
  <c r="AC102" i="7"/>
  <c r="M94" i="7"/>
  <c r="S94" i="7"/>
  <c r="X91" i="7"/>
  <c r="AD91" i="7"/>
  <c r="U80" i="7"/>
  <c r="AA80" i="7"/>
  <c r="AE80" i="7"/>
  <c r="U72" i="7"/>
  <c r="AA72" i="7"/>
  <c r="AE72" i="7"/>
  <c r="U64" i="7"/>
  <c r="AA64" i="7"/>
  <c r="AE64" i="7"/>
  <c r="U47" i="7"/>
  <c r="AA47" i="7"/>
  <c r="AE47" i="7"/>
  <c r="M128" i="7"/>
  <c r="S128" i="7"/>
  <c r="Z128" i="7"/>
  <c r="AB128" i="7"/>
  <c r="AC128" i="7"/>
  <c r="AE63" i="7"/>
  <c r="U63" i="7"/>
  <c r="AA63" i="7"/>
  <c r="AE155" i="7"/>
  <c r="U155" i="7"/>
  <c r="AA155" i="7"/>
  <c r="X151" i="7"/>
  <c r="AD151" i="7"/>
  <c r="M146" i="7"/>
  <c r="S146" i="7"/>
  <c r="Z138" i="7"/>
  <c r="AB138" i="7"/>
  <c r="AC138" i="7"/>
  <c r="AE123" i="7"/>
  <c r="U123" i="7"/>
  <c r="AA123" i="7"/>
  <c r="X119" i="7"/>
  <c r="AD119" i="7"/>
  <c r="M114" i="7"/>
  <c r="S114" i="7"/>
  <c r="Z106" i="7"/>
  <c r="AB106" i="7"/>
  <c r="AC106" i="7"/>
  <c r="AE91" i="7"/>
  <c r="U91" i="7"/>
  <c r="AA91" i="7"/>
  <c r="X87" i="7"/>
  <c r="AD87" i="7"/>
  <c r="Z78" i="7"/>
  <c r="AB78" i="7"/>
  <c r="AC78" i="7"/>
  <c r="M34" i="7"/>
  <c r="S34" i="7"/>
  <c r="Z34" i="7"/>
  <c r="AB34" i="7"/>
  <c r="AC34" i="7"/>
  <c r="M112" i="7"/>
  <c r="S112" i="7"/>
  <c r="Z112" i="7"/>
  <c r="AB112" i="7"/>
  <c r="AC112" i="7"/>
  <c r="AE67" i="7"/>
  <c r="U67" i="7"/>
  <c r="AA67" i="7"/>
  <c r="X43" i="7"/>
  <c r="AD43" i="7"/>
  <c r="AE35" i="7"/>
  <c r="U35" i="7"/>
  <c r="AA35" i="7"/>
  <c r="X798" i="7"/>
  <c r="AD798" i="7"/>
  <c r="U794" i="7"/>
  <c r="AA794" i="7"/>
  <c r="AE794" i="7"/>
  <c r="X782" i="7"/>
  <c r="AD782" i="7"/>
  <c r="U778" i="7"/>
  <c r="AA778" i="7"/>
  <c r="AE778" i="7"/>
  <c r="X766" i="7"/>
  <c r="AD766" i="7"/>
  <c r="U762" i="7"/>
  <c r="AA762" i="7"/>
  <c r="AE762" i="7"/>
  <c r="X750" i="7"/>
  <c r="AD750" i="7"/>
  <c r="U746" i="7"/>
  <c r="AA746" i="7"/>
  <c r="AE746" i="7"/>
  <c r="X734" i="7"/>
  <c r="AD734" i="7"/>
  <c r="U730" i="7"/>
  <c r="AA730" i="7"/>
  <c r="AE730" i="7"/>
  <c r="X718" i="7"/>
  <c r="AD718" i="7"/>
  <c r="U714" i="7"/>
  <c r="AA714" i="7"/>
  <c r="AE714" i="7"/>
  <c r="X702" i="7"/>
  <c r="AD702" i="7"/>
  <c r="U698" i="7"/>
  <c r="AA698" i="7"/>
  <c r="AE698" i="7"/>
  <c r="X686" i="7"/>
  <c r="AD686" i="7"/>
  <c r="U682" i="7"/>
  <c r="AA682" i="7"/>
  <c r="AE682" i="7"/>
  <c r="X670" i="7"/>
  <c r="AD670" i="7"/>
  <c r="U666" i="7"/>
  <c r="AA666" i="7"/>
  <c r="AE666" i="7"/>
  <c r="X654" i="7"/>
  <c r="AD654" i="7"/>
  <c r="U650" i="7"/>
  <c r="AA650" i="7"/>
  <c r="AE650" i="7"/>
  <c r="X638" i="7"/>
  <c r="AD638" i="7"/>
  <c r="U634" i="7"/>
  <c r="AA634" i="7"/>
  <c r="AE634" i="7"/>
  <c r="X622" i="7"/>
  <c r="AD622" i="7"/>
  <c r="U618" i="7"/>
  <c r="AA618" i="7"/>
  <c r="AE618" i="7"/>
  <c r="X606" i="7"/>
  <c r="AD606" i="7"/>
  <c r="U602" i="7"/>
  <c r="AA602" i="7"/>
  <c r="AE602" i="7"/>
  <c r="X590" i="7"/>
  <c r="AD590" i="7"/>
  <c r="U586" i="7"/>
  <c r="AA586" i="7"/>
  <c r="AE586" i="7"/>
  <c r="X574" i="7"/>
  <c r="AD574" i="7"/>
  <c r="U570" i="7"/>
  <c r="AA570" i="7"/>
  <c r="AE570" i="7"/>
  <c r="X558" i="7"/>
  <c r="AD558" i="7"/>
  <c r="U554" i="7"/>
  <c r="AA554" i="7"/>
  <c r="AE554" i="7"/>
  <c r="X542" i="7"/>
  <c r="AD542" i="7"/>
  <c r="U538" i="7"/>
  <c r="AA538" i="7"/>
  <c r="AE538" i="7"/>
  <c r="X526" i="7"/>
  <c r="AD526" i="7"/>
  <c r="U522" i="7"/>
  <c r="AA522" i="7"/>
  <c r="AE522" i="7"/>
  <c r="X510" i="7"/>
  <c r="AD510" i="7"/>
  <c r="U506" i="7"/>
  <c r="AA506" i="7"/>
  <c r="AE506" i="7"/>
  <c r="X494" i="7"/>
  <c r="AD494" i="7"/>
  <c r="U490" i="7"/>
  <c r="AA490" i="7"/>
  <c r="AE490" i="7"/>
  <c r="X478" i="7"/>
  <c r="AD478" i="7"/>
  <c r="U474" i="7"/>
  <c r="AA474" i="7"/>
  <c r="AE474" i="7"/>
  <c r="X462" i="7"/>
  <c r="AD462" i="7"/>
  <c r="U458" i="7"/>
  <c r="AA458" i="7"/>
  <c r="AE458" i="7"/>
  <c r="X446" i="7"/>
  <c r="AD446" i="7"/>
  <c r="U442" i="7"/>
  <c r="AA442" i="7"/>
  <c r="AE442" i="7"/>
  <c r="X430" i="7"/>
  <c r="AD430" i="7"/>
  <c r="U426" i="7"/>
  <c r="AA426" i="7"/>
  <c r="AE426" i="7"/>
  <c r="X414" i="7"/>
  <c r="AD414" i="7"/>
  <c r="U410" i="7"/>
  <c r="AA410" i="7"/>
  <c r="AE410" i="7"/>
  <c r="X398" i="7"/>
  <c r="AD398" i="7"/>
  <c r="U394" i="7"/>
  <c r="AA394" i="7"/>
  <c r="AE394" i="7"/>
  <c r="X382" i="7"/>
  <c r="AD382" i="7"/>
  <c r="U378" i="7"/>
  <c r="AA378" i="7"/>
  <c r="AE378" i="7"/>
  <c r="X366" i="7"/>
  <c r="AD366" i="7"/>
  <c r="U362" i="7"/>
  <c r="AA362" i="7"/>
  <c r="AE362" i="7"/>
  <c r="X350" i="7"/>
  <c r="AD350" i="7"/>
  <c r="U346" i="7"/>
  <c r="AA346" i="7"/>
  <c r="AE346" i="7"/>
  <c r="X334" i="7"/>
  <c r="AD334" i="7"/>
  <c r="U330" i="7"/>
  <c r="AA330" i="7"/>
  <c r="AE330" i="7"/>
  <c r="X318" i="7"/>
  <c r="AD318" i="7"/>
  <c r="U314" i="7"/>
  <c r="AA314" i="7"/>
  <c r="AE314" i="7"/>
  <c r="X302" i="7"/>
  <c r="AD302" i="7"/>
  <c r="U298" i="7"/>
  <c r="AA298" i="7"/>
  <c r="AE298" i="7"/>
  <c r="X286" i="7"/>
  <c r="AD286" i="7"/>
  <c r="U282" i="7"/>
  <c r="AA282" i="7"/>
  <c r="AE282" i="7"/>
  <c r="X270" i="7"/>
  <c r="AD270" i="7"/>
  <c r="U266" i="7"/>
  <c r="AA266" i="7"/>
  <c r="AE266" i="7"/>
  <c r="X254" i="7"/>
  <c r="AD254" i="7"/>
  <c r="U250" i="7"/>
  <c r="AA250" i="7"/>
  <c r="AE250" i="7"/>
  <c r="X238" i="7"/>
  <c r="AD238" i="7"/>
  <c r="U234" i="7"/>
  <c r="AA234" i="7"/>
  <c r="AE234" i="7"/>
  <c r="X222" i="7"/>
  <c r="AD222" i="7"/>
  <c r="U218" i="7"/>
  <c r="AA218" i="7"/>
  <c r="AE218" i="7"/>
  <c r="X206" i="7"/>
  <c r="AD206" i="7"/>
  <c r="U202" i="7"/>
  <c r="AA202" i="7"/>
  <c r="AE202" i="7"/>
  <c r="X190" i="7"/>
  <c r="AD190" i="7"/>
  <c r="U186" i="7"/>
  <c r="AA186" i="7"/>
  <c r="AE186" i="7"/>
  <c r="M140" i="7"/>
  <c r="S140" i="7"/>
  <c r="Z140" i="7"/>
  <c r="AB140" i="7"/>
  <c r="AC140" i="7"/>
  <c r="X137" i="7"/>
  <c r="AD137" i="7"/>
  <c r="AE133" i="7"/>
  <c r="U133" i="7"/>
  <c r="AA133" i="7"/>
  <c r="M92" i="7"/>
  <c r="S92" i="7"/>
  <c r="Z92" i="7"/>
  <c r="AB92" i="7"/>
  <c r="AC92" i="7"/>
  <c r="X89" i="7"/>
  <c r="AD89" i="7"/>
  <c r="X62" i="7"/>
  <c r="AD62" i="7"/>
  <c r="X54" i="7"/>
  <c r="AD54" i="7"/>
  <c r="U48" i="7"/>
  <c r="AA48" i="7"/>
  <c r="AE48" i="7"/>
  <c r="X40" i="7"/>
  <c r="AD40" i="7"/>
  <c r="U28" i="7"/>
  <c r="AA28" i="7"/>
  <c r="AE28" i="7"/>
  <c r="X117" i="7"/>
  <c r="AD117" i="7"/>
  <c r="X35" i="7"/>
  <c r="AD35" i="7"/>
  <c r="AE81" i="7"/>
  <c r="U81" i="7"/>
  <c r="AA81" i="7"/>
  <c r="X65" i="7"/>
  <c r="AD65" i="7"/>
  <c r="X49" i="7"/>
  <c r="AD49" i="7"/>
  <c r="U53" i="7"/>
  <c r="AA53" i="7"/>
  <c r="AE53" i="7"/>
  <c r="X37" i="7"/>
  <c r="AD37" i="7"/>
  <c r="X57" i="7"/>
  <c r="AD57" i="7"/>
  <c r="X41" i="7"/>
  <c r="AD41" i="7"/>
  <c r="AE29" i="7"/>
  <c r="U29" i="7"/>
  <c r="AA29" i="7"/>
  <c r="AE793" i="7"/>
  <c r="U793" i="7"/>
  <c r="AA793" i="7"/>
  <c r="AE785" i="7"/>
  <c r="U785" i="7"/>
  <c r="AA785" i="7"/>
  <c r="AE777" i="7"/>
  <c r="U777" i="7"/>
  <c r="AA777" i="7"/>
  <c r="AE769" i="7"/>
  <c r="U769" i="7"/>
  <c r="AA769" i="7"/>
  <c r="AE761" i="7"/>
  <c r="U761" i="7"/>
  <c r="AA761" i="7"/>
  <c r="AE753" i="7"/>
  <c r="U753" i="7"/>
  <c r="AA753" i="7"/>
  <c r="AE745" i="7"/>
  <c r="U745" i="7"/>
  <c r="AA745" i="7"/>
  <c r="AE737" i="7"/>
  <c r="U737" i="7"/>
  <c r="AA737" i="7"/>
  <c r="AE729" i="7"/>
  <c r="U729" i="7"/>
  <c r="AA729" i="7"/>
  <c r="AE721" i="7"/>
  <c r="U721" i="7"/>
  <c r="AA721" i="7"/>
  <c r="AE713" i="7"/>
  <c r="U713" i="7"/>
  <c r="AA713" i="7"/>
  <c r="AE705" i="7"/>
  <c r="U705" i="7"/>
  <c r="AA705" i="7"/>
  <c r="AE697" i="7"/>
  <c r="U697" i="7"/>
  <c r="AA697" i="7"/>
  <c r="AE689" i="7"/>
  <c r="U689" i="7"/>
  <c r="AA689" i="7"/>
  <c r="AE681" i="7"/>
  <c r="U681" i="7"/>
  <c r="AA681" i="7"/>
  <c r="AE673" i="7"/>
  <c r="U673" i="7"/>
  <c r="AA673" i="7"/>
  <c r="AE665" i="7"/>
  <c r="U665" i="7"/>
  <c r="AA665" i="7"/>
  <c r="AE657" i="7"/>
  <c r="U657" i="7"/>
  <c r="AA657" i="7"/>
  <c r="AE649" i="7"/>
  <c r="U649" i="7"/>
  <c r="AA649" i="7"/>
  <c r="AE641" i="7"/>
  <c r="U641" i="7"/>
  <c r="AA641" i="7"/>
  <c r="AE633" i="7"/>
  <c r="U633" i="7"/>
  <c r="AA633" i="7"/>
  <c r="AE625" i="7"/>
  <c r="U625" i="7"/>
  <c r="AA625" i="7"/>
  <c r="AE617" i="7"/>
  <c r="U617" i="7"/>
  <c r="AA617" i="7"/>
  <c r="AE609" i="7"/>
  <c r="U609" i="7"/>
  <c r="AA609" i="7"/>
  <c r="AE601" i="7"/>
  <c r="U601" i="7"/>
  <c r="AA601" i="7"/>
  <c r="AE593" i="7"/>
  <c r="U593" i="7"/>
  <c r="AA593" i="7"/>
  <c r="AE585" i="7"/>
  <c r="U585" i="7"/>
  <c r="AA585" i="7"/>
  <c r="AE577" i="7"/>
  <c r="U577" i="7"/>
  <c r="AA577" i="7"/>
  <c r="AE569" i="7"/>
  <c r="U569" i="7"/>
  <c r="AA569" i="7"/>
  <c r="AE561" i="7"/>
  <c r="U561" i="7"/>
  <c r="AA561" i="7"/>
  <c r="AE553" i="7"/>
  <c r="U553" i="7"/>
  <c r="AA553" i="7"/>
  <c r="AE545" i="7"/>
  <c r="U545" i="7"/>
  <c r="AA545" i="7"/>
  <c r="AE537" i="7"/>
  <c r="U537" i="7"/>
  <c r="AA537" i="7"/>
  <c r="AE529" i="7"/>
  <c r="U529" i="7"/>
  <c r="AA529" i="7"/>
  <c r="AE521" i="7"/>
  <c r="U521" i="7"/>
  <c r="AA521" i="7"/>
  <c r="AE513" i="7"/>
  <c r="U513" i="7"/>
  <c r="AA513" i="7"/>
  <c r="AE505" i="7"/>
  <c r="U505" i="7"/>
  <c r="AA505" i="7"/>
  <c r="AE497" i="7"/>
  <c r="U497" i="7"/>
  <c r="AA497" i="7"/>
  <c r="AE489" i="7"/>
  <c r="U489" i="7"/>
  <c r="AA489" i="7"/>
  <c r="AE481" i="7"/>
  <c r="U481" i="7"/>
  <c r="AA481" i="7"/>
  <c r="AE473" i="7"/>
  <c r="U473" i="7"/>
  <c r="AA473" i="7"/>
  <c r="AE465" i="7"/>
  <c r="U465" i="7"/>
  <c r="AA465" i="7"/>
  <c r="AE457" i="7"/>
  <c r="U457" i="7"/>
  <c r="AA457" i="7"/>
  <c r="AE449" i="7"/>
  <c r="U449" i="7"/>
  <c r="AA449" i="7"/>
  <c r="AE441" i="7"/>
  <c r="U441" i="7"/>
  <c r="AA441" i="7"/>
  <c r="AE433" i="7"/>
  <c r="U433" i="7"/>
  <c r="AA433" i="7"/>
  <c r="AE425" i="7"/>
  <c r="U425" i="7"/>
  <c r="AA425" i="7"/>
  <c r="AE417" i="7"/>
  <c r="U417" i="7"/>
  <c r="AA417" i="7"/>
  <c r="AE409" i="7"/>
  <c r="U409" i="7"/>
  <c r="AA409" i="7"/>
  <c r="AE401" i="7"/>
  <c r="U401" i="7"/>
  <c r="AA401" i="7"/>
  <c r="AE393" i="7"/>
  <c r="U393" i="7"/>
  <c r="AA393" i="7"/>
  <c r="AE385" i="7"/>
  <c r="U385" i="7"/>
  <c r="AA385" i="7"/>
  <c r="AE377" i="7"/>
  <c r="U377" i="7"/>
  <c r="AA377" i="7"/>
  <c r="AE369" i="7"/>
  <c r="U369" i="7"/>
  <c r="AA369" i="7"/>
  <c r="AE361" i="7"/>
  <c r="U361" i="7"/>
  <c r="AA361" i="7"/>
  <c r="AE353" i="7"/>
  <c r="U353" i="7"/>
  <c r="AA353" i="7"/>
  <c r="AE345" i="7"/>
  <c r="U345" i="7"/>
  <c r="AA345" i="7"/>
  <c r="AE337" i="7"/>
  <c r="U337" i="7"/>
  <c r="AA337" i="7"/>
  <c r="AE329" i="7"/>
  <c r="U329" i="7"/>
  <c r="AA329" i="7"/>
  <c r="AE321" i="7"/>
  <c r="U321" i="7"/>
  <c r="AA321" i="7"/>
  <c r="AE313" i="7"/>
  <c r="U313" i="7"/>
  <c r="AA313" i="7"/>
  <c r="AE305" i="7"/>
  <c r="U305" i="7"/>
  <c r="AA305" i="7"/>
  <c r="AE297" i="7"/>
  <c r="U297" i="7"/>
  <c r="AA297" i="7"/>
  <c r="AE289" i="7"/>
  <c r="U289" i="7"/>
  <c r="AA289" i="7"/>
  <c r="AE281" i="7"/>
  <c r="U281" i="7"/>
  <c r="AA281" i="7"/>
  <c r="AE273" i="7"/>
  <c r="U273" i="7"/>
  <c r="AA273" i="7"/>
  <c r="AE265" i="7"/>
  <c r="U265" i="7"/>
  <c r="AA265" i="7"/>
  <c r="AE257" i="7"/>
  <c r="U257" i="7"/>
  <c r="AA257" i="7"/>
  <c r="AE249" i="7"/>
  <c r="U249" i="7"/>
  <c r="AA249" i="7"/>
  <c r="AE241" i="7"/>
  <c r="U241" i="7"/>
  <c r="AA241" i="7"/>
  <c r="AE233" i="7"/>
  <c r="U233" i="7"/>
  <c r="AA233" i="7"/>
  <c r="AE225" i="7"/>
  <c r="U225" i="7"/>
  <c r="AA225" i="7"/>
  <c r="AE217" i="7"/>
  <c r="U217" i="7"/>
  <c r="AA217" i="7"/>
  <c r="AE209" i="7"/>
  <c r="U209" i="7"/>
  <c r="AA209" i="7"/>
  <c r="AE201" i="7"/>
  <c r="U201" i="7"/>
  <c r="AA201" i="7"/>
  <c r="AE193" i="7"/>
  <c r="U193" i="7"/>
  <c r="AA193" i="7"/>
  <c r="AE185" i="7"/>
  <c r="U185" i="7"/>
  <c r="AA185" i="7"/>
  <c r="AE177" i="7"/>
  <c r="U177" i="7"/>
  <c r="AA177" i="7"/>
  <c r="AE169" i="7"/>
  <c r="U169" i="7"/>
  <c r="AA169" i="7"/>
  <c r="M176" i="7"/>
  <c r="S176" i="7"/>
  <c r="Z176" i="7"/>
  <c r="AB176" i="7"/>
  <c r="AC176" i="7"/>
  <c r="X795" i="7"/>
  <c r="AD795" i="7"/>
  <c r="U791" i="7"/>
  <c r="AA791" i="7"/>
  <c r="AE791" i="7"/>
  <c r="X779" i="7"/>
  <c r="AD779" i="7"/>
  <c r="U775" i="7"/>
  <c r="AA775" i="7"/>
  <c r="AE775" i="7"/>
  <c r="X763" i="7"/>
  <c r="AD763" i="7"/>
  <c r="U759" i="7"/>
  <c r="AA759" i="7"/>
  <c r="AE759" i="7"/>
  <c r="X747" i="7"/>
  <c r="AD747" i="7"/>
  <c r="U743" i="7"/>
  <c r="AA743" i="7"/>
  <c r="AE743" i="7"/>
  <c r="X731" i="7"/>
  <c r="AD731" i="7"/>
  <c r="U727" i="7"/>
  <c r="AA727" i="7"/>
  <c r="AE727" i="7"/>
  <c r="X715" i="7"/>
  <c r="AD715" i="7"/>
  <c r="U711" i="7"/>
  <c r="AA711" i="7"/>
  <c r="AE711" i="7"/>
  <c r="X699" i="7"/>
  <c r="AD699" i="7"/>
  <c r="U695" i="7"/>
  <c r="AA695" i="7"/>
  <c r="AE695" i="7"/>
  <c r="X683" i="7"/>
  <c r="AD683" i="7"/>
  <c r="U679" i="7"/>
  <c r="AA679" i="7"/>
  <c r="AE679" i="7"/>
  <c r="X667" i="7"/>
  <c r="AD667" i="7"/>
  <c r="U663" i="7"/>
  <c r="AA663" i="7"/>
  <c r="AE663" i="7"/>
  <c r="X651" i="7"/>
  <c r="AD651" i="7"/>
  <c r="U647" i="7"/>
  <c r="AA647" i="7"/>
  <c r="AE647" i="7"/>
  <c r="X635" i="7"/>
  <c r="AD635" i="7"/>
  <c r="U631" i="7"/>
  <c r="AA631" i="7"/>
  <c r="AE631" i="7"/>
  <c r="X619" i="7"/>
  <c r="AD619" i="7"/>
  <c r="U615" i="7"/>
  <c r="AA615" i="7"/>
  <c r="AE615" i="7"/>
  <c r="X603" i="7"/>
  <c r="AD603" i="7"/>
  <c r="U599" i="7"/>
  <c r="AA599" i="7"/>
  <c r="AE599" i="7"/>
  <c r="X587" i="7"/>
  <c r="AD587" i="7"/>
  <c r="U583" i="7"/>
  <c r="AA583" i="7"/>
  <c r="AE583" i="7"/>
  <c r="X571" i="7"/>
  <c r="AD571" i="7"/>
  <c r="U567" i="7"/>
  <c r="AA567" i="7"/>
  <c r="AE567" i="7"/>
  <c r="X555" i="7"/>
  <c r="AD555" i="7"/>
  <c r="U551" i="7"/>
  <c r="AA551" i="7"/>
  <c r="AE551" i="7"/>
  <c r="X539" i="7"/>
  <c r="AD539" i="7"/>
  <c r="U535" i="7"/>
  <c r="AA535" i="7"/>
  <c r="AE535" i="7"/>
  <c r="X523" i="7"/>
  <c r="AD523" i="7"/>
  <c r="U519" i="7"/>
  <c r="AA519" i="7"/>
  <c r="AE519" i="7"/>
  <c r="X507" i="7"/>
  <c r="AD507" i="7"/>
  <c r="U503" i="7"/>
  <c r="AA503" i="7"/>
  <c r="AE503" i="7"/>
  <c r="X491" i="7"/>
  <c r="AD491" i="7"/>
  <c r="U487" i="7"/>
  <c r="AA487" i="7"/>
  <c r="AE487" i="7"/>
  <c r="X475" i="7"/>
  <c r="AD475" i="7"/>
  <c r="U471" i="7"/>
  <c r="AA471" i="7"/>
  <c r="AE471" i="7"/>
  <c r="X459" i="7"/>
  <c r="AD459" i="7"/>
  <c r="U455" i="7"/>
  <c r="AA455" i="7"/>
  <c r="AE455" i="7"/>
  <c r="X443" i="7"/>
  <c r="AD443" i="7"/>
  <c r="U439" i="7"/>
  <c r="AA439" i="7"/>
  <c r="AE439" i="7"/>
  <c r="X427" i="7"/>
  <c r="AD427" i="7"/>
  <c r="U423" i="7"/>
  <c r="AA423" i="7"/>
  <c r="AE423" i="7"/>
  <c r="X411" i="7"/>
  <c r="AD411" i="7"/>
  <c r="U407" i="7"/>
  <c r="AA407" i="7"/>
  <c r="AE407" i="7"/>
  <c r="X395" i="7"/>
  <c r="AD395" i="7"/>
  <c r="U391" i="7"/>
  <c r="AA391" i="7"/>
  <c r="AE391" i="7"/>
  <c r="X379" i="7"/>
  <c r="AD379" i="7"/>
  <c r="U375" i="7"/>
  <c r="AA375" i="7"/>
  <c r="AE375" i="7"/>
  <c r="X363" i="7"/>
  <c r="AD363" i="7"/>
  <c r="U359" i="7"/>
  <c r="AA359" i="7"/>
  <c r="AE359" i="7"/>
  <c r="X347" i="7"/>
  <c r="AD347" i="7"/>
  <c r="U343" i="7"/>
  <c r="AA343" i="7"/>
  <c r="AE343" i="7"/>
  <c r="X331" i="7"/>
  <c r="AD331" i="7"/>
  <c r="U327" i="7"/>
  <c r="AA327" i="7"/>
  <c r="AE327" i="7"/>
  <c r="X315" i="7"/>
  <c r="AD315" i="7"/>
  <c r="U311" i="7"/>
  <c r="AA311" i="7"/>
  <c r="AE311" i="7"/>
  <c r="X299" i="7"/>
  <c r="AD299" i="7"/>
  <c r="U295" i="7"/>
  <c r="AA295" i="7"/>
  <c r="AE295" i="7"/>
  <c r="X283" i="7"/>
  <c r="AD283" i="7"/>
  <c r="U279" i="7"/>
  <c r="AA279" i="7"/>
  <c r="AE279" i="7"/>
  <c r="X267" i="7"/>
  <c r="AD267" i="7"/>
  <c r="U263" i="7"/>
  <c r="AA263" i="7"/>
  <c r="AE263" i="7"/>
  <c r="X251" i="7"/>
  <c r="AD251" i="7"/>
  <c r="U247" i="7"/>
  <c r="AA247" i="7"/>
  <c r="AE247" i="7"/>
  <c r="X235" i="7"/>
  <c r="AD235" i="7"/>
  <c r="U231" i="7"/>
  <c r="AA231" i="7"/>
  <c r="AE231" i="7"/>
  <c r="X219" i="7"/>
  <c r="AD219" i="7"/>
  <c r="U215" i="7"/>
  <c r="AA215" i="7"/>
  <c r="AE215" i="7"/>
  <c r="X203" i="7"/>
  <c r="AD203" i="7"/>
  <c r="U199" i="7"/>
  <c r="AA199" i="7"/>
  <c r="AE199" i="7"/>
  <c r="X187" i="7"/>
  <c r="AD187" i="7"/>
  <c r="U183" i="7"/>
  <c r="AA183" i="7"/>
  <c r="AE183" i="7"/>
  <c r="Z182" i="7"/>
  <c r="AB182" i="7"/>
  <c r="AC182" i="7"/>
  <c r="Z166" i="7"/>
  <c r="AB166" i="7"/>
  <c r="AC166" i="7"/>
  <c r="Z158" i="7"/>
  <c r="AB158" i="7"/>
  <c r="AC158" i="7"/>
  <c r="M150" i="7"/>
  <c r="S150" i="7"/>
  <c r="X147" i="7"/>
  <c r="AD147" i="7"/>
  <c r="Z126" i="7"/>
  <c r="AB126" i="7"/>
  <c r="AC126" i="7"/>
  <c r="M118" i="7"/>
  <c r="S118" i="7"/>
  <c r="X115" i="7"/>
  <c r="AD115" i="7"/>
  <c r="Z94" i="7"/>
  <c r="AB94" i="7"/>
  <c r="AC94" i="7"/>
  <c r="X84" i="7"/>
  <c r="AD84" i="7"/>
  <c r="X76" i="7"/>
  <c r="AD76" i="7"/>
  <c r="X68" i="7"/>
  <c r="AD68" i="7"/>
  <c r="U56" i="7"/>
  <c r="AA56" i="7"/>
  <c r="AE56" i="7"/>
  <c r="X109" i="7"/>
  <c r="AD109" i="7"/>
  <c r="M96" i="7"/>
  <c r="S96" i="7"/>
  <c r="Z96" i="7"/>
  <c r="AB96" i="7"/>
  <c r="AC96" i="7"/>
  <c r="AE75" i="7"/>
  <c r="U75" i="7"/>
  <c r="AA75" i="7"/>
  <c r="AE43" i="7"/>
  <c r="U43" i="7"/>
  <c r="AA43" i="7"/>
  <c r="M160" i="7"/>
  <c r="S160" i="7"/>
  <c r="Z160" i="7"/>
  <c r="AB160" i="7"/>
  <c r="AC160" i="7"/>
  <c r="M144" i="7"/>
  <c r="S144" i="7"/>
  <c r="Z144" i="7"/>
  <c r="AB144" i="7"/>
  <c r="AC144" i="7"/>
  <c r="X27" i="7"/>
  <c r="AD27" i="7"/>
  <c r="X175" i="7"/>
  <c r="AD175" i="7"/>
  <c r="AE163" i="7"/>
  <c r="U163" i="7"/>
  <c r="AA163" i="7"/>
  <c r="X159" i="7"/>
  <c r="AD159" i="7"/>
  <c r="M154" i="7"/>
  <c r="S154" i="7"/>
  <c r="Z146" i="7"/>
  <c r="AB146" i="7"/>
  <c r="AC146" i="7"/>
  <c r="AE131" i="7"/>
  <c r="U131" i="7"/>
  <c r="AA131" i="7"/>
  <c r="X127" i="7"/>
  <c r="AD127" i="7"/>
  <c r="M122" i="7"/>
  <c r="S122" i="7"/>
  <c r="Z114" i="7"/>
  <c r="AB114" i="7"/>
  <c r="AC114" i="7"/>
  <c r="AE99" i="7"/>
  <c r="U99" i="7"/>
  <c r="AA99" i="7"/>
  <c r="X95" i="7"/>
  <c r="AD95" i="7"/>
  <c r="M90" i="7"/>
  <c r="S90" i="7"/>
  <c r="M82" i="7"/>
  <c r="S82" i="7"/>
  <c r="Z82" i="7"/>
  <c r="AB82" i="7"/>
  <c r="AC82" i="7"/>
  <c r="M66" i="7"/>
  <c r="S66" i="7"/>
  <c r="Z66" i="7"/>
  <c r="AB66" i="7"/>
  <c r="AC66" i="7"/>
  <c r="M152" i="7"/>
  <c r="S152" i="7"/>
  <c r="Z152" i="7"/>
  <c r="AB152" i="7"/>
  <c r="AC152" i="7"/>
  <c r="X125" i="7"/>
  <c r="AD125" i="7"/>
  <c r="AE83" i="7"/>
  <c r="U83" i="7"/>
  <c r="AA83" i="7"/>
  <c r="X55" i="7"/>
  <c r="AD55" i="7"/>
  <c r="X794" i="7"/>
  <c r="AD794" i="7"/>
  <c r="U790" i="7"/>
  <c r="AA790" i="7"/>
  <c r="AE790" i="7"/>
  <c r="X778" i="7"/>
  <c r="AD778" i="7"/>
  <c r="U774" i="7"/>
  <c r="AA774" i="7"/>
  <c r="AE774" i="7"/>
  <c r="X762" i="7"/>
  <c r="AD762" i="7"/>
  <c r="U758" i="7"/>
  <c r="AA758" i="7"/>
  <c r="AE758" i="7"/>
  <c r="X746" i="7"/>
  <c r="AD746" i="7"/>
  <c r="U742" i="7"/>
  <c r="AA742" i="7"/>
  <c r="AE742" i="7"/>
  <c r="X730" i="7"/>
  <c r="AD730" i="7"/>
  <c r="U726" i="7"/>
  <c r="AA726" i="7"/>
  <c r="AE726" i="7"/>
  <c r="X714" i="7"/>
  <c r="AD714" i="7"/>
  <c r="U710" i="7"/>
  <c r="AA710" i="7"/>
  <c r="AE710" i="7"/>
  <c r="X698" i="7"/>
  <c r="AD698" i="7"/>
  <c r="U694" i="7"/>
  <c r="AA694" i="7"/>
  <c r="AE694" i="7"/>
  <c r="X682" i="7"/>
  <c r="AD682" i="7"/>
  <c r="U678" i="7"/>
  <c r="AA678" i="7"/>
  <c r="AE678" i="7"/>
  <c r="X666" i="7"/>
  <c r="AD666" i="7"/>
  <c r="U662" i="7"/>
  <c r="AA662" i="7"/>
  <c r="AE662" i="7"/>
  <c r="X650" i="7"/>
  <c r="AD650" i="7"/>
  <c r="U646" i="7"/>
  <c r="AA646" i="7"/>
  <c r="AE646" i="7"/>
  <c r="X634" i="7"/>
  <c r="AD634" i="7"/>
  <c r="U630" i="7"/>
  <c r="AA630" i="7"/>
  <c r="AE630" i="7"/>
  <c r="X618" i="7"/>
  <c r="AD618" i="7"/>
  <c r="U614" i="7"/>
  <c r="AA614" i="7"/>
  <c r="AE614" i="7"/>
  <c r="X602" i="7"/>
  <c r="AD602" i="7"/>
  <c r="U598" i="7"/>
  <c r="AA598" i="7"/>
  <c r="AE598" i="7"/>
  <c r="X586" i="7"/>
  <c r="AD586" i="7"/>
  <c r="U582" i="7"/>
  <c r="AA582" i="7"/>
  <c r="AE582" i="7"/>
  <c r="X570" i="7"/>
  <c r="AD570" i="7"/>
  <c r="U566" i="7"/>
  <c r="AA566" i="7"/>
  <c r="AE566" i="7"/>
  <c r="X554" i="7"/>
  <c r="AD554" i="7"/>
  <c r="U550" i="7"/>
  <c r="AA550" i="7"/>
  <c r="AE550" i="7"/>
  <c r="X538" i="7"/>
  <c r="AD538" i="7"/>
  <c r="U534" i="7"/>
  <c r="AA534" i="7"/>
  <c r="AE534" i="7"/>
  <c r="X522" i="7"/>
  <c r="AD522" i="7"/>
  <c r="U518" i="7"/>
  <c r="AA518" i="7"/>
  <c r="AE518" i="7"/>
  <c r="X506" i="7"/>
  <c r="AD506" i="7"/>
  <c r="U502" i="7"/>
  <c r="AA502" i="7"/>
  <c r="AE502" i="7"/>
  <c r="X490" i="7"/>
  <c r="AD490" i="7"/>
  <c r="U486" i="7"/>
  <c r="AA486" i="7"/>
  <c r="AE486" i="7"/>
  <c r="X474" i="7"/>
  <c r="AD474" i="7"/>
  <c r="U470" i="7"/>
  <c r="AA470" i="7"/>
  <c r="AE470" i="7"/>
  <c r="X458" i="7"/>
  <c r="AD458" i="7"/>
  <c r="U454" i="7"/>
  <c r="AA454" i="7"/>
  <c r="AE454" i="7"/>
  <c r="X442" i="7"/>
  <c r="AD442" i="7"/>
  <c r="U438" i="7"/>
  <c r="AA438" i="7"/>
  <c r="AE438" i="7"/>
  <c r="X426" i="7"/>
  <c r="AD426" i="7"/>
  <c r="U422" i="7"/>
  <c r="AA422" i="7"/>
  <c r="AE422" i="7"/>
  <c r="X410" i="7"/>
  <c r="AD410" i="7"/>
  <c r="U406" i="7"/>
  <c r="AA406" i="7"/>
  <c r="AE406" i="7"/>
  <c r="X394" i="7"/>
  <c r="AD394" i="7"/>
  <c r="U390" i="7"/>
  <c r="AA390" i="7"/>
  <c r="AE390" i="7"/>
  <c r="X378" i="7"/>
  <c r="AD378" i="7"/>
  <c r="U374" i="7"/>
  <c r="AA374" i="7"/>
  <c r="AE374" i="7"/>
  <c r="X362" i="7"/>
  <c r="AD362" i="7"/>
  <c r="U358" i="7"/>
  <c r="AA358" i="7"/>
  <c r="AE358" i="7"/>
  <c r="X346" i="7"/>
  <c r="AD346" i="7"/>
  <c r="U342" i="7"/>
  <c r="AA342" i="7"/>
  <c r="AE342" i="7"/>
  <c r="X330" i="7"/>
  <c r="AD330" i="7"/>
  <c r="U326" i="7"/>
  <c r="AA326" i="7"/>
  <c r="AE326" i="7"/>
  <c r="X314" i="7"/>
  <c r="AD314" i="7"/>
  <c r="U310" i="7"/>
  <c r="AA310" i="7"/>
  <c r="AE310" i="7"/>
  <c r="X298" i="7"/>
  <c r="AD298" i="7"/>
  <c r="U294" i="7"/>
  <c r="AA294" i="7"/>
  <c r="AE294" i="7"/>
  <c r="X282" i="7"/>
  <c r="AD282" i="7"/>
  <c r="U278" i="7"/>
  <c r="AA278" i="7"/>
  <c r="AE278" i="7"/>
  <c r="X266" i="7"/>
  <c r="AD266" i="7"/>
  <c r="U262" i="7"/>
  <c r="AA262" i="7"/>
  <c r="AE262" i="7"/>
  <c r="X250" i="7"/>
  <c r="AD250" i="7"/>
  <c r="U246" i="7"/>
  <c r="AA246" i="7"/>
  <c r="AE246" i="7"/>
  <c r="X234" i="7"/>
  <c r="AD234" i="7"/>
  <c r="U230" i="7"/>
  <c r="AA230" i="7"/>
  <c r="AE230" i="7"/>
  <c r="X218" i="7"/>
  <c r="AD218" i="7"/>
  <c r="U214" i="7"/>
  <c r="AA214" i="7"/>
  <c r="AE214" i="7"/>
  <c r="X202" i="7"/>
  <c r="AD202" i="7"/>
  <c r="U198" i="7"/>
  <c r="AA198" i="7"/>
  <c r="AE198" i="7"/>
  <c r="X186" i="7"/>
  <c r="AD186" i="7"/>
  <c r="M132" i="7"/>
  <c r="S132" i="7"/>
  <c r="Z132" i="7"/>
  <c r="AB132" i="7"/>
  <c r="AC132" i="7"/>
  <c r="X129" i="7"/>
  <c r="AD129" i="7"/>
  <c r="AE125" i="7"/>
  <c r="U125" i="7"/>
  <c r="AA125" i="7"/>
  <c r="AE117" i="7"/>
  <c r="U117" i="7"/>
  <c r="AA117" i="7"/>
  <c r="AE109" i="7"/>
  <c r="U109" i="7"/>
  <c r="AA109" i="7"/>
  <c r="X60" i="7"/>
  <c r="AD60" i="7"/>
  <c r="U40" i="7"/>
  <c r="AA40" i="7"/>
  <c r="AE40" i="7"/>
  <c r="U32" i="7"/>
  <c r="AA32" i="7"/>
  <c r="AE32" i="7"/>
  <c r="M178" i="7"/>
  <c r="S178" i="7"/>
  <c r="X149" i="7"/>
  <c r="AD149" i="7"/>
  <c r="M104" i="7"/>
  <c r="S104" i="7"/>
  <c r="Z104" i="7"/>
  <c r="AB104" i="7"/>
  <c r="AC104" i="7"/>
  <c r="U59" i="7"/>
  <c r="AA59" i="7"/>
  <c r="AE59" i="7"/>
  <c r="X31" i="7"/>
  <c r="AD31" i="7"/>
  <c r="X81" i="7"/>
  <c r="AD81" i="7"/>
  <c r="AE30" i="7"/>
  <c r="AD75" i="7"/>
  <c r="AE69" i="7"/>
  <c r="U69" i="7"/>
  <c r="AA69" i="7"/>
  <c r="X53" i="7"/>
  <c r="AD53" i="7"/>
  <c r="AE42" i="7"/>
  <c r="U42" i="7"/>
  <c r="AA42" i="7"/>
  <c r="X29" i="7"/>
  <c r="AD29" i="7"/>
  <c r="U77" i="7"/>
  <c r="AA77" i="7"/>
  <c r="AE77" i="7"/>
  <c r="X797" i="7"/>
  <c r="AD797" i="7"/>
  <c r="X789" i="7"/>
  <c r="AD789" i="7"/>
  <c r="X781" i="7"/>
  <c r="AD781" i="7"/>
  <c r="X773" i="7"/>
  <c r="AD773" i="7"/>
  <c r="X765" i="7"/>
  <c r="AD765" i="7"/>
  <c r="X757" i="7"/>
  <c r="AD757" i="7"/>
  <c r="X749" i="7"/>
  <c r="AD749" i="7"/>
  <c r="X741" i="7"/>
  <c r="AD741" i="7"/>
  <c r="X733" i="7"/>
  <c r="AD733" i="7"/>
  <c r="X725" i="7"/>
  <c r="AD725" i="7"/>
  <c r="X717" i="7"/>
  <c r="AD717" i="7"/>
  <c r="X709" i="7"/>
  <c r="AD709" i="7"/>
  <c r="X701" i="7"/>
  <c r="AD701" i="7"/>
  <c r="X693" i="7"/>
  <c r="AD693" i="7"/>
  <c r="X685" i="7"/>
  <c r="AD685" i="7"/>
  <c r="X677" i="7"/>
  <c r="AD677" i="7"/>
  <c r="X669" i="7"/>
  <c r="AD669" i="7"/>
  <c r="X661" i="7"/>
  <c r="AD661" i="7"/>
  <c r="X653" i="7"/>
  <c r="AD653" i="7"/>
  <c r="X645" i="7"/>
  <c r="AD645" i="7"/>
  <c r="X637" i="7"/>
  <c r="AD637" i="7"/>
  <c r="X629" i="7"/>
  <c r="AD629" i="7"/>
  <c r="X621" i="7"/>
  <c r="AD621" i="7"/>
  <c r="X613" i="7"/>
  <c r="AD613" i="7"/>
  <c r="X605" i="7"/>
  <c r="AD605" i="7"/>
  <c r="X597" i="7"/>
  <c r="AD597" i="7"/>
  <c r="X589" i="7"/>
  <c r="AD589" i="7"/>
  <c r="X581" i="7"/>
  <c r="AD581" i="7"/>
  <c r="X573" i="7"/>
  <c r="AD573" i="7"/>
  <c r="X565" i="7"/>
  <c r="AD565" i="7"/>
  <c r="X557" i="7"/>
  <c r="AD557" i="7"/>
  <c r="X549" i="7"/>
  <c r="AD549" i="7"/>
  <c r="X541" i="7"/>
  <c r="AD541" i="7"/>
  <c r="X533" i="7"/>
  <c r="AD533" i="7"/>
  <c r="X525" i="7"/>
  <c r="AD525" i="7"/>
  <c r="X517" i="7"/>
  <c r="AD517" i="7"/>
  <c r="X509" i="7"/>
  <c r="AD509" i="7"/>
  <c r="X501" i="7"/>
  <c r="AD501" i="7"/>
  <c r="X493" i="7"/>
  <c r="AD493" i="7"/>
  <c r="X485" i="7"/>
  <c r="AD485" i="7"/>
  <c r="X477" i="7"/>
  <c r="AD477" i="7"/>
  <c r="X469" i="7"/>
  <c r="AD469" i="7"/>
  <c r="X461" i="7"/>
  <c r="AD461" i="7"/>
  <c r="X453" i="7"/>
  <c r="AD453" i="7"/>
  <c r="X445" i="7"/>
  <c r="AD445" i="7"/>
  <c r="X437" i="7"/>
  <c r="AD437" i="7"/>
  <c r="X429" i="7"/>
  <c r="AD429" i="7"/>
  <c r="X421" i="7"/>
  <c r="AD421" i="7"/>
  <c r="X413" i="7"/>
  <c r="AD413" i="7"/>
  <c r="X405" i="7"/>
  <c r="AD405" i="7"/>
  <c r="X397" i="7"/>
  <c r="AD397" i="7"/>
  <c r="X389" i="7"/>
  <c r="AD389" i="7"/>
  <c r="X381" i="7"/>
  <c r="AD381" i="7"/>
  <c r="X373" i="7"/>
  <c r="AD373" i="7"/>
  <c r="X365" i="7"/>
  <c r="AD365" i="7"/>
  <c r="X357" i="7"/>
  <c r="AD357" i="7"/>
  <c r="X349" i="7"/>
  <c r="AD349" i="7"/>
  <c r="X341" i="7"/>
  <c r="AD341" i="7"/>
  <c r="X333" i="7"/>
  <c r="AD333" i="7"/>
  <c r="X325" i="7"/>
  <c r="AD325" i="7"/>
  <c r="X317" i="7"/>
  <c r="AD317" i="7"/>
  <c r="X309" i="7"/>
  <c r="AD309" i="7"/>
  <c r="X301" i="7"/>
  <c r="AD301" i="7"/>
  <c r="X293" i="7"/>
  <c r="AD293" i="7"/>
  <c r="X285" i="7"/>
  <c r="AD285" i="7"/>
  <c r="X277" i="7"/>
  <c r="AD277" i="7"/>
  <c r="X269" i="7"/>
  <c r="AD269" i="7"/>
  <c r="X261" i="7"/>
  <c r="AD261" i="7"/>
  <c r="X253" i="7"/>
  <c r="AD253" i="7"/>
  <c r="X245" i="7"/>
  <c r="AD245" i="7"/>
  <c r="X237" i="7"/>
  <c r="AD237" i="7"/>
  <c r="X229" i="7"/>
  <c r="AD229" i="7"/>
  <c r="X221" i="7"/>
  <c r="AD221" i="7"/>
  <c r="X213" i="7"/>
  <c r="AD213" i="7"/>
  <c r="X205" i="7"/>
  <c r="AD205" i="7"/>
  <c r="X197" i="7"/>
  <c r="AD197" i="7"/>
  <c r="X189" i="7"/>
  <c r="AD189" i="7"/>
  <c r="X181" i="7"/>
  <c r="AD181" i="7"/>
  <c r="X173" i="7"/>
  <c r="AD173" i="7"/>
  <c r="Z180" i="7"/>
  <c r="AB180" i="7"/>
  <c r="AC180" i="7"/>
  <c r="X799" i="7"/>
  <c r="AD799" i="7"/>
  <c r="U795" i="7"/>
  <c r="AA795" i="7"/>
  <c r="AE795" i="7"/>
  <c r="X783" i="7"/>
  <c r="AD783" i="7"/>
  <c r="U779" i="7"/>
  <c r="AA779" i="7"/>
  <c r="AE779" i="7"/>
  <c r="X767" i="7"/>
  <c r="AD767" i="7"/>
  <c r="U763" i="7"/>
  <c r="AA763" i="7"/>
  <c r="AE763" i="7"/>
  <c r="X751" i="7"/>
  <c r="AD751" i="7"/>
  <c r="U747" i="7"/>
  <c r="AA747" i="7"/>
  <c r="AE747" i="7"/>
  <c r="X735" i="7"/>
  <c r="AD735" i="7"/>
  <c r="U731" i="7"/>
  <c r="AA731" i="7"/>
  <c r="AE731" i="7"/>
  <c r="X719" i="7"/>
  <c r="AD719" i="7"/>
  <c r="U715" i="7"/>
  <c r="AA715" i="7"/>
  <c r="AE715" i="7"/>
  <c r="X703" i="7"/>
  <c r="AD703" i="7"/>
  <c r="U699" i="7"/>
  <c r="AA699" i="7"/>
  <c r="AE699" i="7"/>
  <c r="X687" i="7"/>
  <c r="AD687" i="7"/>
  <c r="U683" i="7"/>
  <c r="AA683" i="7"/>
  <c r="AE683" i="7"/>
  <c r="X671" i="7"/>
  <c r="AD671" i="7"/>
  <c r="U667" i="7"/>
  <c r="AA667" i="7"/>
  <c r="AE667" i="7"/>
  <c r="X655" i="7"/>
  <c r="AD655" i="7"/>
  <c r="U651" i="7"/>
  <c r="AA651" i="7"/>
  <c r="AE651" i="7"/>
  <c r="X639" i="7"/>
  <c r="AD639" i="7"/>
  <c r="U635" i="7"/>
  <c r="AA635" i="7"/>
  <c r="AE635" i="7"/>
  <c r="X623" i="7"/>
  <c r="AD623" i="7"/>
  <c r="U619" i="7"/>
  <c r="AA619" i="7"/>
  <c r="AE619" i="7"/>
  <c r="X607" i="7"/>
  <c r="AD607" i="7"/>
  <c r="U603" i="7"/>
  <c r="AA603" i="7"/>
  <c r="AE603" i="7"/>
  <c r="X591" i="7"/>
  <c r="AD591" i="7"/>
  <c r="U587" i="7"/>
  <c r="AA587" i="7"/>
  <c r="AE587" i="7"/>
  <c r="X575" i="7"/>
  <c r="AD575" i="7"/>
  <c r="U571" i="7"/>
  <c r="AA571" i="7"/>
  <c r="AE571" i="7"/>
  <c r="X559" i="7"/>
  <c r="AD559" i="7"/>
  <c r="U555" i="7"/>
  <c r="AA555" i="7"/>
  <c r="AE555" i="7"/>
  <c r="X543" i="7"/>
  <c r="AD543" i="7"/>
  <c r="U539" i="7"/>
  <c r="AA539" i="7"/>
  <c r="AE539" i="7"/>
  <c r="X527" i="7"/>
  <c r="AD527" i="7"/>
  <c r="U523" i="7"/>
  <c r="AA523" i="7"/>
  <c r="AE523" i="7"/>
  <c r="X511" i="7"/>
  <c r="AD511" i="7"/>
  <c r="U507" i="7"/>
  <c r="AA507" i="7"/>
  <c r="AE507" i="7"/>
  <c r="X495" i="7"/>
  <c r="AD495" i="7"/>
  <c r="U491" i="7"/>
  <c r="AA491" i="7"/>
  <c r="AE491" i="7"/>
  <c r="X479" i="7"/>
  <c r="AD479" i="7"/>
  <c r="U475" i="7"/>
  <c r="AA475" i="7"/>
  <c r="AE475" i="7"/>
  <c r="X463" i="7"/>
  <c r="AD463" i="7"/>
  <c r="U459" i="7"/>
  <c r="AA459" i="7"/>
  <c r="AE459" i="7"/>
  <c r="X447" i="7"/>
  <c r="AD447" i="7"/>
  <c r="U443" i="7"/>
  <c r="AA443" i="7"/>
  <c r="AE443" i="7"/>
  <c r="X431" i="7"/>
  <c r="AD431" i="7"/>
  <c r="U427" i="7"/>
  <c r="AA427" i="7"/>
  <c r="AE427" i="7"/>
  <c r="X415" i="7"/>
  <c r="AD415" i="7"/>
  <c r="U411" i="7"/>
  <c r="AA411" i="7"/>
  <c r="AE411" i="7"/>
  <c r="X399" i="7"/>
  <c r="AD399" i="7"/>
  <c r="U395" i="7"/>
  <c r="AA395" i="7"/>
  <c r="AE395" i="7"/>
  <c r="X383" i="7"/>
  <c r="AD383" i="7"/>
  <c r="U379" i="7"/>
  <c r="AA379" i="7"/>
  <c r="AE379" i="7"/>
  <c r="X367" i="7"/>
  <c r="AD367" i="7"/>
  <c r="U363" i="7"/>
  <c r="AA363" i="7"/>
  <c r="AE363" i="7"/>
  <c r="X351" i="7"/>
  <c r="AD351" i="7"/>
  <c r="U347" i="7"/>
  <c r="AA347" i="7"/>
  <c r="AE347" i="7"/>
  <c r="X335" i="7"/>
  <c r="AD335" i="7"/>
  <c r="U331" i="7"/>
  <c r="AA331" i="7"/>
  <c r="AE331" i="7"/>
  <c r="X319" i="7"/>
  <c r="AD319" i="7"/>
  <c r="U315" i="7"/>
  <c r="AA315" i="7"/>
  <c r="AE315" i="7"/>
  <c r="X303" i="7"/>
  <c r="AD303" i="7"/>
  <c r="U299" i="7"/>
  <c r="AA299" i="7"/>
  <c r="AE299" i="7"/>
  <c r="X287" i="7"/>
  <c r="AD287" i="7"/>
  <c r="U283" i="7"/>
  <c r="AA283" i="7"/>
  <c r="AE283" i="7"/>
  <c r="X271" i="7"/>
  <c r="AD271" i="7"/>
  <c r="U267" i="7"/>
  <c r="AA267" i="7"/>
  <c r="AE267" i="7"/>
  <c r="X255" i="7"/>
  <c r="AD255" i="7"/>
  <c r="U251" i="7"/>
  <c r="AA251" i="7"/>
  <c r="AE251" i="7"/>
  <c r="X239" i="7"/>
  <c r="AD239" i="7"/>
  <c r="U235" i="7"/>
  <c r="AA235" i="7"/>
  <c r="AE235" i="7"/>
  <c r="X223" i="7"/>
  <c r="AD223" i="7"/>
  <c r="U219" i="7"/>
  <c r="AA219" i="7"/>
  <c r="AE219" i="7"/>
  <c r="X207" i="7"/>
  <c r="AD207" i="7"/>
  <c r="U203" i="7"/>
  <c r="AA203" i="7"/>
  <c r="AE203" i="7"/>
  <c r="X191" i="7"/>
  <c r="AD191" i="7"/>
  <c r="U187" i="7"/>
  <c r="AA187" i="7"/>
  <c r="AE187" i="7"/>
  <c r="Z150" i="7"/>
  <c r="AB150" i="7"/>
  <c r="AC150" i="7"/>
  <c r="X139" i="7"/>
  <c r="AD139" i="7"/>
  <c r="Z118" i="7"/>
  <c r="AB118" i="7"/>
  <c r="AC118" i="7"/>
  <c r="X107" i="7"/>
  <c r="AD107" i="7"/>
  <c r="U84" i="7"/>
  <c r="AA84" i="7"/>
  <c r="AE84" i="7"/>
  <c r="U76" i="7"/>
  <c r="AA76" i="7"/>
  <c r="AE76" i="7"/>
  <c r="U68" i="7"/>
  <c r="AA68" i="7"/>
  <c r="AE68" i="7"/>
  <c r="AE71" i="7"/>
  <c r="U71" i="7"/>
  <c r="AA71" i="7"/>
  <c r="U27" i="7"/>
  <c r="AA27" i="7"/>
  <c r="AE27" i="7"/>
  <c r="X93" i="7"/>
  <c r="AD93" i="7"/>
  <c r="Z154" i="7"/>
  <c r="AB154" i="7"/>
  <c r="AC154" i="7"/>
  <c r="AE139" i="7"/>
  <c r="U139" i="7"/>
  <c r="AA139" i="7"/>
  <c r="X135" i="7"/>
  <c r="AD135" i="7"/>
  <c r="Z122" i="7"/>
  <c r="AB122" i="7"/>
  <c r="AC122" i="7"/>
  <c r="AE107" i="7"/>
  <c r="U107" i="7"/>
  <c r="AA107" i="7"/>
  <c r="X103" i="7"/>
  <c r="AD103" i="7"/>
  <c r="Z90" i="7"/>
  <c r="AB90" i="7"/>
  <c r="AC90" i="7"/>
  <c r="Z70" i="7"/>
  <c r="AB70" i="7"/>
  <c r="AC70" i="7"/>
  <c r="Z58" i="7"/>
  <c r="AB58" i="7"/>
  <c r="AC58" i="7"/>
  <c r="Z46" i="7"/>
  <c r="AB46" i="7"/>
  <c r="AC46" i="7"/>
  <c r="M38" i="7"/>
  <c r="S38" i="7"/>
  <c r="Z38" i="7"/>
  <c r="AB38" i="7"/>
  <c r="AC38" i="7"/>
  <c r="AE165" i="7"/>
  <c r="U165" i="7"/>
  <c r="AA165" i="7"/>
  <c r="Z120" i="7"/>
  <c r="AB120" i="7"/>
  <c r="AC120" i="7"/>
  <c r="X71" i="7"/>
  <c r="AD71" i="7"/>
  <c r="U39" i="7"/>
  <c r="AA39" i="7"/>
  <c r="AE39" i="7"/>
  <c r="U31" i="7"/>
  <c r="AA31" i="7"/>
  <c r="AE31" i="7"/>
  <c r="X790" i="7"/>
  <c r="AD790" i="7"/>
  <c r="U786" i="7"/>
  <c r="AA786" i="7"/>
  <c r="AE786" i="7"/>
  <c r="X774" i="7"/>
  <c r="AD774" i="7"/>
  <c r="U770" i="7"/>
  <c r="AA770" i="7"/>
  <c r="AE770" i="7"/>
  <c r="X758" i="7"/>
  <c r="AD758" i="7"/>
  <c r="U754" i="7"/>
  <c r="AA754" i="7"/>
  <c r="AE754" i="7"/>
  <c r="X742" i="7"/>
  <c r="AD742" i="7"/>
  <c r="U738" i="7"/>
  <c r="AA738" i="7"/>
  <c r="AE738" i="7"/>
  <c r="X726" i="7"/>
  <c r="AD726" i="7"/>
  <c r="U722" i="7"/>
  <c r="AA722" i="7"/>
  <c r="AE722" i="7"/>
  <c r="X710" i="7"/>
  <c r="AD710" i="7"/>
  <c r="U706" i="7"/>
  <c r="AA706" i="7"/>
  <c r="AE706" i="7"/>
  <c r="X694" i="7"/>
  <c r="AD694" i="7"/>
  <c r="U690" i="7"/>
  <c r="AA690" i="7"/>
  <c r="AE690" i="7"/>
  <c r="X678" i="7"/>
  <c r="AD678" i="7"/>
  <c r="U674" i="7"/>
  <c r="AA674" i="7"/>
  <c r="AE674" i="7"/>
  <c r="X662" i="7"/>
  <c r="AD662" i="7"/>
  <c r="U658" i="7"/>
  <c r="AA658" i="7"/>
  <c r="AE658" i="7"/>
  <c r="X646" i="7"/>
  <c r="AD646" i="7"/>
  <c r="U642" i="7"/>
  <c r="AA642" i="7"/>
  <c r="AE642" i="7"/>
  <c r="X630" i="7"/>
  <c r="AD630" i="7"/>
  <c r="U626" i="7"/>
  <c r="AA626" i="7"/>
  <c r="AE626" i="7"/>
  <c r="X614" i="7"/>
  <c r="AD614" i="7"/>
  <c r="U610" i="7"/>
  <c r="AA610" i="7"/>
  <c r="AE610" i="7"/>
  <c r="X598" i="7"/>
  <c r="AD598" i="7"/>
  <c r="U594" i="7"/>
  <c r="AA594" i="7"/>
  <c r="AE594" i="7"/>
  <c r="X582" i="7"/>
  <c r="AD582" i="7"/>
  <c r="U578" i="7"/>
  <c r="AA578" i="7"/>
  <c r="AE578" i="7"/>
  <c r="X566" i="7"/>
  <c r="AD566" i="7"/>
  <c r="U562" i="7"/>
  <c r="AA562" i="7"/>
  <c r="AE562" i="7"/>
  <c r="X550" i="7"/>
  <c r="AD550" i="7"/>
  <c r="U546" i="7"/>
  <c r="AA546" i="7"/>
  <c r="AE546" i="7"/>
  <c r="X534" i="7"/>
  <c r="AD534" i="7"/>
  <c r="U530" i="7"/>
  <c r="AA530" i="7"/>
  <c r="AE530" i="7"/>
  <c r="X518" i="7"/>
  <c r="AD518" i="7"/>
  <c r="U514" i="7"/>
  <c r="AA514" i="7"/>
  <c r="AE514" i="7"/>
  <c r="X502" i="7"/>
  <c r="AD502" i="7"/>
  <c r="U498" i="7"/>
  <c r="AA498" i="7"/>
  <c r="AE498" i="7"/>
  <c r="X486" i="7"/>
  <c r="AD486" i="7"/>
  <c r="U482" i="7"/>
  <c r="AA482" i="7"/>
  <c r="AE482" i="7"/>
  <c r="X470" i="7"/>
  <c r="AD470" i="7"/>
  <c r="U466" i="7"/>
  <c r="AA466" i="7"/>
  <c r="AE466" i="7"/>
  <c r="X454" i="7"/>
  <c r="AD454" i="7"/>
  <c r="U450" i="7"/>
  <c r="AA450" i="7"/>
  <c r="AE450" i="7"/>
  <c r="X438" i="7"/>
  <c r="AD438" i="7"/>
  <c r="U434" i="7"/>
  <c r="AA434" i="7"/>
  <c r="AE434" i="7"/>
  <c r="X422" i="7"/>
  <c r="AD422" i="7"/>
  <c r="U418" i="7"/>
  <c r="AA418" i="7"/>
  <c r="AE418" i="7"/>
  <c r="X406" i="7"/>
  <c r="AD406" i="7"/>
  <c r="U402" i="7"/>
  <c r="AA402" i="7"/>
  <c r="AE402" i="7"/>
  <c r="X390" i="7"/>
  <c r="AD390" i="7"/>
  <c r="U386" i="7"/>
  <c r="AA386" i="7"/>
  <c r="AE386" i="7"/>
  <c r="X374" i="7"/>
  <c r="AD374" i="7"/>
  <c r="U370" i="7"/>
  <c r="AA370" i="7"/>
  <c r="AE370" i="7"/>
  <c r="X358" i="7"/>
  <c r="AD358" i="7"/>
  <c r="U354" i="7"/>
  <c r="AA354" i="7"/>
  <c r="AE354" i="7"/>
  <c r="X342" i="7"/>
  <c r="AD342" i="7"/>
  <c r="U338" i="7"/>
  <c r="AA338" i="7"/>
  <c r="AE338" i="7"/>
  <c r="X326" i="7"/>
  <c r="AD326" i="7"/>
  <c r="U322" i="7"/>
  <c r="AA322" i="7"/>
  <c r="AE322" i="7"/>
  <c r="X310" i="7"/>
  <c r="AD310" i="7"/>
  <c r="U306" i="7"/>
  <c r="AA306" i="7"/>
  <c r="AE306" i="7"/>
  <c r="X294" i="7"/>
  <c r="AD294" i="7"/>
  <c r="U290" i="7"/>
  <c r="AA290" i="7"/>
  <c r="AE290" i="7"/>
  <c r="X278" i="7"/>
  <c r="AD278" i="7"/>
  <c r="U274" i="7"/>
  <c r="AA274" i="7"/>
  <c r="AE274" i="7"/>
  <c r="X262" i="7"/>
  <c r="AD262" i="7"/>
  <c r="U258" i="7"/>
  <c r="AA258" i="7"/>
  <c r="AE258" i="7"/>
  <c r="X246" i="7"/>
  <c r="AD246" i="7"/>
  <c r="U242" i="7"/>
  <c r="AA242" i="7"/>
  <c r="AE242" i="7"/>
  <c r="X230" i="7"/>
  <c r="AD230" i="7"/>
  <c r="U226" i="7"/>
  <c r="AA226" i="7"/>
  <c r="AE226" i="7"/>
  <c r="X214" i="7"/>
  <c r="AD214" i="7"/>
  <c r="U210" i="7"/>
  <c r="AA210" i="7"/>
  <c r="AE210" i="7"/>
  <c r="X198" i="7"/>
  <c r="AD198" i="7"/>
  <c r="U194" i="7"/>
  <c r="AA194" i="7"/>
  <c r="AE194" i="7"/>
  <c r="AE157" i="7"/>
  <c r="U157" i="7"/>
  <c r="AA157" i="7"/>
  <c r="AE149" i="7"/>
  <c r="U149" i="7"/>
  <c r="AA149" i="7"/>
  <c r="Z124" i="7"/>
  <c r="AB124" i="7"/>
  <c r="AC124" i="7"/>
  <c r="X121" i="7"/>
  <c r="AD121" i="7"/>
  <c r="Z116" i="7"/>
  <c r="AB116" i="7"/>
  <c r="AC116" i="7"/>
  <c r="X113" i="7"/>
  <c r="AD113" i="7"/>
  <c r="Z108" i="7"/>
  <c r="AB108" i="7"/>
  <c r="AC108" i="7"/>
  <c r="X105" i="7"/>
  <c r="AD105" i="7"/>
  <c r="AE101" i="7"/>
  <c r="U101" i="7"/>
  <c r="AA101" i="7"/>
  <c r="U60" i="7"/>
  <c r="AA60" i="7"/>
  <c r="AE60" i="7"/>
  <c r="X52" i="7"/>
  <c r="AD52" i="7"/>
  <c r="U44" i="7"/>
  <c r="AA44" i="7"/>
  <c r="AE44" i="7"/>
  <c r="Z178" i="7"/>
  <c r="AB178" i="7"/>
  <c r="AC178" i="7"/>
  <c r="AE79" i="7"/>
  <c r="U79" i="7"/>
  <c r="AA79" i="7"/>
  <c r="X47" i="7"/>
  <c r="AD47" i="7"/>
  <c r="AE62" i="7"/>
  <c r="U62" i="7"/>
  <c r="AA62" i="7"/>
  <c r="AE33" i="7"/>
  <c r="U33" i="7"/>
  <c r="AA33" i="7"/>
  <c r="X30" i="7"/>
  <c r="AD30" i="7"/>
  <c r="U85" i="7"/>
  <c r="AA85" i="7"/>
  <c r="AE85" i="7"/>
  <c r="X69" i="7"/>
  <c r="AD69" i="7"/>
  <c r="AD59" i="7"/>
  <c r="AE73" i="7"/>
  <c r="U73" i="7"/>
  <c r="AA73" i="7"/>
  <c r="AE54" i="7"/>
  <c r="U54" i="7"/>
  <c r="AA54" i="7"/>
  <c r="U52" i="7"/>
  <c r="AA52" i="7"/>
  <c r="AE45" i="7"/>
  <c r="U45" i="7"/>
  <c r="AA45" i="7"/>
  <c r="X42" i="7"/>
  <c r="AD42" i="7"/>
  <c r="X77" i="7"/>
  <c r="AD77" i="7"/>
  <c r="U61" i="7"/>
  <c r="AA61" i="7"/>
  <c r="AE61" i="7"/>
  <c r="AB26" i="7"/>
  <c r="AC26" i="7"/>
  <c r="AE26" i="7"/>
  <c r="A46" i="8"/>
  <c r="A47" i="8"/>
  <c r="A45" i="8"/>
  <c r="A44" i="8"/>
  <c r="AE113" i="7"/>
  <c r="U113" i="7"/>
  <c r="AA113" i="7"/>
  <c r="AG511" i="10"/>
  <c r="AG671" i="10"/>
  <c r="AG447" i="10"/>
  <c r="AG543" i="10"/>
  <c r="AG767" i="10"/>
  <c r="AG223" i="10"/>
  <c r="AG383" i="10"/>
  <c r="AG639" i="10"/>
  <c r="AG786" i="10"/>
  <c r="U53" i="10"/>
  <c r="AB53" i="10"/>
  <c r="AG53" i="10"/>
  <c r="AG78" i="10"/>
  <c r="U96" i="10"/>
  <c r="AB96" i="10"/>
  <c r="AG96" i="10"/>
  <c r="U181" i="10"/>
  <c r="AB181" i="10"/>
  <c r="AG181" i="10"/>
  <c r="AG206" i="10"/>
  <c r="U224" i="10"/>
  <c r="AB224" i="10"/>
  <c r="AG224" i="10"/>
  <c r="U309" i="10"/>
  <c r="AB309" i="10"/>
  <c r="AG309" i="10"/>
  <c r="AG334" i="10"/>
  <c r="U352" i="10"/>
  <c r="AB352" i="10"/>
  <c r="AG352" i="10"/>
  <c r="U437" i="10"/>
  <c r="AB437" i="10"/>
  <c r="AG437" i="10"/>
  <c r="AG462" i="10"/>
  <c r="U480" i="10"/>
  <c r="AB480" i="10"/>
  <c r="AG480" i="10"/>
  <c r="U565" i="10"/>
  <c r="AB565" i="10"/>
  <c r="AG565" i="10"/>
  <c r="AG590" i="10"/>
  <c r="U608" i="10"/>
  <c r="AB608" i="10"/>
  <c r="AG608" i="10"/>
  <c r="U693" i="10"/>
  <c r="AB693" i="10"/>
  <c r="AG693" i="10"/>
  <c r="AG718" i="10"/>
  <c r="U736" i="10"/>
  <c r="AB736" i="10"/>
  <c r="AG736" i="10"/>
  <c r="U89" i="10"/>
  <c r="AB89" i="10"/>
  <c r="AG89" i="10"/>
  <c r="AG114" i="10"/>
  <c r="U132" i="10"/>
  <c r="AB132" i="10"/>
  <c r="AG132" i="10"/>
  <c r="U217" i="10"/>
  <c r="AB217" i="10"/>
  <c r="AG217" i="10"/>
  <c r="AG242" i="10"/>
  <c r="U260" i="10"/>
  <c r="AB260" i="10"/>
  <c r="AG260" i="10"/>
  <c r="U345" i="10"/>
  <c r="AB345" i="10"/>
  <c r="AG345" i="10"/>
  <c r="AG370" i="10"/>
  <c r="U388" i="10"/>
  <c r="AB388" i="10"/>
  <c r="AG388" i="10"/>
  <c r="U473" i="10"/>
  <c r="AB473" i="10"/>
  <c r="AG473" i="10"/>
  <c r="AG498" i="10"/>
  <c r="U516" i="10"/>
  <c r="AB516" i="10"/>
  <c r="AG516" i="10"/>
  <c r="U601" i="10"/>
  <c r="AB601" i="10"/>
  <c r="AG601" i="10"/>
  <c r="AG626" i="10"/>
  <c r="U644" i="10"/>
  <c r="AB644" i="10"/>
  <c r="AD644" i="10"/>
  <c r="U729" i="10"/>
  <c r="AB729" i="10"/>
  <c r="AG729" i="10"/>
  <c r="AG754" i="10"/>
  <c r="U772" i="10"/>
  <c r="AB772" i="10"/>
  <c r="AG772" i="10"/>
  <c r="AG31" i="10"/>
  <c r="AG159" i="10"/>
  <c r="AG287" i="10"/>
  <c r="AG415" i="10"/>
  <c r="AG42" i="10"/>
  <c r="U60" i="10"/>
  <c r="AB60" i="10"/>
  <c r="AG60" i="10"/>
  <c r="U145" i="10"/>
  <c r="AB145" i="10"/>
  <c r="AG145" i="10"/>
  <c r="AG170" i="10"/>
  <c r="U188" i="10"/>
  <c r="AB188" i="10"/>
  <c r="AG188" i="10"/>
  <c r="U273" i="10"/>
  <c r="AB273" i="10"/>
  <c r="AG273" i="10"/>
  <c r="AG298" i="10"/>
  <c r="U316" i="10"/>
  <c r="AB316" i="10"/>
  <c r="AG316" i="10"/>
  <c r="U401" i="10"/>
  <c r="AB401" i="10"/>
  <c r="AG401" i="10"/>
  <c r="AG426" i="10"/>
  <c r="U444" i="10"/>
  <c r="AB444" i="10"/>
  <c r="AG444" i="10"/>
  <c r="U529" i="10"/>
  <c r="AB529" i="10"/>
  <c r="AG529" i="10"/>
  <c r="AG554" i="10"/>
  <c r="U572" i="10"/>
  <c r="AB572" i="10"/>
  <c r="AG572" i="10"/>
  <c r="U657" i="10"/>
  <c r="AB657" i="10"/>
  <c r="AG657" i="10"/>
  <c r="AG682" i="10"/>
  <c r="U700" i="10"/>
  <c r="AB700" i="10"/>
  <c r="AG700" i="10"/>
  <c r="U785" i="10"/>
  <c r="AB785" i="10"/>
  <c r="AG785" i="10"/>
  <c r="U61" i="10"/>
  <c r="AB61" i="10"/>
  <c r="AG61" i="10"/>
  <c r="U104" i="10"/>
  <c r="AB104" i="10"/>
  <c r="AG104" i="10"/>
  <c r="U189" i="10"/>
  <c r="AB189" i="10"/>
  <c r="AG189" i="10"/>
  <c r="U232" i="10"/>
  <c r="AB232" i="10"/>
  <c r="AG232" i="10"/>
  <c r="U317" i="10"/>
  <c r="AB317" i="10"/>
  <c r="AG317" i="10"/>
  <c r="U360" i="10"/>
  <c r="AB360" i="10"/>
  <c r="AG360" i="10"/>
  <c r="U445" i="10"/>
  <c r="AB445" i="10"/>
  <c r="AG445" i="10"/>
  <c r="U488" i="10"/>
  <c r="AB488" i="10"/>
  <c r="AG488" i="10"/>
  <c r="U573" i="10"/>
  <c r="AB573" i="10"/>
  <c r="AG573" i="10"/>
  <c r="U616" i="10"/>
  <c r="AB616" i="10"/>
  <c r="AG616" i="10"/>
  <c r="U701" i="10"/>
  <c r="AB701" i="10"/>
  <c r="AG701" i="10"/>
  <c r="U744" i="10"/>
  <c r="AB744" i="10"/>
  <c r="AG744" i="10"/>
  <c r="U69" i="10"/>
  <c r="AB69" i="10"/>
  <c r="AG69" i="10"/>
  <c r="U112" i="10"/>
  <c r="AB112" i="10"/>
  <c r="AG112" i="10"/>
  <c r="U197" i="10"/>
  <c r="AB197" i="10"/>
  <c r="AG197" i="10"/>
  <c r="U240" i="10"/>
  <c r="AB240" i="10"/>
  <c r="AG240" i="10"/>
  <c r="U325" i="10"/>
  <c r="AB325" i="10"/>
  <c r="AG325" i="10"/>
  <c r="U368" i="10"/>
  <c r="AB368" i="10"/>
  <c r="AG368" i="10"/>
  <c r="U453" i="10"/>
  <c r="AB453" i="10"/>
  <c r="AG453" i="10"/>
  <c r="U496" i="10"/>
  <c r="AB496" i="10"/>
  <c r="AG496" i="10"/>
  <c r="U581" i="10"/>
  <c r="AB581" i="10"/>
  <c r="AG581" i="10"/>
  <c r="U624" i="10"/>
  <c r="AB624" i="10"/>
  <c r="AG624" i="10"/>
  <c r="U709" i="10"/>
  <c r="AB709" i="10"/>
  <c r="AG709" i="10"/>
  <c r="U752" i="10"/>
  <c r="AB752" i="10"/>
  <c r="AG752" i="10"/>
  <c r="U52" i="10"/>
  <c r="AB52" i="10"/>
  <c r="AG52" i="10"/>
  <c r="U137" i="10"/>
  <c r="AB137" i="10"/>
  <c r="AG137" i="10"/>
  <c r="U180" i="10"/>
  <c r="AB180" i="10"/>
  <c r="AG180" i="10"/>
  <c r="U265" i="10"/>
  <c r="AB265" i="10"/>
  <c r="AG265" i="10"/>
  <c r="U308" i="10"/>
  <c r="AB308" i="10"/>
  <c r="AG308" i="10"/>
  <c r="U393" i="10"/>
  <c r="AB393" i="10"/>
  <c r="AG393" i="10"/>
  <c r="U436" i="10"/>
  <c r="AB436" i="10"/>
  <c r="AG436" i="10"/>
  <c r="U521" i="10"/>
  <c r="AB521" i="10"/>
  <c r="AG521" i="10"/>
  <c r="U564" i="10"/>
  <c r="AB564" i="10"/>
  <c r="AG564" i="10"/>
  <c r="U649" i="10"/>
  <c r="AB649" i="10"/>
  <c r="AG649" i="10"/>
  <c r="U692" i="10"/>
  <c r="AB692" i="10"/>
  <c r="AG692" i="10"/>
  <c r="U777" i="10"/>
  <c r="AB777" i="10"/>
  <c r="AG777" i="10"/>
  <c r="U97" i="10"/>
  <c r="AB97" i="10"/>
  <c r="AG97" i="10"/>
  <c r="U140" i="10"/>
  <c r="AB140" i="10"/>
  <c r="AG140" i="10"/>
  <c r="U225" i="10"/>
  <c r="AB225" i="10"/>
  <c r="AG225" i="10"/>
  <c r="U268" i="10"/>
  <c r="AB268" i="10"/>
  <c r="AG268" i="10"/>
  <c r="U353" i="10"/>
  <c r="AB353" i="10"/>
  <c r="AG353" i="10"/>
  <c r="U396" i="10"/>
  <c r="AB396" i="10"/>
  <c r="AG396" i="10"/>
  <c r="U481" i="10"/>
  <c r="AB481" i="10"/>
  <c r="AG481" i="10"/>
  <c r="U524" i="10"/>
  <c r="AB524" i="10"/>
  <c r="AG524" i="10"/>
  <c r="U609" i="10"/>
  <c r="AB609" i="10"/>
  <c r="AG609" i="10"/>
  <c r="U652" i="10"/>
  <c r="AB652" i="10"/>
  <c r="AG652" i="10"/>
  <c r="U737" i="10"/>
  <c r="AB737" i="10"/>
  <c r="AG737" i="10"/>
  <c r="U780" i="10"/>
  <c r="AB780" i="10"/>
  <c r="AG780" i="10"/>
  <c r="AD110" i="10"/>
  <c r="AD238" i="10"/>
  <c r="AD366" i="10"/>
  <c r="AD494" i="10"/>
  <c r="AD622" i="10"/>
  <c r="AD750" i="10"/>
  <c r="U45" i="10"/>
  <c r="AB45" i="10"/>
  <c r="AG45" i="10"/>
  <c r="U88" i="10"/>
  <c r="AB88" i="10"/>
  <c r="AG88" i="10"/>
  <c r="AD127" i="10"/>
  <c r="U173" i="10"/>
  <c r="AB173" i="10"/>
  <c r="AG173" i="10"/>
  <c r="U216" i="10"/>
  <c r="AB216" i="10"/>
  <c r="AG216" i="10"/>
  <c r="U301" i="10"/>
  <c r="AB301" i="10"/>
  <c r="AG301" i="10"/>
  <c r="U344" i="10"/>
  <c r="AB344" i="10"/>
  <c r="AG344" i="10"/>
  <c r="U429" i="10"/>
  <c r="AB429" i="10"/>
  <c r="AG429" i="10"/>
  <c r="U472" i="10"/>
  <c r="AB472" i="10"/>
  <c r="AG472" i="10"/>
  <c r="U557" i="10"/>
  <c r="AB557" i="10"/>
  <c r="AG557" i="10"/>
  <c r="U600" i="10"/>
  <c r="AB600" i="10"/>
  <c r="AG600" i="10"/>
  <c r="U685" i="10"/>
  <c r="AB685" i="10"/>
  <c r="AG685" i="10"/>
  <c r="U728" i="10"/>
  <c r="AB728" i="10"/>
  <c r="AG728" i="10"/>
  <c r="AD74" i="10"/>
  <c r="AD202" i="10"/>
  <c r="AD330" i="10"/>
  <c r="AD458" i="10"/>
  <c r="AD586" i="10"/>
  <c r="AD714" i="10"/>
  <c r="U85" i="10"/>
  <c r="AB85" i="10"/>
  <c r="AG85" i="10"/>
  <c r="AD96" i="10"/>
  <c r="U128" i="10"/>
  <c r="AB128" i="10"/>
  <c r="AG128" i="10"/>
  <c r="AD181" i="10"/>
  <c r="U213" i="10"/>
  <c r="AB213" i="10"/>
  <c r="AG213" i="10"/>
  <c r="AD224" i="10"/>
  <c r="U256" i="10"/>
  <c r="AB256" i="10"/>
  <c r="AG256" i="10"/>
  <c r="AD309" i="10"/>
  <c r="U341" i="10"/>
  <c r="AB341" i="10"/>
  <c r="AG341" i="10"/>
  <c r="AD352" i="10"/>
  <c r="U384" i="10"/>
  <c r="AB384" i="10"/>
  <c r="AG384" i="10"/>
  <c r="AD437" i="10"/>
  <c r="U469" i="10"/>
  <c r="AB469" i="10"/>
  <c r="AG469" i="10"/>
  <c r="AD480" i="10"/>
  <c r="U512" i="10"/>
  <c r="AB512" i="10"/>
  <c r="AG512" i="10"/>
  <c r="U597" i="10"/>
  <c r="AB597" i="10"/>
  <c r="AG597" i="10"/>
  <c r="AD608" i="10"/>
  <c r="U640" i="10"/>
  <c r="AB640" i="10"/>
  <c r="AG640" i="10"/>
  <c r="AD693" i="10"/>
  <c r="U725" i="10"/>
  <c r="AB725" i="10"/>
  <c r="AG725" i="10"/>
  <c r="AD736" i="10"/>
  <c r="U768" i="10"/>
  <c r="AB768" i="10"/>
  <c r="AG768" i="10"/>
  <c r="U36" i="10"/>
  <c r="AB36" i="10"/>
  <c r="AG36" i="10"/>
  <c r="AD89" i="10"/>
  <c r="U121" i="10"/>
  <c r="AB121" i="10"/>
  <c r="AG121" i="10"/>
  <c r="AD132" i="10"/>
  <c r="AG146" i="10"/>
  <c r="U164" i="10"/>
  <c r="AB164" i="10"/>
  <c r="AG164" i="10"/>
  <c r="AD217" i="10"/>
  <c r="U249" i="10"/>
  <c r="AB249" i="10"/>
  <c r="AG249" i="10"/>
  <c r="AD260" i="10"/>
  <c r="AG274" i="10"/>
  <c r="U292" i="10"/>
  <c r="AB292" i="10"/>
  <c r="AG292" i="10"/>
  <c r="AD345" i="10"/>
  <c r="U377" i="10"/>
  <c r="AB377" i="10"/>
  <c r="AG377" i="10"/>
  <c r="AD388" i="10"/>
  <c r="AG402" i="10"/>
  <c r="U420" i="10"/>
  <c r="AB420" i="10"/>
  <c r="AG420" i="10"/>
  <c r="AD473" i="10"/>
  <c r="U505" i="10"/>
  <c r="AB505" i="10"/>
  <c r="AG505" i="10"/>
  <c r="AG530" i="10"/>
  <c r="U548" i="10"/>
  <c r="AB548" i="10"/>
  <c r="AG548" i="10"/>
  <c r="AD601" i="10"/>
  <c r="U633" i="10"/>
  <c r="AB633" i="10"/>
  <c r="AG633" i="10"/>
  <c r="AG658" i="10"/>
  <c r="U676" i="10"/>
  <c r="AB676" i="10"/>
  <c r="AG676" i="10"/>
  <c r="AD729" i="10"/>
  <c r="U761" i="10"/>
  <c r="AB761" i="10"/>
  <c r="AG761" i="10"/>
  <c r="AD772" i="10"/>
  <c r="U49" i="10"/>
  <c r="AB49" i="10"/>
  <c r="AG49" i="10"/>
  <c r="U92" i="10"/>
  <c r="AB92" i="10"/>
  <c r="AG92" i="10"/>
  <c r="AD145" i="10"/>
  <c r="U177" i="10"/>
  <c r="AB177" i="10"/>
  <c r="AG177" i="10"/>
  <c r="AD188" i="10"/>
  <c r="U220" i="10"/>
  <c r="AB220" i="10"/>
  <c r="AG220" i="10"/>
  <c r="AD273" i="10"/>
  <c r="U305" i="10"/>
  <c r="AB305" i="10"/>
  <c r="AG305" i="10"/>
  <c r="AD316" i="10"/>
  <c r="U348" i="10"/>
  <c r="AB348" i="10"/>
  <c r="AG348" i="10"/>
  <c r="AD401" i="10"/>
  <c r="U433" i="10"/>
  <c r="AB433" i="10"/>
  <c r="AG433" i="10"/>
  <c r="AD444" i="10"/>
  <c r="U476" i="10"/>
  <c r="AB476" i="10"/>
  <c r="AG476" i="10"/>
  <c r="AD529" i="10"/>
  <c r="U561" i="10"/>
  <c r="AB561" i="10"/>
  <c r="AG561" i="10"/>
  <c r="U604" i="10"/>
  <c r="AB604" i="10"/>
  <c r="AG604" i="10"/>
  <c r="AD657" i="10"/>
  <c r="U689" i="10"/>
  <c r="AB689" i="10"/>
  <c r="AG689" i="10"/>
  <c r="AD700" i="10"/>
  <c r="U732" i="10"/>
  <c r="AB732" i="10"/>
  <c r="AG732" i="10"/>
  <c r="AD785" i="10"/>
  <c r="AD61" i="10"/>
  <c r="U93" i="10"/>
  <c r="AB93" i="10"/>
  <c r="AG93" i="10"/>
  <c r="AD104" i="10"/>
  <c r="U136" i="10"/>
  <c r="AB136" i="10"/>
  <c r="AG136" i="10"/>
  <c r="U221" i="10"/>
  <c r="AB221" i="10"/>
  <c r="AG221" i="10"/>
  <c r="AD232" i="10"/>
  <c r="U264" i="10"/>
  <c r="AB264" i="10"/>
  <c r="AG264" i="10"/>
  <c r="AD317" i="10"/>
  <c r="U349" i="10"/>
  <c r="AB349" i="10"/>
  <c r="AG349" i="10"/>
  <c r="AD360" i="10"/>
  <c r="U392" i="10"/>
  <c r="AB392" i="10"/>
  <c r="AG392" i="10"/>
  <c r="U477" i="10"/>
  <c r="AB477" i="10"/>
  <c r="AG477" i="10"/>
  <c r="AD488" i="10"/>
  <c r="U520" i="10"/>
  <c r="AB520" i="10"/>
  <c r="AG520" i="10"/>
  <c r="AD573" i="10"/>
  <c r="U605" i="10"/>
  <c r="AB605" i="10"/>
  <c r="AG605" i="10"/>
  <c r="AD616" i="10"/>
  <c r="U648" i="10"/>
  <c r="AB648" i="10"/>
  <c r="AG648" i="10"/>
  <c r="AD701" i="10"/>
  <c r="U733" i="10"/>
  <c r="AB733" i="10"/>
  <c r="AG733" i="10"/>
  <c r="AD744" i="10"/>
  <c r="U776" i="10"/>
  <c r="AB776" i="10"/>
  <c r="AG776" i="10"/>
  <c r="AD69" i="10"/>
  <c r="U101" i="10"/>
  <c r="AB101" i="10"/>
  <c r="AG101" i="10"/>
  <c r="U144" i="10"/>
  <c r="AB144" i="10"/>
  <c r="AG144" i="10"/>
  <c r="AD197" i="10"/>
  <c r="U229" i="10"/>
  <c r="AB229" i="10"/>
  <c r="AG229" i="10"/>
  <c r="AD240" i="10"/>
  <c r="U272" i="10"/>
  <c r="AB272" i="10"/>
  <c r="AG272" i="10"/>
  <c r="AD325" i="10"/>
  <c r="U357" i="10"/>
  <c r="AB357" i="10"/>
  <c r="AG357" i="10"/>
  <c r="U400" i="10"/>
  <c r="AB400" i="10"/>
  <c r="AG400" i="10"/>
  <c r="AD453" i="10"/>
  <c r="U485" i="10"/>
  <c r="AB485" i="10"/>
  <c r="AG485" i="10"/>
  <c r="AD496" i="10"/>
  <c r="U528" i="10"/>
  <c r="AB528" i="10"/>
  <c r="AG528" i="10"/>
  <c r="AD581" i="10"/>
  <c r="U613" i="10"/>
  <c r="AB613" i="10"/>
  <c r="AG613" i="10"/>
  <c r="U656" i="10"/>
  <c r="AB656" i="10"/>
  <c r="AG656" i="10"/>
  <c r="AD709" i="10"/>
  <c r="U741" i="10"/>
  <c r="AB741" i="10"/>
  <c r="AG741" i="10"/>
  <c r="AD752" i="10"/>
  <c r="U784" i="10"/>
  <c r="AB784" i="10"/>
  <c r="AG784" i="10"/>
  <c r="U41" i="10"/>
  <c r="AB41" i="10"/>
  <c r="AG41" i="10"/>
  <c r="U84" i="10"/>
  <c r="AB84" i="10"/>
  <c r="AG84" i="10"/>
  <c r="AD137" i="10"/>
  <c r="U169" i="10"/>
  <c r="AB169" i="10"/>
  <c r="AG169" i="10"/>
  <c r="AD180" i="10"/>
  <c r="U212" i="10"/>
  <c r="AB212" i="10"/>
  <c r="AG212" i="10"/>
  <c r="AD265" i="10"/>
  <c r="U297" i="10"/>
  <c r="AB297" i="10"/>
  <c r="AG297" i="10"/>
  <c r="U340" i="10"/>
  <c r="AB340" i="10"/>
  <c r="AG340" i="10"/>
  <c r="AD393" i="10"/>
  <c r="U425" i="10"/>
  <c r="AB425" i="10"/>
  <c r="AG425" i="10"/>
  <c r="AD436" i="10"/>
  <c r="U468" i="10"/>
  <c r="AB468" i="10"/>
  <c r="AG468" i="10"/>
  <c r="AD521" i="10"/>
  <c r="U553" i="10"/>
  <c r="AB553" i="10"/>
  <c r="AG553" i="10"/>
  <c r="AD564" i="10"/>
  <c r="U596" i="10"/>
  <c r="AB596" i="10"/>
  <c r="AG596" i="10"/>
  <c r="AD649" i="10"/>
  <c r="U681" i="10"/>
  <c r="AB681" i="10"/>
  <c r="AG681" i="10"/>
  <c r="AD692" i="10"/>
  <c r="U724" i="10"/>
  <c r="AB724" i="10"/>
  <c r="AG724" i="10"/>
  <c r="AD777" i="10"/>
  <c r="U44" i="10"/>
  <c r="AB44" i="10"/>
  <c r="AG44" i="10"/>
  <c r="AD97" i="10"/>
  <c r="U129" i="10"/>
  <c r="AB129" i="10"/>
  <c r="AG129" i="10"/>
  <c r="AD140" i="10"/>
  <c r="U172" i="10"/>
  <c r="AB172" i="10"/>
  <c r="AG172" i="10"/>
  <c r="AD225" i="10"/>
  <c r="U257" i="10"/>
  <c r="AB257" i="10"/>
  <c r="AG257" i="10"/>
  <c r="AD268" i="10"/>
  <c r="U300" i="10"/>
  <c r="AB300" i="10"/>
  <c r="AG300" i="10"/>
  <c r="AD353" i="10"/>
  <c r="U385" i="10"/>
  <c r="AB385" i="10"/>
  <c r="AG385" i="10"/>
  <c r="AD396" i="10"/>
  <c r="U428" i="10"/>
  <c r="AB428" i="10"/>
  <c r="AG428" i="10"/>
  <c r="AD481" i="10"/>
  <c r="U513" i="10"/>
  <c r="AB513" i="10"/>
  <c r="AG513" i="10"/>
  <c r="AD524" i="10"/>
  <c r="U556" i="10"/>
  <c r="AB556" i="10"/>
  <c r="AG556" i="10"/>
  <c r="AD609" i="10"/>
  <c r="U641" i="10"/>
  <c r="AB641" i="10"/>
  <c r="AG641" i="10"/>
  <c r="AD652" i="10"/>
  <c r="U684" i="10"/>
  <c r="AB684" i="10"/>
  <c r="AG684" i="10"/>
  <c r="U769" i="10"/>
  <c r="AB769" i="10"/>
  <c r="AG769" i="10"/>
  <c r="AD780" i="10"/>
  <c r="AD82" i="10"/>
  <c r="AD210" i="10"/>
  <c r="AD338" i="10"/>
  <c r="AD466" i="10"/>
  <c r="AD594" i="10"/>
  <c r="AD722" i="10"/>
  <c r="AD45" i="10"/>
  <c r="U77" i="10"/>
  <c r="AB77" i="10"/>
  <c r="AG77" i="10"/>
  <c r="AD88" i="10"/>
  <c r="U120" i="10"/>
  <c r="AB120" i="10"/>
  <c r="AG120" i="10"/>
  <c r="AD173" i="10"/>
  <c r="U205" i="10"/>
  <c r="AB205" i="10"/>
  <c r="AG205" i="10"/>
  <c r="AD216" i="10"/>
  <c r="U248" i="10"/>
  <c r="AB248" i="10"/>
  <c r="AG248" i="10"/>
  <c r="AD301" i="10"/>
  <c r="U333" i="10"/>
  <c r="AB333" i="10"/>
  <c r="AG333" i="10"/>
  <c r="AD344" i="10"/>
  <c r="U376" i="10"/>
  <c r="AB376" i="10"/>
  <c r="AG376" i="10"/>
  <c r="AD429" i="10"/>
  <c r="U461" i="10"/>
  <c r="AB461" i="10"/>
  <c r="AG461" i="10"/>
  <c r="AD472" i="10"/>
  <c r="U504" i="10"/>
  <c r="AB504" i="10"/>
  <c r="AG504" i="10"/>
  <c r="AD557" i="10"/>
  <c r="U589" i="10"/>
  <c r="AB589" i="10"/>
  <c r="AG589" i="10"/>
  <c r="AD600" i="10"/>
  <c r="U632" i="10"/>
  <c r="AB632" i="10"/>
  <c r="AG632" i="10"/>
  <c r="AD685" i="10"/>
  <c r="U717" i="10"/>
  <c r="AB717" i="10"/>
  <c r="AG717" i="10"/>
  <c r="AD728" i="10"/>
  <c r="U760" i="10"/>
  <c r="AB760" i="10"/>
  <c r="AG760" i="10"/>
  <c r="U32" i="10"/>
  <c r="AB32" i="10"/>
  <c r="AG32" i="10"/>
  <c r="AD85" i="10"/>
  <c r="U117" i="10"/>
  <c r="AB117" i="10"/>
  <c r="AG117" i="10"/>
  <c r="AD128" i="10"/>
  <c r="AG142" i="10"/>
  <c r="U160" i="10"/>
  <c r="AB160" i="10"/>
  <c r="AG160" i="10"/>
  <c r="AD213" i="10"/>
  <c r="U245" i="10"/>
  <c r="AB245" i="10"/>
  <c r="AG245" i="10"/>
  <c r="AD256" i="10"/>
  <c r="AG270" i="10"/>
  <c r="U288" i="10"/>
  <c r="AB288" i="10"/>
  <c r="AG288" i="10"/>
  <c r="AD341" i="10"/>
  <c r="U373" i="10"/>
  <c r="AB373" i="10"/>
  <c r="AG373" i="10"/>
  <c r="AD384" i="10"/>
  <c r="AG398" i="10"/>
  <c r="U416" i="10"/>
  <c r="AB416" i="10"/>
  <c r="AG416" i="10"/>
  <c r="AD469" i="10"/>
  <c r="U501" i="10"/>
  <c r="AB501" i="10"/>
  <c r="AG501" i="10"/>
  <c r="AD512" i="10"/>
  <c r="AG526" i="10"/>
  <c r="U544" i="10"/>
  <c r="AB544" i="10"/>
  <c r="AG544" i="10"/>
  <c r="AD597" i="10"/>
  <c r="U629" i="10"/>
  <c r="AB629" i="10"/>
  <c r="AG629" i="10"/>
  <c r="AD640" i="10"/>
  <c r="AG654" i="10"/>
  <c r="U672" i="10"/>
  <c r="AB672" i="10"/>
  <c r="AG672" i="10"/>
  <c r="AD725" i="10"/>
  <c r="U757" i="10"/>
  <c r="AB757" i="10"/>
  <c r="AG757" i="10"/>
  <c r="AD768" i="10"/>
  <c r="AG782" i="10"/>
  <c r="U800" i="10"/>
  <c r="AB800" i="10"/>
  <c r="AG800" i="10"/>
  <c r="AD36" i="10"/>
  <c r="AG50" i="10"/>
  <c r="U68" i="10"/>
  <c r="AB68" i="10"/>
  <c r="AG68" i="10"/>
  <c r="AD121" i="10"/>
  <c r="U153" i="10"/>
  <c r="AB153" i="10"/>
  <c r="AG153" i="10"/>
  <c r="AD164" i="10"/>
  <c r="AG178" i="10"/>
  <c r="U196" i="10"/>
  <c r="AB196" i="10"/>
  <c r="AG196" i="10"/>
  <c r="AD249" i="10"/>
  <c r="U281" i="10"/>
  <c r="AB281" i="10"/>
  <c r="AG281" i="10"/>
  <c r="AD292" i="10"/>
  <c r="AG306" i="10"/>
  <c r="U324" i="10"/>
  <c r="AB324" i="10"/>
  <c r="AG324" i="10"/>
  <c r="AD377" i="10"/>
  <c r="U409" i="10"/>
  <c r="AB409" i="10"/>
  <c r="AG409" i="10"/>
  <c r="AD420" i="10"/>
  <c r="AG434" i="10"/>
  <c r="U452" i="10"/>
  <c r="AB452" i="10"/>
  <c r="AG452" i="10"/>
  <c r="AD505" i="10"/>
  <c r="U537" i="10"/>
  <c r="AB537" i="10"/>
  <c r="AG537" i="10"/>
  <c r="AD548" i="10"/>
  <c r="AG562" i="10"/>
  <c r="U580" i="10"/>
  <c r="AB580" i="10"/>
  <c r="AG580" i="10"/>
  <c r="AD633" i="10"/>
  <c r="U665" i="10"/>
  <c r="AB665" i="10"/>
  <c r="AG665" i="10"/>
  <c r="AD676" i="10"/>
  <c r="AG690" i="10"/>
  <c r="U708" i="10"/>
  <c r="AB708" i="10"/>
  <c r="AG708" i="10"/>
  <c r="AD761" i="10"/>
  <c r="U793" i="10"/>
  <c r="AB793" i="10"/>
  <c r="AG793" i="10"/>
  <c r="AG95" i="10"/>
  <c r="AG351" i="10"/>
  <c r="AG479" i="10"/>
  <c r="AG607" i="10"/>
  <c r="AG735" i="10"/>
  <c r="AD49" i="10"/>
  <c r="U81" i="10"/>
  <c r="AB81" i="10"/>
  <c r="AG81" i="10"/>
  <c r="AD92" i="10"/>
  <c r="AG106" i="10"/>
  <c r="U124" i="10"/>
  <c r="AB124" i="10"/>
  <c r="AG124" i="10"/>
  <c r="AD177" i="10"/>
  <c r="U209" i="10"/>
  <c r="AB209" i="10"/>
  <c r="AG209" i="10"/>
  <c r="AD220" i="10"/>
  <c r="AG234" i="10"/>
  <c r="U252" i="10"/>
  <c r="AB252" i="10"/>
  <c r="AG252" i="10"/>
  <c r="AD305" i="10"/>
  <c r="U337" i="10"/>
  <c r="AB337" i="10"/>
  <c r="AG337" i="10"/>
  <c r="AD348" i="10"/>
  <c r="AG362" i="10"/>
  <c r="U380" i="10"/>
  <c r="AB380" i="10"/>
  <c r="AG380" i="10"/>
  <c r="AD433" i="10"/>
  <c r="U465" i="10"/>
  <c r="AB465" i="10"/>
  <c r="AG465" i="10"/>
  <c r="AD476" i="10"/>
  <c r="AG490" i="10"/>
  <c r="U508" i="10"/>
  <c r="AB508" i="10"/>
  <c r="AG508" i="10"/>
  <c r="AD561" i="10"/>
  <c r="U593" i="10"/>
  <c r="AB593" i="10"/>
  <c r="AG593" i="10"/>
  <c r="AD604" i="10"/>
  <c r="AG618" i="10"/>
  <c r="U636" i="10"/>
  <c r="AB636" i="10"/>
  <c r="AG636" i="10"/>
  <c r="AD689" i="10"/>
  <c r="U721" i="10"/>
  <c r="AB721" i="10"/>
  <c r="AG721" i="10"/>
  <c r="AD732" i="10"/>
  <c r="AG746" i="10"/>
  <c r="U764" i="10"/>
  <c r="AB764" i="10"/>
  <c r="AG764" i="10"/>
  <c r="U40" i="10"/>
  <c r="AB40" i="10"/>
  <c r="AG40" i="10"/>
  <c r="AD93" i="10"/>
  <c r="U125" i="10"/>
  <c r="AB125" i="10"/>
  <c r="AG125" i="10"/>
  <c r="AD136" i="10"/>
  <c r="U168" i="10"/>
  <c r="AB168" i="10"/>
  <c r="AG168" i="10"/>
  <c r="AD221" i="10"/>
  <c r="U253" i="10"/>
  <c r="AB253" i="10"/>
  <c r="AG253" i="10"/>
  <c r="AD264" i="10"/>
  <c r="U296" i="10"/>
  <c r="AB296" i="10"/>
  <c r="AG296" i="10"/>
  <c r="AD349" i="10"/>
  <c r="U381" i="10"/>
  <c r="AB381" i="10"/>
  <c r="AG381" i="10"/>
  <c r="AD392" i="10"/>
  <c r="U424" i="10"/>
  <c r="AB424" i="10"/>
  <c r="AG424" i="10"/>
  <c r="AD477" i="10"/>
  <c r="U509" i="10"/>
  <c r="AB509" i="10"/>
  <c r="AG509" i="10"/>
  <c r="AD520" i="10"/>
  <c r="U552" i="10"/>
  <c r="AB552" i="10"/>
  <c r="AG552" i="10"/>
  <c r="AD605" i="10"/>
  <c r="U637" i="10"/>
  <c r="AB637" i="10"/>
  <c r="AG637" i="10"/>
  <c r="AD648" i="10"/>
  <c r="U680" i="10"/>
  <c r="AB680" i="10"/>
  <c r="AG680" i="10"/>
  <c r="AD733" i="10"/>
  <c r="U765" i="10"/>
  <c r="AB765" i="10"/>
  <c r="AG765" i="10"/>
  <c r="AD776" i="10"/>
  <c r="U48" i="10"/>
  <c r="AB48" i="10"/>
  <c r="AG48" i="10"/>
  <c r="AD101" i="10"/>
  <c r="U133" i="10"/>
  <c r="AB133" i="10"/>
  <c r="AG133" i="10"/>
  <c r="AD144" i="10"/>
  <c r="U176" i="10"/>
  <c r="AB176" i="10"/>
  <c r="AG176" i="10"/>
  <c r="AD229" i="10"/>
  <c r="U261" i="10"/>
  <c r="AB261" i="10"/>
  <c r="AG261" i="10"/>
  <c r="AD272" i="10"/>
  <c r="U304" i="10"/>
  <c r="AB304" i="10"/>
  <c r="AG304" i="10"/>
  <c r="AD357" i="10"/>
  <c r="U389" i="10"/>
  <c r="AB389" i="10"/>
  <c r="AG389" i="10"/>
  <c r="AD400" i="10"/>
  <c r="U432" i="10"/>
  <c r="AB432" i="10"/>
  <c r="AG432" i="10"/>
  <c r="AD485" i="10"/>
  <c r="U517" i="10"/>
  <c r="AB517" i="10"/>
  <c r="AG517" i="10"/>
  <c r="AD528" i="10"/>
  <c r="U560" i="10"/>
  <c r="AB560" i="10"/>
  <c r="AG560" i="10"/>
  <c r="AD613" i="10"/>
  <c r="U645" i="10"/>
  <c r="AB645" i="10"/>
  <c r="AG645" i="10"/>
  <c r="AD656" i="10"/>
  <c r="U688" i="10"/>
  <c r="AB688" i="10"/>
  <c r="AG688" i="10"/>
  <c r="AD741" i="10"/>
  <c r="U773" i="10"/>
  <c r="AB773" i="10"/>
  <c r="AG773" i="10"/>
  <c r="AD784" i="10"/>
  <c r="AD41" i="10"/>
  <c r="U73" i="10"/>
  <c r="AB73" i="10"/>
  <c r="AG73" i="10"/>
  <c r="AD84" i="10"/>
  <c r="U116" i="10"/>
  <c r="AB116" i="10"/>
  <c r="AG116" i="10"/>
  <c r="AD169" i="10"/>
  <c r="U201" i="10"/>
  <c r="AB201" i="10"/>
  <c r="AG201" i="10"/>
  <c r="AD212" i="10"/>
  <c r="U244" i="10"/>
  <c r="AB244" i="10"/>
  <c r="AG244" i="10"/>
  <c r="AD297" i="10"/>
  <c r="U329" i="10"/>
  <c r="AB329" i="10"/>
  <c r="AG329" i="10"/>
  <c r="AD340" i="10"/>
  <c r="U372" i="10"/>
  <c r="AB372" i="10"/>
  <c r="AG372" i="10"/>
  <c r="AD425" i="10"/>
  <c r="U457" i="10"/>
  <c r="AB457" i="10"/>
  <c r="AG457" i="10"/>
  <c r="AD468" i="10"/>
  <c r="U500" i="10"/>
  <c r="AB500" i="10"/>
  <c r="AG500" i="10"/>
  <c r="AD553" i="10"/>
  <c r="U585" i="10"/>
  <c r="AB585" i="10"/>
  <c r="AG585" i="10"/>
  <c r="AD596" i="10"/>
  <c r="U628" i="10"/>
  <c r="AB628" i="10"/>
  <c r="AG628" i="10"/>
  <c r="AD681" i="10"/>
  <c r="U713" i="10"/>
  <c r="AB713" i="10"/>
  <c r="AG713" i="10"/>
  <c r="AD724" i="10"/>
  <c r="U756" i="10"/>
  <c r="AB756" i="10"/>
  <c r="AG756" i="10"/>
  <c r="U33" i="10"/>
  <c r="AB33" i="10"/>
  <c r="AG33" i="10"/>
  <c r="AD44" i="10"/>
  <c r="U76" i="10"/>
  <c r="AB76" i="10"/>
  <c r="AG76" i="10"/>
  <c r="AD129" i="10"/>
  <c r="U161" i="10"/>
  <c r="AB161" i="10"/>
  <c r="AG161" i="10"/>
  <c r="AD172" i="10"/>
  <c r="U204" i="10"/>
  <c r="AB204" i="10"/>
  <c r="AG204" i="10"/>
  <c r="AD257" i="10"/>
  <c r="U289" i="10"/>
  <c r="AB289" i="10"/>
  <c r="AG289" i="10"/>
  <c r="AD300" i="10"/>
  <c r="U332" i="10"/>
  <c r="AB332" i="10"/>
  <c r="AG332" i="10"/>
  <c r="AD385" i="10"/>
  <c r="U417" i="10"/>
  <c r="AB417" i="10"/>
  <c r="AG417" i="10"/>
  <c r="AD428" i="10"/>
  <c r="U460" i="10"/>
  <c r="AB460" i="10"/>
  <c r="AG460" i="10"/>
  <c r="AD513" i="10"/>
  <c r="U545" i="10"/>
  <c r="AB545" i="10"/>
  <c r="AG545" i="10"/>
  <c r="AD556" i="10"/>
  <c r="U588" i="10"/>
  <c r="AB588" i="10"/>
  <c r="AG588" i="10"/>
  <c r="AD641" i="10"/>
  <c r="U673" i="10"/>
  <c r="AB673" i="10"/>
  <c r="AG673" i="10"/>
  <c r="AD684" i="10"/>
  <c r="U716" i="10"/>
  <c r="AB716" i="10"/>
  <c r="AG716" i="10"/>
  <c r="AD769" i="10"/>
  <c r="AD46" i="10"/>
  <c r="AD174" i="10"/>
  <c r="AD302" i="10"/>
  <c r="AD430" i="10"/>
  <c r="AD558" i="10"/>
  <c r="AD686" i="10"/>
  <c r="AD63" i="10"/>
  <c r="AD77" i="10"/>
  <c r="U109" i="10"/>
  <c r="AB109" i="10"/>
  <c r="AG109" i="10"/>
  <c r="AD120" i="10"/>
  <c r="U152" i="10"/>
  <c r="AB152" i="10"/>
  <c r="AG152" i="10"/>
  <c r="AD191" i="10"/>
  <c r="AD205" i="10"/>
  <c r="U237" i="10"/>
  <c r="AB237" i="10"/>
  <c r="AG237" i="10"/>
  <c r="AD248" i="10"/>
  <c r="U280" i="10"/>
  <c r="AB280" i="10"/>
  <c r="AG280" i="10"/>
  <c r="AD319" i="10"/>
  <c r="AD333" i="10"/>
  <c r="U365" i="10"/>
  <c r="AB365" i="10"/>
  <c r="AG365" i="10"/>
  <c r="AD376" i="10"/>
  <c r="U408" i="10"/>
  <c r="AB408" i="10"/>
  <c r="AG408" i="10"/>
  <c r="AD461" i="10"/>
  <c r="U493" i="10"/>
  <c r="AB493" i="10"/>
  <c r="AG493" i="10"/>
  <c r="AD504" i="10"/>
  <c r="U536" i="10"/>
  <c r="AB536" i="10"/>
  <c r="AG536" i="10"/>
  <c r="AD575" i="10"/>
  <c r="AD589" i="10"/>
  <c r="U621" i="10"/>
  <c r="AB621" i="10"/>
  <c r="AG621" i="10"/>
  <c r="AD632" i="10"/>
  <c r="U664" i="10"/>
  <c r="AB664" i="10"/>
  <c r="AG664" i="10"/>
  <c r="AD703" i="10"/>
  <c r="AD717" i="10"/>
  <c r="U749" i="10"/>
  <c r="AB749" i="10"/>
  <c r="AG749" i="10"/>
  <c r="AD760" i="10"/>
  <c r="U792" i="10"/>
  <c r="AB792" i="10"/>
  <c r="AG792" i="10"/>
  <c r="AD138" i="10"/>
  <c r="AD266" i="10"/>
  <c r="AD394" i="10"/>
  <c r="AD522" i="10"/>
  <c r="AD650" i="10"/>
  <c r="AD778" i="10"/>
  <c r="AD32" i="10"/>
  <c r="U64" i="10"/>
  <c r="AB64" i="10"/>
  <c r="AG64" i="10"/>
  <c r="AD117" i="10"/>
  <c r="U149" i="10"/>
  <c r="AB149" i="10"/>
  <c r="AD149" i="10"/>
  <c r="AD160" i="10"/>
  <c r="U192" i="10"/>
  <c r="AB192" i="10"/>
  <c r="AD192" i="10"/>
  <c r="AD245" i="10"/>
  <c r="U277" i="10"/>
  <c r="AB277" i="10"/>
  <c r="AD277" i="10"/>
  <c r="AD288" i="10"/>
  <c r="U320" i="10"/>
  <c r="AB320" i="10"/>
  <c r="AD320" i="10"/>
  <c r="AD373" i="10"/>
  <c r="U405" i="10"/>
  <c r="AB405" i="10"/>
  <c r="AD405" i="10"/>
  <c r="AD416" i="10"/>
  <c r="U448" i="10"/>
  <c r="AB448" i="10"/>
  <c r="AG448" i="10"/>
  <c r="AD501" i="10"/>
  <c r="U533" i="10"/>
  <c r="AB533" i="10"/>
  <c r="AG533" i="10"/>
  <c r="AD544" i="10"/>
  <c r="U576" i="10"/>
  <c r="AB576" i="10"/>
  <c r="AG576" i="10"/>
  <c r="AD629" i="10"/>
  <c r="U661" i="10"/>
  <c r="AB661" i="10"/>
  <c r="AD661" i="10"/>
  <c r="AD672" i="10"/>
  <c r="U704" i="10"/>
  <c r="AB704" i="10"/>
  <c r="AD704" i="10"/>
  <c r="AD757" i="10"/>
  <c r="U789" i="10"/>
  <c r="AB789" i="10"/>
  <c r="AD789" i="10"/>
  <c r="AD800" i="10"/>
  <c r="U57" i="10"/>
  <c r="AB57" i="10"/>
  <c r="AG57" i="10"/>
  <c r="AD68" i="10"/>
  <c r="U100" i="10"/>
  <c r="AB100" i="10"/>
  <c r="AG100" i="10"/>
  <c r="AD153" i="10"/>
  <c r="U185" i="10"/>
  <c r="AB185" i="10"/>
  <c r="AD185" i="10"/>
  <c r="AD196" i="10"/>
  <c r="U228" i="10"/>
  <c r="AB228" i="10"/>
  <c r="AG228" i="10"/>
  <c r="AD228" i="10"/>
  <c r="AD281" i="10"/>
  <c r="U313" i="10"/>
  <c r="AB313" i="10"/>
  <c r="AD313" i="10"/>
  <c r="AD324" i="10"/>
  <c r="U356" i="10"/>
  <c r="AB356" i="10"/>
  <c r="AG356" i="10"/>
  <c r="AD409" i="10"/>
  <c r="U441" i="10"/>
  <c r="AB441" i="10"/>
  <c r="AD441" i="10"/>
  <c r="AD452" i="10"/>
  <c r="U484" i="10"/>
  <c r="AB484" i="10"/>
  <c r="AD484" i="10"/>
  <c r="AD537" i="10"/>
  <c r="U569" i="10"/>
  <c r="AB569" i="10"/>
  <c r="AG569" i="10"/>
  <c r="AD580" i="10"/>
  <c r="U612" i="10"/>
  <c r="AB612" i="10"/>
  <c r="AG612" i="10"/>
  <c r="AD665" i="10"/>
  <c r="U697" i="10"/>
  <c r="AB697" i="10"/>
  <c r="AD697" i="10"/>
  <c r="AD708" i="10"/>
  <c r="U740" i="10"/>
  <c r="AB740" i="10"/>
  <c r="AD740" i="10"/>
  <c r="AD793" i="10"/>
  <c r="U28" i="10"/>
  <c r="AB28" i="10"/>
  <c r="AD28" i="10"/>
  <c r="AD81" i="10"/>
  <c r="U113" i="10"/>
  <c r="AB113" i="10"/>
  <c r="AD113" i="10"/>
  <c r="AD124" i="10"/>
  <c r="U156" i="10"/>
  <c r="AB156" i="10"/>
  <c r="AD156" i="10"/>
  <c r="AD209" i="10"/>
  <c r="U241" i="10"/>
  <c r="AB241" i="10"/>
  <c r="AG241" i="10"/>
  <c r="AD252" i="10"/>
  <c r="U284" i="10"/>
  <c r="AB284" i="10"/>
  <c r="AD284" i="10"/>
  <c r="AD337" i="10"/>
  <c r="U369" i="10"/>
  <c r="AB369" i="10"/>
  <c r="AD369" i="10"/>
  <c r="AD380" i="10"/>
  <c r="U412" i="10"/>
  <c r="AB412" i="10"/>
  <c r="AG412" i="10"/>
  <c r="AD465" i="10"/>
  <c r="U497" i="10"/>
  <c r="AB497" i="10"/>
  <c r="AG497" i="10"/>
  <c r="AD508" i="10"/>
  <c r="U540" i="10"/>
  <c r="AB540" i="10"/>
  <c r="AD540" i="10"/>
  <c r="AD593" i="10"/>
  <c r="U625" i="10"/>
  <c r="AB625" i="10"/>
  <c r="AD625" i="10"/>
  <c r="AD636" i="10"/>
  <c r="U668" i="10"/>
  <c r="AB668" i="10"/>
  <c r="AD668" i="10"/>
  <c r="AD721" i="10"/>
  <c r="U753" i="10"/>
  <c r="AB753" i="10"/>
  <c r="AG753" i="10"/>
  <c r="AD764" i="10"/>
  <c r="U796" i="10"/>
  <c r="AB796" i="10"/>
  <c r="AD796" i="10"/>
  <c r="U29" i="10"/>
  <c r="AB29" i="10"/>
  <c r="AG29" i="10"/>
  <c r="AD40" i="10"/>
  <c r="U72" i="10"/>
  <c r="AB72" i="10"/>
  <c r="AD72" i="10"/>
  <c r="AD125" i="10"/>
  <c r="U157" i="10"/>
  <c r="AB157" i="10"/>
  <c r="AD157" i="10"/>
  <c r="AD168" i="10"/>
  <c r="U200" i="10"/>
  <c r="AB200" i="10"/>
  <c r="AD200" i="10"/>
  <c r="AD253" i="10"/>
  <c r="U285" i="10"/>
  <c r="AB285" i="10"/>
  <c r="AG285" i="10"/>
  <c r="AD296" i="10"/>
  <c r="U328" i="10"/>
  <c r="AB328" i="10"/>
  <c r="AD328" i="10"/>
  <c r="AD381" i="10"/>
  <c r="U413" i="10"/>
  <c r="AB413" i="10"/>
  <c r="AD413" i="10"/>
  <c r="AD424" i="10"/>
  <c r="U456" i="10"/>
  <c r="AB456" i="10"/>
  <c r="AG456" i="10"/>
  <c r="AD509" i="10"/>
  <c r="U541" i="10"/>
  <c r="AB541" i="10"/>
  <c r="AG541" i="10"/>
  <c r="AD552" i="10"/>
  <c r="U584" i="10"/>
  <c r="AB584" i="10"/>
  <c r="AG584" i="10"/>
  <c r="AD584" i="10"/>
  <c r="AD637" i="10"/>
  <c r="U669" i="10"/>
  <c r="AB669" i="10"/>
  <c r="AD669" i="10"/>
  <c r="AD680" i="10"/>
  <c r="U712" i="10"/>
  <c r="AB712" i="10"/>
  <c r="AG712" i="10"/>
  <c r="AD765" i="10"/>
  <c r="U797" i="10"/>
  <c r="AB797" i="10"/>
  <c r="AG797" i="10"/>
  <c r="U37" i="10"/>
  <c r="AB37" i="10"/>
  <c r="AD37" i="10"/>
  <c r="AD48" i="10"/>
  <c r="U80" i="10"/>
  <c r="AB80" i="10"/>
  <c r="AD80" i="10"/>
  <c r="AD133" i="10"/>
  <c r="U165" i="10"/>
  <c r="AB165" i="10"/>
  <c r="AD165" i="10"/>
  <c r="AD176" i="10"/>
  <c r="U208" i="10"/>
  <c r="AB208" i="10"/>
  <c r="AG208" i="10"/>
  <c r="AD261" i="10"/>
  <c r="U293" i="10"/>
  <c r="AB293" i="10"/>
  <c r="AD293" i="10"/>
  <c r="AD304" i="10"/>
  <c r="U336" i="10"/>
  <c r="AB336" i="10"/>
  <c r="AG336" i="10"/>
  <c r="AD336" i="10"/>
  <c r="AD389" i="10"/>
  <c r="U421" i="10"/>
  <c r="AB421" i="10"/>
  <c r="AD421" i="10"/>
  <c r="AD432" i="10"/>
  <c r="U464" i="10"/>
  <c r="AB464" i="10"/>
  <c r="AG464" i="10"/>
  <c r="AD517" i="10"/>
  <c r="U549" i="10"/>
  <c r="AB549" i="10"/>
  <c r="AD549" i="10"/>
  <c r="AD560" i="10"/>
  <c r="U592" i="10"/>
  <c r="AB592" i="10"/>
  <c r="AD592" i="10"/>
  <c r="AD645" i="10"/>
  <c r="U677" i="10"/>
  <c r="AB677" i="10"/>
  <c r="AD677" i="10"/>
  <c r="AD688" i="10"/>
  <c r="U720" i="10"/>
  <c r="AB720" i="10"/>
  <c r="AG720" i="10"/>
  <c r="AD773" i="10"/>
  <c r="AD73" i="10"/>
  <c r="U105" i="10"/>
  <c r="AB105" i="10"/>
  <c r="AD105" i="10"/>
  <c r="AD116" i="10"/>
  <c r="U148" i="10"/>
  <c r="AB148" i="10"/>
  <c r="AD148" i="10"/>
  <c r="AD201" i="10"/>
  <c r="U233" i="10"/>
  <c r="AB233" i="10"/>
  <c r="AD233" i="10"/>
  <c r="AD244" i="10"/>
  <c r="U276" i="10"/>
  <c r="AB276" i="10"/>
  <c r="AD276" i="10"/>
  <c r="AD329" i="10"/>
  <c r="U361" i="10"/>
  <c r="AB361" i="10"/>
  <c r="AD361" i="10"/>
  <c r="AD372" i="10"/>
  <c r="U404" i="10"/>
  <c r="AB404" i="10"/>
  <c r="AD404" i="10"/>
  <c r="AD457" i="10"/>
  <c r="U489" i="10"/>
  <c r="AB489" i="10"/>
  <c r="AD489" i="10"/>
  <c r="AD500" i="10"/>
  <c r="U532" i="10"/>
  <c r="AB532" i="10"/>
  <c r="AD532" i="10"/>
  <c r="AD585" i="10"/>
  <c r="U617" i="10"/>
  <c r="AB617" i="10"/>
  <c r="AD617" i="10"/>
  <c r="AD628" i="10"/>
  <c r="U660" i="10"/>
  <c r="AB660" i="10"/>
  <c r="AD660" i="10"/>
  <c r="AD713" i="10"/>
  <c r="U745" i="10"/>
  <c r="AB745" i="10"/>
  <c r="AD745" i="10"/>
  <c r="AD756" i="10"/>
  <c r="U788" i="10"/>
  <c r="AB788" i="10"/>
  <c r="AD788" i="10"/>
  <c r="AD33" i="10"/>
  <c r="U65" i="10"/>
  <c r="AB65" i="10"/>
  <c r="AG65" i="10"/>
  <c r="AD65" i="10"/>
  <c r="AD76" i="10"/>
  <c r="U108" i="10"/>
  <c r="AB108" i="10"/>
  <c r="AG108" i="10"/>
  <c r="AD161" i="10"/>
  <c r="U193" i="10"/>
  <c r="AB193" i="10"/>
  <c r="AG193" i="10"/>
  <c r="AD204" i="10"/>
  <c r="U236" i="10"/>
  <c r="AB236" i="10"/>
  <c r="AD236" i="10"/>
  <c r="AD289" i="10"/>
  <c r="U321" i="10"/>
  <c r="AB321" i="10"/>
  <c r="AD321" i="10"/>
  <c r="AD332" i="10"/>
  <c r="U364" i="10"/>
  <c r="AB364" i="10"/>
  <c r="AD364" i="10"/>
  <c r="AD417" i="10"/>
  <c r="U449" i="10"/>
  <c r="AB449" i="10"/>
  <c r="AG449" i="10"/>
  <c r="AD460" i="10"/>
  <c r="U492" i="10"/>
  <c r="AB492" i="10"/>
  <c r="AG492" i="10"/>
  <c r="AD545" i="10"/>
  <c r="U577" i="10"/>
  <c r="AB577" i="10"/>
  <c r="AD577" i="10"/>
  <c r="AD588" i="10"/>
  <c r="U620" i="10"/>
  <c r="AB620" i="10"/>
  <c r="AG620" i="10"/>
  <c r="AD673" i="10"/>
  <c r="U705" i="10"/>
  <c r="AB705" i="10"/>
  <c r="AG705" i="10"/>
  <c r="AD716" i="10"/>
  <c r="U748" i="10"/>
  <c r="AB748" i="10"/>
  <c r="AG748" i="10"/>
  <c r="U56" i="10"/>
  <c r="AB56" i="10"/>
  <c r="AD56" i="10"/>
  <c r="AD109" i="10"/>
  <c r="U141" i="10"/>
  <c r="AB141" i="10"/>
  <c r="AD141" i="10"/>
  <c r="AD152" i="10"/>
  <c r="U184" i="10"/>
  <c r="AB184" i="10"/>
  <c r="AD184" i="10"/>
  <c r="AD237" i="10"/>
  <c r="U269" i="10"/>
  <c r="AB269" i="10"/>
  <c r="AD269" i="10"/>
  <c r="AD280" i="10"/>
  <c r="U312" i="10"/>
  <c r="AB312" i="10"/>
  <c r="AD312" i="10"/>
  <c r="AD365" i="10"/>
  <c r="U397" i="10"/>
  <c r="AB397" i="10"/>
  <c r="AD397" i="10"/>
  <c r="AD408" i="10"/>
  <c r="U440" i="10"/>
  <c r="AB440" i="10"/>
  <c r="AD440" i="10"/>
  <c r="AD493" i="10"/>
  <c r="U525" i="10"/>
  <c r="AB525" i="10"/>
  <c r="AD525" i="10"/>
  <c r="AD536" i="10"/>
  <c r="U568" i="10"/>
  <c r="AB568" i="10"/>
  <c r="AD568" i="10"/>
  <c r="AD621" i="10"/>
  <c r="U653" i="10"/>
  <c r="AB653" i="10"/>
  <c r="AD653" i="10"/>
  <c r="AD664" i="10"/>
  <c r="U696" i="10"/>
  <c r="AB696" i="10"/>
  <c r="AD696" i="10"/>
  <c r="AD749" i="10"/>
  <c r="U781" i="10"/>
  <c r="AB781" i="10"/>
  <c r="AG781" i="10"/>
  <c r="AD781" i="10"/>
  <c r="AD792" i="10"/>
  <c r="U26" i="10"/>
  <c r="AB26" i="10"/>
  <c r="AD26" i="10"/>
  <c r="Q26" i="10"/>
  <c r="X116" i="7"/>
  <c r="AD116" i="7"/>
  <c r="U124" i="7"/>
  <c r="AA124" i="7"/>
  <c r="AE124" i="7"/>
  <c r="X120" i="7"/>
  <c r="AD120" i="7"/>
  <c r="X58" i="7"/>
  <c r="AD58" i="7"/>
  <c r="U70" i="7"/>
  <c r="AA70" i="7"/>
  <c r="AE70" i="7"/>
  <c r="U122" i="7"/>
  <c r="AA122" i="7"/>
  <c r="AE122" i="7"/>
  <c r="X154" i="7"/>
  <c r="AD154" i="7"/>
  <c r="U118" i="7"/>
  <c r="AA118" i="7"/>
  <c r="AE118" i="7"/>
  <c r="U180" i="7"/>
  <c r="AA180" i="7"/>
  <c r="AE180" i="7"/>
  <c r="U104" i="7"/>
  <c r="AA104" i="7"/>
  <c r="AE104" i="7"/>
  <c r="X152" i="7"/>
  <c r="AD152" i="7"/>
  <c r="U66" i="7"/>
  <c r="AA66" i="7"/>
  <c r="AE66" i="7"/>
  <c r="U114" i="7"/>
  <c r="AA114" i="7"/>
  <c r="AE114" i="7"/>
  <c r="X146" i="7"/>
  <c r="AD146" i="7"/>
  <c r="U144" i="7"/>
  <c r="AA144" i="7"/>
  <c r="AE144" i="7"/>
  <c r="U96" i="7"/>
  <c r="AA96" i="7"/>
  <c r="AE96" i="7"/>
  <c r="X94" i="7"/>
  <c r="AD94" i="7"/>
  <c r="U126" i="7"/>
  <c r="AA126" i="7"/>
  <c r="AE126" i="7"/>
  <c r="X182" i="7"/>
  <c r="AD182" i="7"/>
  <c r="X92" i="7"/>
  <c r="AD92" i="7"/>
  <c r="X106" i="7"/>
  <c r="AD106" i="7"/>
  <c r="X128" i="7"/>
  <c r="AD128" i="7"/>
  <c r="U102" i="7"/>
  <c r="AA102" i="7"/>
  <c r="AE102" i="7"/>
  <c r="U172" i="7"/>
  <c r="AA172" i="7"/>
  <c r="AE172" i="7"/>
  <c r="X86" i="7"/>
  <c r="AD86" i="7"/>
  <c r="U100" i="7"/>
  <c r="AA100" i="7"/>
  <c r="AE100" i="7"/>
  <c r="X148" i="7"/>
  <c r="AD148" i="7"/>
  <c r="U50" i="7"/>
  <c r="AA50" i="7"/>
  <c r="AE50" i="7"/>
  <c r="U162" i="7"/>
  <c r="AA162" i="7"/>
  <c r="AE162" i="7"/>
  <c r="X88" i="7"/>
  <c r="AD88" i="7"/>
  <c r="U110" i="7"/>
  <c r="AA110" i="7"/>
  <c r="AE110" i="7"/>
  <c r="U168" i="7"/>
  <c r="AA168" i="7"/>
  <c r="AE168" i="7"/>
  <c r="X192" i="7"/>
  <c r="AD192" i="7"/>
  <c r="U196" i="7"/>
  <c r="AA196" i="7"/>
  <c r="AE196" i="7"/>
  <c r="X208" i="7"/>
  <c r="AD208" i="7"/>
  <c r="U212" i="7"/>
  <c r="AA212" i="7"/>
  <c r="AE212" i="7"/>
  <c r="X224" i="7"/>
  <c r="AD224" i="7"/>
  <c r="U228" i="7"/>
  <c r="AA228" i="7"/>
  <c r="AE228" i="7"/>
  <c r="X240" i="7"/>
  <c r="AD240" i="7"/>
  <c r="U244" i="7"/>
  <c r="AA244" i="7"/>
  <c r="AE244" i="7"/>
  <c r="X256" i="7"/>
  <c r="AD256" i="7"/>
  <c r="U260" i="7"/>
  <c r="AA260" i="7"/>
  <c r="AE260" i="7"/>
  <c r="X272" i="7"/>
  <c r="AD272" i="7"/>
  <c r="U276" i="7"/>
  <c r="AA276" i="7"/>
  <c r="AE276" i="7"/>
  <c r="X288" i="7"/>
  <c r="AD288" i="7"/>
  <c r="U292" i="7"/>
  <c r="AA292" i="7"/>
  <c r="AE292" i="7"/>
  <c r="X304" i="7"/>
  <c r="AD304" i="7"/>
  <c r="U308" i="7"/>
  <c r="AA308" i="7"/>
  <c r="AE308" i="7"/>
  <c r="X320" i="7"/>
  <c r="AD320" i="7"/>
  <c r="U324" i="7"/>
  <c r="AA324" i="7"/>
  <c r="AE324" i="7"/>
  <c r="X336" i="7"/>
  <c r="AD336" i="7"/>
  <c r="U340" i="7"/>
  <c r="AA340" i="7"/>
  <c r="AE340" i="7"/>
  <c r="X352" i="7"/>
  <c r="AD352" i="7"/>
  <c r="U356" i="7"/>
  <c r="AA356" i="7"/>
  <c r="AE356" i="7"/>
  <c r="X368" i="7"/>
  <c r="AD368" i="7"/>
  <c r="U372" i="7"/>
  <c r="AA372" i="7"/>
  <c r="AE372" i="7"/>
  <c r="X384" i="7"/>
  <c r="AD384" i="7"/>
  <c r="U388" i="7"/>
  <c r="AA388" i="7"/>
  <c r="AE388" i="7"/>
  <c r="X400" i="7"/>
  <c r="AD400" i="7"/>
  <c r="U404" i="7"/>
  <c r="AA404" i="7"/>
  <c r="AE404" i="7"/>
  <c r="X416" i="7"/>
  <c r="AD416" i="7"/>
  <c r="U420" i="7"/>
  <c r="AA420" i="7"/>
  <c r="AE420" i="7"/>
  <c r="X432" i="7"/>
  <c r="AD432" i="7"/>
  <c r="U436" i="7"/>
  <c r="AA436" i="7"/>
  <c r="AE436" i="7"/>
  <c r="X448" i="7"/>
  <c r="AD448" i="7"/>
  <c r="U452" i="7"/>
  <c r="AA452" i="7"/>
  <c r="AE452" i="7"/>
  <c r="X464" i="7"/>
  <c r="AD464" i="7"/>
  <c r="U468" i="7"/>
  <c r="AA468" i="7"/>
  <c r="AE468" i="7"/>
  <c r="X480" i="7"/>
  <c r="AD480" i="7"/>
  <c r="U484" i="7"/>
  <c r="AA484" i="7"/>
  <c r="AE484" i="7"/>
  <c r="X496" i="7"/>
  <c r="AD496" i="7"/>
  <c r="U500" i="7"/>
  <c r="AA500" i="7"/>
  <c r="AE500" i="7"/>
  <c r="X512" i="7"/>
  <c r="AD512" i="7"/>
  <c r="U516" i="7"/>
  <c r="AA516" i="7"/>
  <c r="AE516" i="7"/>
  <c r="X528" i="7"/>
  <c r="AD528" i="7"/>
  <c r="U532" i="7"/>
  <c r="AA532" i="7"/>
  <c r="AE532" i="7"/>
  <c r="X544" i="7"/>
  <c r="AD544" i="7"/>
  <c r="U548" i="7"/>
  <c r="AA548" i="7"/>
  <c r="AE548" i="7"/>
  <c r="X560" i="7"/>
  <c r="AD560" i="7"/>
  <c r="U564" i="7"/>
  <c r="AA564" i="7"/>
  <c r="AE564" i="7"/>
  <c r="X576" i="7"/>
  <c r="AD576" i="7"/>
  <c r="U580" i="7"/>
  <c r="AA580" i="7"/>
  <c r="AE580" i="7"/>
  <c r="X592" i="7"/>
  <c r="AD592" i="7"/>
  <c r="U596" i="7"/>
  <c r="AA596" i="7"/>
  <c r="AE596" i="7"/>
  <c r="X608" i="7"/>
  <c r="AD608" i="7"/>
  <c r="U612" i="7"/>
  <c r="AA612" i="7"/>
  <c r="AE612" i="7"/>
  <c r="X624" i="7"/>
  <c r="AD624" i="7"/>
  <c r="U628" i="7"/>
  <c r="AA628" i="7"/>
  <c r="AE628" i="7"/>
  <c r="X640" i="7"/>
  <c r="AD640" i="7"/>
  <c r="U644" i="7"/>
  <c r="AA644" i="7"/>
  <c r="AE644" i="7"/>
  <c r="X656" i="7"/>
  <c r="AD656" i="7"/>
  <c r="U660" i="7"/>
  <c r="AA660" i="7"/>
  <c r="AE660" i="7"/>
  <c r="X672" i="7"/>
  <c r="AD672" i="7"/>
  <c r="U676" i="7"/>
  <c r="AA676" i="7"/>
  <c r="AE676" i="7"/>
  <c r="X688" i="7"/>
  <c r="AD688" i="7"/>
  <c r="U692" i="7"/>
  <c r="AA692" i="7"/>
  <c r="AE692" i="7"/>
  <c r="X704" i="7"/>
  <c r="AD704" i="7"/>
  <c r="U708" i="7"/>
  <c r="AA708" i="7"/>
  <c r="AE708" i="7"/>
  <c r="X720" i="7"/>
  <c r="AD720" i="7"/>
  <c r="U724" i="7"/>
  <c r="AA724" i="7"/>
  <c r="AE724" i="7"/>
  <c r="X736" i="7"/>
  <c r="AD736" i="7"/>
  <c r="U740" i="7"/>
  <c r="AA740" i="7"/>
  <c r="AE740" i="7"/>
  <c r="X752" i="7"/>
  <c r="AD752" i="7"/>
  <c r="U756" i="7"/>
  <c r="AA756" i="7"/>
  <c r="AE756" i="7"/>
  <c r="X768" i="7"/>
  <c r="AD768" i="7"/>
  <c r="U772" i="7"/>
  <c r="AA772" i="7"/>
  <c r="AE772" i="7"/>
  <c r="X784" i="7"/>
  <c r="AD784" i="7"/>
  <c r="U788" i="7"/>
  <c r="AA788" i="7"/>
  <c r="AE788" i="7"/>
  <c r="X800" i="7"/>
  <c r="AD800" i="7"/>
  <c r="X26" i="7"/>
  <c r="U178" i="7"/>
  <c r="AA178" i="7"/>
  <c r="AE178" i="7"/>
  <c r="U116" i="7"/>
  <c r="AA116" i="7"/>
  <c r="AE116" i="7"/>
  <c r="X124" i="7"/>
  <c r="AD124" i="7"/>
  <c r="U38" i="7"/>
  <c r="AA38" i="7"/>
  <c r="AE38" i="7"/>
  <c r="X70" i="7"/>
  <c r="AD70" i="7"/>
  <c r="U90" i="7"/>
  <c r="AA90" i="7"/>
  <c r="AE90" i="7"/>
  <c r="X122" i="7"/>
  <c r="AD122" i="7"/>
  <c r="X118" i="7"/>
  <c r="AD118" i="7"/>
  <c r="U150" i="7"/>
  <c r="AA150" i="7"/>
  <c r="AE150" i="7"/>
  <c r="X180" i="7"/>
  <c r="AD180" i="7"/>
  <c r="X104" i="7"/>
  <c r="AD104" i="7"/>
  <c r="X66" i="7"/>
  <c r="AD66" i="7"/>
  <c r="U82" i="7"/>
  <c r="AA82" i="7"/>
  <c r="AE82" i="7"/>
  <c r="X114" i="7"/>
  <c r="AD114" i="7"/>
  <c r="X144" i="7"/>
  <c r="AD144" i="7"/>
  <c r="U160" i="7"/>
  <c r="AA160" i="7"/>
  <c r="AE160" i="7"/>
  <c r="X96" i="7"/>
  <c r="AD96" i="7"/>
  <c r="X126" i="7"/>
  <c r="AD126" i="7"/>
  <c r="U158" i="7"/>
  <c r="AA158" i="7"/>
  <c r="AE158" i="7"/>
  <c r="U176" i="7"/>
  <c r="AA176" i="7"/>
  <c r="AE176" i="7"/>
  <c r="U112" i="7"/>
  <c r="AA112" i="7"/>
  <c r="AE112" i="7"/>
  <c r="U34" i="7"/>
  <c r="AA34" i="7"/>
  <c r="AE34" i="7"/>
  <c r="X102" i="7"/>
  <c r="AD102" i="7"/>
  <c r="U134" i="7"/>
  <c r="AA134" i="7"/>
  <c r="AE134" i="7"/>
  <c r="X172" i="7"/>
  <c r="AD172" i="7"/>
  <c r="X100" i="7"/>
  <c r="AD100" i="7"/>
  <c r="U164" i="7"/>
  <c r="AA164" i="7"/>
  <c r="AE164" i="7"/>
  <c r="U136" i="7"/>
  <c r="AA136" i="7"/>
  <c r="AE136" i="7"/>
  <c r="X50" i="7"/>
  <c r="AD50" i="7"/>
  <c r="U74" i="7"/>
  <c r="AA74" i="7"/>
  <c r="AE74" i="7"/>
  <c r="U130" i="7"/>
  <c r="AA130" i="7"/>
  <c r="AE130" i="7"/>
  <c r="X162" i="7"/>
  <c r="AD162" i="7"/>
  <c r="U174" i="7"/>
  <c r="AA174" i="7"/>
  <c r="AE174" i="7"/>
  <c r="X110" i="7"/>
  <c r="AD110" i="7"/>
  <c r="U142" i="7"/>
  <c r="AA142" i="7"/>
  <c r="AE142" i="7"/>
  <c r="X168" i="7"/>
  <c r="AD168" i="7"/>
  <c r="U184" i="7"/>
  <c r="AA184" i="7"/>
  <c r="AE184" i="7"/>
  <c r="X196" i="7"/>
  <c r="AD196" i="7"/>
  <c r="U200" i="7"/>
  <c r="AA200" i="7"/>
  <c r="AE200" i="7"/>
  <c r="X212" i="7"/>
  <c r="AD212" i="7"/>
  <c r="U216" i="7"/>
  <c r="AA216" i="7"/>
  <c r="AE216" i="7"/>
  <c r="X228" i="7"/>
  <c r="AD228" i="7"/>
  <c r="U232" i="7"/>
  <c r="AA232" i="7"/>
  <c r="AE232" i="7"/>
  <c r="X244" i="7"/>
  <c r="AD244" i="7"/>
  <c r="U248" i="7"/>
  <c r="AA248" i="7"/>
  <c r="AE248" i="7"/>
  <c r="X260" i="7"/>
  <c r="AD260" i="7"/>
  <c r="U264" i="7"/>
  <c r="AA264" i="7"/>
  <c r="AE264" i="7"/>
  <c r="X276" i="7"/>
  <c r="AD276" i="7"/>
  <c r="U280" i="7"/>
  <c r="AA280" i="7"/>
  <c r="AE280" i="7"/>
  <c r="X292" i="7"/>
  <c r="AD292" i="7"/>
  <c r="U296" i="7"/>
  <c r="AA296" i="7"/>
  <c r="AE296" i="7"/>
  <c r="X308" i="7"/>
  <c r="AD308" i="7"/>
  <c r="U312" i="7"/>
  <c r="AA312" i="7"/>
  <c r="AE312" i="7"/>
  <c r="X324" i="7"/>
  <c r="AD324" i="7"/>
  <c r="U328" i="7"/>
  <c r="AA328" i="7"/>
  <c r="AE328" i="7"/>
  <c r="X340" i="7"/>
  <c r="AD340" i="7"/>
  <c r="U344" i="7"/>
  <c r="AA344" i="7"/>
  <c r="AE344" i="7"/>
  <c r="X356" i="7"/>
  <c r="AD356" i="7"/>
  <c r="U360" i="7"/>
  <c r="AA360" i="7"/>
  <c r="AE360" i="7"/>
  <c r="X372" i="7"/>
  <c r="AD372" i="7"/>
  <c r="U376" i="7"/>
  <c r="AA376" i="7"/>
  <c r="AE376" i="7"/>
  <c r="X388" i="7"/>
  <c r="AD388" i="7"/>
  <c r="U392" i="7"/>
  <c r="AA392" i="7"/>
  <c r="AE392" i="7"/>
  <c r="X404" i="7"/>
  <c r="AD404" i="7"/>
  <c r="U408" i="7"/>
  <c r="AA408" i="7"/>
  <c r="AE408" i="7"/>
  <c r="X420" i="7"/>
  <c r="AD420" i="7"/>
  <c r="U424" i="7"/>
  <c r="AA424" i="7"/>
  <c r="AE424" i="7"/>
  <c r="X436" i="7"/>
  <c r="AD436" i="7"/>
  <c r="U440" i="7"/>
  <c r="AA440" i="7"/>
  <c r="AE440" i="7"/>
  <c r="X452" i="7"/>
  <c r="AD452" i="7"/>
  <c r="U456" i="7"/>
  <c r="AA456" i="7"/>
  <c r="AE456" i="7"/>
  <c r="X468" i="7"/>
  <c r="AD468" i="7"/>
  <c r="U472" i="7"/>
  <c r="AA472" i="7"/>
  <c r="AE472" i="7"/>
  <c r="X484" i="7"/>
  <c r="AD484" i="7"/>
  <c r="U488" i="7"/>
  <c r="AA488" i="7"/>
  <c r="AE488" i="7"/>
  <c r="X500" i="7"/>
  <c r="AD500" i="7"/>
  <c r="U504" i="7"/>
  <c r="AA504" i="7"/>
  <c r="AE504" i="7"/>
  <c r="X516" i="7"/>
  <c r="AD516" i="7"/>
  <c r="U520" i="7"/>
  <c r="AA520" i="7"/>
  <c r="AE520" i="7"/>
  <c r="X532" i="7"/>
  <c r="AD532" i="7"/>
  <c r="U536" i="7"/>
  <c r="AA536" i="7"/>
  <c r="AE536" i="7"/>
  <c r="X548" i="7"/>
  <c r="AD548" i="7"/>
  <c r="U552" i="7"/>
  <c r="AA552" i="7"/>
  <c r="AE552" i="7"/>
  <c r="X564" i="7"/>
  <c r="AD564" i="7"/>
  <c r="U568" i="7"/>
  <c r="AA568" i="7"/>
  <c r="AE568" i="7"/>
  <c r="X580" i="7"/>
  <c r="AD580" i="7"/>
  <c r="U584" i="7"/>
  <c r="AA584" i="7"/>
  <c r="AE584" i="7"/>
  <c r="X596" i="7"/>
  <c r="AD596" i="7"/>
  <c r="U600" i="7"/>
  <c r="AA600" i="7"/>
  <c r="AE600" i="7"/>
  <c r="X612" i="7"/>
  <c r="AD612" i="7"/>
  <c r="U616" i="7"/>
  <c r="AA616" i="7"/>
  <c r="AE616" i="7"/>
  <c r="X628" i="7"/>
  <c r="AD628" i="7"/>
  <c r="U632" i="7"/>
  <c r="AA632" i="7"/>
  <c r="AE632" i="7"/>
  <c r="X644" i="7"/>
  <c r="AD644" i="7"/>
  <c r="U648" i="7"/>
  <c r="AA648" i="7"/>
  <c r="AE648" i="7"/>
  <c r="X660" i="7"/>
  <c r="AD660" i="7"/>
  <c r="U664" i="7"/>
  <c r="AA664" i="7"/>
  <c r="AE664" i="7"/>
  <c r="X676" i="7"/>
  <c r="AD676" i="7"/>
  <c r="U680" i="7"/>
  <c r="AA680" i="7"/>
  <c r="AE680" i="7"/>
  <c r="X692" i="7"/>
  <c r="AD692" i="7"/>
  <c r="U696" i="7"/>
  <c r="AA696" i="7"/>
  <c r="AE696" i="7"/>
  <c r="X708" i="7"/>
  <c r="AD708" i="7"/>
  <c r="U712" i="7"/>
  <c r="AA712" i="7"/>
  <c r="AE712" i="7"/>
  <c r="X724" i="7"/>
  <c r="AD724" i="7"/>
  <c r="U728" i="7"/>
  <c r="AA728" i="7"/>
  <c r="AE728" i="7"/>
  <c r="X740" i="7"/>
  <c r="AD740" i="7"/>
  <c r="U744" i="7"/>
  <c r="AA744" i="7"/>
  <c r="AE744" i="7"/>
  <c r="X756" i="7"/>
  <c r="AD756" i="7"/>
  <c r="U760" i="7"/>
  <c r="AA760" i="7"/>
  <c r="AE760" i="7"/>
  <c r="X772" i="7"/>
  <c r="AD772" i="7"/>
  <c r="U776" i="7"/>
  <c r="AA776" i="7"/>
  <c r="AE776" i="7"/>
  <c r="X788" i="7"/>
  <c r="AD788" i="7"/>
  <c r="U792" i="7"/>
  <c r="AA792" i="7"/>
  <c r="AE792" i="7"/>
  <c r="X38" i="7"/>
  <c r="AD38" i="7"/>
  <c r="U46" i="7"/>
  <c r="AA46" i="7"/>
  <c r="AE46" i="7"/>
  <c r="X90" i="7"/>
  <c r="AD90" i="7"/>
  <c r="X150" i="7"/>
  <c r="AD150" i="7"/>
  <c r="U30" i="7"/>
  <c r="AA30" i="7"/>
  <c r="U132" i="7"/>
  <c r="AA132" i="7"/>
  <c r="AE132" i="7"/>
  <c r="X82" i="7"/>
  <c r="AD82" i="7"/>
  <c r="X160" i="7"/>
  <c r="AD160" i="7"/>
  <c r="X158" i="7"/>
  <c r="AD158" i="7"/>
  <c r="U166" i="7"/>
  <c r="AA166" i="7"/>
  <c r="AE166" i="7"/>
  <c r="X176" i="7"/>
  <c r="AD176" i="7"/>
  <c r="U140" i="7"/>
  <c r="AA140" i="7"/>
  <c r="AE140" i="7"/>
  <c r="X112" i="7"/>
  <c r="AD112" i="7"/>
  <c r="X34" i="7"/>
  <c r="AD34" i="7"/>
  <c r="U78" i="7"/>
  <c r="AA78" i="7"/>
  <c r="AE78" i="7"/>
  <c r="U138" i="7"/>
  <c r="AA138" i="7"/>
  <c r="AE138" i="7"/>
  <c r="X134" i="7"/>
  <c r="AD134" i="7"/>
  <c r="U86" i="7"/>
  <c r="AA86" i="7"/>
  <c r="AE86" i="7"/>
  <c r="U156" i="7"/>
  <c r="AA156" i="7"/>
  <c r="AE156" i="7"/>
  <c r="X164" i="7"/>
  <c r="AD164" i="7"/>
  <c r="U170" i="7"/>
  <c r="AA170" i="7"/>
  <c r="AE170" i="7"/>
  <c r="U190" i="7"/>
  <c r="AA190" i="7"/>
  <c r="U206" i="7"/>
  <c r="AA206" i="7"/>
  <c r="U222" i="7"/>
  <c r="AA222" i="7"/>
  <c r="U238" i="7"/>
  <c r="AA238" i="7"/>
  <c r="U254" i="7"/>
  <c r="AA254" i="7"/>
  <c r="U270" i="7"/>
  <c r="AA270" i="7"/>
  <c r="U286" i="7"/>
  <c r="AA286" i="7"/>
  <c r="U302" i="7"/>
  <c r="AA302" i="7"/>
  <c r="U318" i="7"/>
  <c r="AA318" i="7"/>
  <c r="U334" i="7"/>
  <c r="AA334" i="7"/>
  <c r="U350" i="7"/>
  <c r="AA350" i="7"/>
  <c r="U366" i="7"/>
  <c r="AA366" i="7"/>
  <c r="U382" i="7"/>
  <c r="AA382" i="7"/>
  <c r="U398" i="7"/>
  <c r="AA398" i="7"/>
  <c r="U414" i="7"/>
  <c r="AA414" i="7"/>
  <c r="U430" i="7"/>
  <c r="AA430" i="7"/>
  <c r="U446" i="7"/>
  <c r="AA446" i="7"/>
  <c r="U462" i="7"/>
  <c r="AA462" i="7"/>
  <c r="U478" i="7"/>
  <c r="AA478" i="7"/>
  <c r="U494" i="7"/>
  <c r="AA494" i="7"/>
  <c r="U510" i="7"/>
  <c r="AA510" i="7"/>
  <c r="U526" i="7"/>
  <c r="AA526" i="7"/>
  <c r="U542" i="7"/>
  <c r="AA542" i="7"/>
  <c r="U558" i="7"/>
  <c r="AA558" i="7"/>
  <c r="U574" i="7"/>
  <c r="AA574" i="7"/>
  <c r="U590" i="7"/>
  <c r="AA590" i="7"/>
  <c r="U606" i="7"/>
  <c r="AA606" i="7"/>
  <c r="U622" i="7"/>
  <c r="AA622" i="7"/>
  <c r="U638" i="7"/>
  <c r="AA638" i="7"/>
  <c r="U654" i="7"/>
  <c r="AA654" i="7"/>
  <c r="U670" i="7"/>
  <c r="AA670" i="7"/>
  <c r="U686" i="7"/>
  <c r="AA686" i="7"/>
  <c r="U702" i="7"/>
  <c r="AA702" i="7"/>
  <c r="U718" i="7"/>
  <c r="AA718" i="7"/>
  <c r="U734" i="7"/>
  <c r="AA734" i="7"/>
  <c r="U750" i="7"/>
  <c r="AA750" i="7"/>
  <c r="U766" i="7"/>
  <c r="AA766" i="7"/>
  <c r="U782" i="7"/>
  <c r="AA782" i="7"/>
  <c r="U798" i="7"/>
  <c r="AA798" i="7"/>
  <c r="X136" i="7"/>
  <c r="AD136" i="7"/>
  <c r="X74" i="7"/>
  <c r="AD74" i="7"/>
  <c r="U98" i="7"/>
  <c r="AA98" i="7"/>
  <c r="AE98" i="7"/>
  <c r="X130" i="7"/>
  <c r="AD130" i="7"/>
  <c r="X174" i="7"/>
  <c r="AD174" i="7"/>
  <c r="X142" i="7"/>
  <c r="AD142" i="7"/>
  <c r="X184" i="7"/>
  <c r="AD184" i="7"/>
  <c r="U188" i="7"/>
  <c r="AA188" i="7"/>
  <c r="AE188" i="7"/>
  <c r="X200" i="7"/>
  <c r="AD200" i="7"/>
  <c r="U204" i="7"/>
  <c r="AA204" i="7"/>
  <c r="AE204" i="7"/>
  <c r="X216" i="7"/>
  <c r="AD216" i="7"/>
  <c r="U220" i="7"/>
  <c r="AA220" i="7"/>
  <c r="AE220" i="7"/>
  <c r="X232" i="7"/>
  <c r="AD232" i="7"/>
  <c r="U236" i="7"/>
  <c r="AA236" i="7"/>
  <c r="AE236" i="7"/>
  <c r="X248" i="7"/>
  <c r="AD248" i="7"/>
  <c r="U252" i="7"/>
  <c r="AA252" i="7"/>
  <c r="AE252" i="7"/>
  <c r="X264" i="7"/>
  <c r="AD264" i="7"/>
  <c r="U268" i="7"/>
  <c r="AA268" i="7"/>
  <c r="AE268" i="7"/>
  <c r="X280" i="7"/>
  <c r="AD280" i="7"/>
  <c r="U284" i="7"/>
  <c r="AA284" i="7"/>
  <c r="AE284" i="7"/>
  <c r="X296" i="7"/>
  <c r="AD296" i="7"/>
  <c r="U300" i="7"/>
  <c r="AA300" i="7"/>
  <c r="AE300" i="7"/>
  <c r="X312" i="7"/>
  <c r="AD312" i="7"/>
  <c r="U316" i="7"/>
  <c r="AA316" i="7"/>
  <c r="AE316" i="7"/>
  <c r="X328" i="7"/>
  <c r="AD328" i="7"/>
  <c r="U332" i="7"/>
  <c r="AA332" i="7"/>
  <c r="AE332" i="7"/>
  <c r="X344" i="7"/>
  <c r="AD344" i="7"/>
  <c r="U348" i="7"/>
  <c r="AA348" i="7"/>
  <c r="AE348" i="7"/>
  <c r="X360" i="7"/>
  <c r="AD360" i="7"/>
  <c r="U364" i="7"/>
  <c r="AA364" i="7"/>
  <c r="AE364" i="7"/>
  <c r="X376" i="7"/>
  <c r="AD376" i="7"/>
  <c r="U380" i="7"/>
  <c r="AA380" i="7"/>
  <c r="AE380" i="7"/>
  <c r="X392" i="7"/>
  <c r="AD392" i="7"/>
  <c r="U396" i="7"/>
  <c r="AA396" i="7"/>
  <c r="AE396" i="7"/>
  <c r="X408" i="7"/>
  <c r="AD408" i="7"/>
  <c r="U412" i="7"/>
  <c r="AA412" i="7"/>
  <c r="AE412" i="7"/>
  <c r="X424" i="7"/>
  <c r="AD424" i="7"/>
  <c r="U428" i="7"/>
  <c r="AA428" i="7"/>
  <c r="AE428" i="7"/>
  <c r="X440" i="7"/>
  <c r="AD440" i="7"/>
  <c r="U444" i="7"/>
  <c r="AA444" i="7"/>
  <c r="AE444" i="7"/>
  <c r="X456" i="7"/>
  <c r="AD456" i="7"/>
  <c r="U460" i="7"/>
  <c r="AA460" i="7"/>
  <c r="AE460" i="7"/>
  <c r="X472" i="7"/>
  <c r="AD472" i="7"/>
  <c r="U476" i="7"/>
  <c r="AA476" i="7"/>
  <c r="AE476" i="7"/>
  <c r="X488" i="7"/>
  <c r="AD488" i="7"/>
  <c r="U492" i="7"/>
  <c r="AA492" i="7"/>
  <c r="AE492" i="7"/>
  <c r="X504" i="7"/>
  <c r="AD504" i="7"/>
  <c r="U508" i="7"/>
  <c r="AA508" i="7"/>
  <c r="AE508" i="7"/>
  <c r="X520" i="7"/>
  <c r="AD520" i="7"/>
  <c r="U524" i="7"/>
  <c r="AA524" i="7"/>
  <c r="AE524" i="7"/>
  <c r="X536" i="7"/>
  <c r="AD536" i="7"/>
  <c r="U540" i="7"/>
  <c r="AA540" i="7"/>
  <c r="AE540" i="7"/>
  <c r="X552" i="7"/>
  <c r="AD552" i="7"/>
  <c r="U556" i="7"/>
  <c r="AA556" i="7"/>
  <c r="AE556" i="7"/>
  <c r="X568" i="7"/>
  <c r="AD568" i="7"/>
  <c r="U572" i="7"/>
  <c r="AA572" i="7"/>
  <c r="AE572" i="7"/>
  <c r="X584" i="7"/>
  <c r="AD584" i="7"/>
  <c r="U588" i="7"/>
  <c r="AA588" i="7"/>
  <c r="AE588" i="7"/>
  <c r="X600" i="7"/>
  <c r="AD600" i="7"/>
  <c r="U604" i="7"/>
  <c r="AA604" i="7"/>
  <c r="AE604" i="7"/>
  <c r="X616" i="7"/>
  <c r="AD616" i="7"/>
  <c r="U620" i="7"/>
  <c r="AA620" i="7"/>
  <c r="AE620" i="7"/>
  <c r="X632" i="7"/>
  <c r="AD632" i="7"/>
  <c r="U636" i="7"/>
  <c r="AA636" i="7"/>
  <c r="AE636" i="7"/>
  <c r="X648" i="7"/>
  <c r="AD648" i="7"/>
  <c r="U652" i="7"/>
  <c r="AA652" i="7"/>
  <c r="AE652" i="7"/>
  <c r="X664" i="7"/>
  <c r="AD664" i="7"/>
  <c r="U668" i="7"/>
  <c r="AA668" i="7"/>
  <c r="AE668" i="7"/>
  <c r="X680" i="7"/>
  <c r="AD680" i="7"/>
  <c r="U684" i="7"/>
  <c r="AA684" i="7"/>
  <c r="AE684" i="7"/>
  <c r="X696" i="7"/>
  <c r="AD696" i="7"/>
  <c r="U700" i="7"/>
  <c r="AA700" i="7"/>
  <c r="AE700" i="7"/>
  <c r="X712" i="7"/>
  <c r="AD712" i="7"/>
  <c r="U716" i="7"/>
  <c r="AA716" i="7"/>
  <c r="AE716" i="7"/>
  <c r="X728" i="7"/>
  <c r="AD728" i="7"/>
  <c r="U732" i="7"/>
  <c r="AA732" i="7"/>
  <c r="AE732" i="7"/>
  <c r="X744" i="7"/>
  <c r="AD744" i="7"/>
  <c r="U748" i="7"/>
  <c r="AA748" i="7"/>
  <c r="AE748" i="7"/>
  <c r="X760" i="7"/>
  <c r="AD760" i="7"/>
  <c r="U764" i="7"/>
  <c r="AA764" i="7"/>
  <c r="AE764" i="7"/>
  <c r="X776" i="7"/>
  <c r="AD776" i="7"/>
  <c r="U780" i="7"/>
  <c r="AA780" i="7"/>
  <c r="AE780" i="7"/>
  <c r="X792" i="7"/>
  <c r="AD792" i="7"/>
  <c r="U796" i="7"/>
  <c r="AA796" i="7"/>
  <c r="AE796" i="7"/>
  <c r="X178" i="7"/>
  <c r="AD178" i="7"/>
  <c r="U108" i="7"/>
  <c r="AA108" i="7"/>
  <c r="AE108" i="7"/>
  <c r="X108" i="7"/>
  <c r="AD108" i="7"/>
  <c r="U120" i="7"/>
  <c r="AA120" i="7"/>
  <c r="AE120" i="7"/>
  <c r="X46" i="7"/>
  <c r="AD46" i="7"/>
  <c r="U58" i="7"/>
  <c r="AA58" i="7"/>
  <c r="AE58" i="7"/>
  <c r="U154" i="7"/>
  <c r="AA154" i="7"/>
  <c r="AE154" i="7"/>
  <c r="X132" i="7"/>
  <c r="AD132" i="7"/>
  <c r="U152" i="7"/>
  <c r="AA152" i="7"/>
  <c r="AE152" i="7"/>
  <c r="U146" i="7"/>
  <c r="AA146" i="7"/>
  <c r="AE146" i="7"/>
  <c r="U94" i="7"/>
  <c r="AA94" i="7"/>
  <c r="AE94" i="7"/>
  <c r="X166" i="7"/>
  <c r="AD166" i="7"/>
  <c r="U182" i="7"/>
  <c r="AA182" i="7"/>
  <c r="AE182" i="7"/>
  <c r="U92" i="7"/>
  <c r="AA92" i="7"/>
  <c r="AE92" i="7"/>
  <c r="X140" i="7"/>
  <c r="AD140" i="7"/>
  <c r="X78" i="7"/>
  <c r="AD78" i="7"/>
  <c r="U106" i="7"/>
  <c r="AA106" i="7"/>
  <c r="AE106" i="7"/>
  <c r="X138" i="7"/>
  <c r="AD138" i="7"/>
  <c r="U128" i="7"/>
  <c r="AA128" i="7"/>
  <c r="AE128" i="7"/>
  <c r="U148" i="7"/>
  <c r="AA148" i="7"/>
  <c r="AE148" i="7"/>
  <c r="X156" i="7"/>
  <c r="AD156" i="7"/>
  <c r="X170" i="7"/>
  <c r="AD170" i="7"/>
  <c r="X98" i="7"/>
  <c r="AD98" i="7"/>
  <c r="U88" i="7"/>
  <c r="AA88" i="7"/>
  <c r="AE88" i="7"/>
  <c r="X188" i="7"/>
  <c r="AD188" i="7"/>
  <c r="U192" i="7"/>
  <c r="AA192" i="7"/>
  <c r="AE192" i="7"/>
  <c r="X204" i="7"/>
  <c r="AD204" i="7"/>
  <c r="U208" i="7"/>
  <c r="AA208" i="7"/>
  <c r="AE208" i="7"/>
  <c r="X220" i="7"/>
  <c r="AD220" i="7"/>
  <c r="U224" i="7"/>
  <c r="AA224" i="7"/>
  <c r="AE224" i="7"/>
  <c r="X236" i="7"/>
  <c r="AD236" i="7"/>
  <c r="U240" i="7"/>
  <c r="AA240" i="7"/>
  <c r="AE240" i="7"/>
  <c r="X252" i="7"/>
  <c r="AD252" i="7"/>
  <c r="U256" i="7"/>
  <c r="AA256" i="7"/>
  <c r="AE256" i="7"/>
  <c r="X268" i="7"/>
  <c r="AD268" i="7"/>
  <c r="U272" i="7"/>
  <c r="AA272" i="7"/>
  <c r="AE272" i="7"/>
  <c r="X284" i="7"/>
  <c r="AD284" i="7"/>
  <c r="U288" i="7"/>
  <c r="AA288" i="7"/>
  <c r="AE288" i="7"/>
  <c r="X300" i="7"/>
  <c r="AD300" i="7"/>
  <c r="U304" i="7"/>
  <c r="AA304" i="7"/>
  <c r="AE304" i="7"/>
  <c r="X316" i="7"/>
  <c r="AD316" i="7"/>
  <c r="U320" i="7"/>
  <c r="AA320" i="7"/>
  <c r="AE320" i="7"/>
  <c r="X332" i="7"/>
  <c r="AD332" i="7"/>
  <c r="U336" i="7"/>
  <c r="AA336" i="7"/>
  <c r="AE336" i="7"/>
  <c r="X348" i="7"/>
  <c r="AD348" i="7"/>
  <c r="U352" i="7"/>
  <c r="AA352" i="7"/>
  <c r="AE352" i="7"/>
  <c r="X364" i="7"/>
  <c r="AD364" i="7"/>
  <c r="U368" i="7"/>
  <c r="AA368" i="7"/>
  <c r="AE368" i="7"/>
  <c r="X380" i="7"/>
  <c r="AD380" i="7"/>
  <c r="U384" i="7"/>
  <c r="AA384" i="7"/>
  <c r="AE384" i="7"/>
  <c r="X396" i="7"/>
  <c r="AD396" i="7"/>
  <c r="U400" i="7"/>
  <c r="AA400" i="7"/>
  <c r="AE400" i="7"/>
  <c r="X412" i="7"/>
  <c r="AD412" i="7"/>
  <c r="U416" i="7"/>
  <c r="AA416" i="7"/>
  <c r="AE416" i="7"/>
  <c r="X428" i="7"/>
  <c r="AD428" i="7"/>
  <c r="U432" i="7"/>
  <c r="AA432" i="7"/>
  <c r="AE432" i="7"/>
  <c r="X444" i="7"/>
  <c r="AD444" i="7"/>
  <c r="U448" i="7"/>
  <c r="AA448" i="7"/>
  <c r="AE448" i="7"/>
  <c r="X460" i="7"/>
  <c r="AD460" i="7"/>
  <c r="U464" i="7"/>
  <c r="AA464" i="7"/>
  <c r="AE464" i="7"/>
  <c r="X476" i="7"/>
  <c r="AD476" i="7"/>
  <c r="U480" i="7"/>
  <c r="AA480" i="7"/>
  <c r="AE480" i="7"/>
  <c r="X492" i="7"/>
  <c r="AD492" i="7"/>
  <c r="U496" i="7"/>
  <c r="AA496" i="7"/>
  <c r="AE496" i="7"/>
  <c r="X508" i="7"/>
  <c r="AD508" i="7"/>
  <c r="U512" i="7"/>
  <c r="AA512" i="7"/>
  <c r="AE512" i="7"/>
  <c r="X524" i="7"/>
  <c r="AD524" i="7"/>
  <c r="U528" i="7"/>
  <c r="AA528" i="7"/>
  <c r="AE528" i="7"/>
  <c r="X540" i="7"/>
  <c r="AD540" i="7"/>
  <c r="U544" i="7"/>
  <c r="AA544" i="7"/>
  <c r="AE544" i="7"/>
  <c r="X556" i="7"/>
  <c r="AD556" i="7"/>
  <c r="U560" i="7"/>
  <c r="AA560" i="7"/>
  <c r="AE560" i="7"/>
  <c r="X572" i="7"/>
  <c r="AD572" i="7"/>
  <c r="U576" i="7"/>
  <c r="AA576" i="7"/>
  <c r="AE576" i="7"/>
  <c r="X588" i="7"/>
  <c r="AD588" i="7"/>
  <c r="U592" i="7"/>
  <c r="AA592" i="7"/>
  <c r="AE592" i="7"/>
  <c r="X604" i="7"/>
  <c r="AD604" i="7"/>
  <c r="U608" i="7"/>
  <c r="AA608" i="7"/>
  <c r="AE608" i="7"/>
  <c r="X620" i="7"/>
  <c r="AD620" i="7"/>
  <c r="U624" i="7"/>
  <c r="AA624" i="7"/>
  <c r="AE624" i="7"/>
  <c r="X636" i="7"/>
  <c r="AD636" i="7"/>
  <c r="U640" i="7"/>
  <c r="AA640" i="7"/>
  <c r="AE640" i="7"/>
  <c r="X652" i="7"/>
  <c r="AD652" i="7"/>
  <c r="U656" i="7"/>
  <c r="AA656" i="7"/>
  <c r="AE656" i="7"/>
  <c r="X668" i="7"/>
  <c r="AD668" i="7"/>
  <c r="U672" i="7"/>
  <c r="AA672" i="7"/>
  <c r="AE672" i="7"/>
  <c r="X684" i="7"/>
  <c r="AD684" i="7"/>
  <c r="U688" i="7"/>
  <c r="AA688" i="7"/>
  <c r="AE688" i="7"/>
  <c r="X700" i="7"/>
  <c r="AD700" i="7"/>
  <c r="U704" i="7"/>
  <c r="AA704" i="7"/>
  <c r="AE704" i="7"/>
  <c r="X716" i="7"/>
  <c r="AD716" i="7"/>
  <c r="U720" i="7"/>
  <c r="AA720" i="7"/>
  <c r="AE720" i="7"/>
  <c r="X732" i="7"/>
  <c r="AD732" i="7"/>
  <c r="U736" i="7"/>
  <c r="AA736" i="7"/>
  <c r="AE736" i="7"/>
  <c r="X748" i="7"/>
  <c r="AD748" i="7"/>
  <c r="U752" i="7"/>
  <c r="AA752" i="7"/>
  <c r="AE752" i="7"/>
  <c r="X764" i="7"/>
  <c r="AD764" i="7"/>
  <c r="U768" i="7"/>
  <c r="AA768" i="7"/>
  <c r="AE768" i="7"/>
  <c r="X780" i="7"/>
  <c r="AD780" i="7"/>
  <c r="U784" i="7"/>
  <c r="AA784" i="7"/>
  <c r="AE784" i="7"/>
  <c r="X796" i="7"/>
  <c r="AD796" i="7"/>
  <c r="U800" i="7"/>
  <c r="AA800" i="7"/>
  <c r="AE800" i="7"/>
  <c r="AD26" i="7"/>
  <c r="U26" i="7"/>
  <c r="AA26" i="7"/>
  <c r="AG4" i="10"/>
  <c r="AE4" i="10"/>
  <c r="AD4" i="10"/>
  <c r="AA4" i="10"/>
  <c r="R4" i="7"/>
  <c r="V4" i="7"/>
  <c r="X4" i="7"/>
  <c r="U4" i="7"/>
  <c r="AG269" i="10"/>
  <c r="AG796" i="10"/>
  <c r="AD308" i="10"/>
  <c r="AD52" i="10"/>
  <c r="AD445" i="10"/>
  <c r="AD189" i="10"/>
  <c r="AD565" i="10"/>
  <c r="AG644" i="10"/>
  <c r="AD624" i="10"/>
  <c r="AD572" i="10"/>
  <c r="AD53" i="10"/>
  <c r="AG200" i="10"/>
  <c r="AD737" i="10"/>
  <c r="AD368" i="10"/>
  <c r="AD112" i="10"/>
  <c r="AD60" i="10"/>
  <c r="AD516" i="10"/>
  <c r="AG364" i="10"/>
  <c r="AG56" i="10"/>
  <c r="AG669" i="10"/>
  <c r="AG577" i="10"/>
  <c r="AG236" i="10"/>
  <c r="AG653" i="10"/>
  <c r="AG397" i="10"/>
  <c r="AG141" i="10"/>
  <c r="AG321" i="10"/>
  <c r="AG617" i="10"/>
  <c r="AG361" i="10"/>
  <c r="AG105" i="10"/>
  <c r="AG549" i="10"/>
  <c r="AG293" i="10"/>
  <c r="AG37" i="10"/>
  <c r="AG328" i="10"/>
  <c r="AG72" i="10"/>
  <c r="AG540" i="10"/>
  <c r="AG284" i="10"/>
  <c r="AG28" i="10"/>
  <c r="AG697" i="10"/>
  <c r="AG441" i="10"/>
  <c r="AG185" i="10"/>
  <c r="AG661" i="10"/>
  <c r="AG405" i="10"/>
  <c r="AG149" i="10"/>
  <c r="AD620" i="10"/>
  <c r="AD108" i="10"/>
  <c r="AD720" i="10"/>
  <c r="AD464" i="10"/>
  <c r="AD208" i="10"/>
  <c r="AD712" i="10"/>
  <c r="AD456" i="10"/>
  <c r="AD497" i="10"/>
  <c r="AD412" i="10"/>
  <c r="AD356" i="10"/>
  <c r="AD533" i="10"/>
  <c r="AD448" i="10"/>
  <c r="AG696" i="10"/>
  <c r="AG440" i="10"/>
  <c r="AG184" i="10"/>
  <c r="AG660" i="10"/>
  <c r="AG404" i="10"/>
  <c r="AG148" i="10"/>
  <c r="AG592" i="10"/>
  <c r="AG80" i="10"/>
  <c r="AG413" i="10"/>
  <c r="AG157" i="10"/>
  <c r="AG625" i="10"/>
  <c r="AG369" i="10"/>
  <c r="AG113" i="10"/>
  <c r="AG740" i="10"/>
  <c r="AG484" i="10"/>
  <c r="AG704" i="10"/>
  <c r="AG192" i="10"/>
  <c r="AD705" i="10"/>
  <c r="AD449" i="10"/>
  <c r="AD193" i="10"/>
  <c r="AD797" i="10"/>
  <c r="AD541" i="10"/>
  <c r="AD285" i="10"/>
  <c r="AD29" i="10"/>
  <c r="AD569" i="10"/>
  <c r="AD57" i="10"/>
  <c r="AD576" i="10"/>
  <c r="AD64" i="10"/>
  <c r="AG525" i="10"/>
  <c r="AG745" i="10"/>
  <c r="AG489" i="10"/>
  <c r="AG233" i="10"/>
  <c r="AG677" i="10"/>
  <c r="AG421" i="10"/>
  <c r="AG165" i="10"/>
  <c r="AG668" i="10"/>
  <c r="AG156" i="10"/>
  <c r="AG313" i="10"/>
  <c r="AG789" i="10"/>
  <c r="AG277" i="10"/>
  <c r="AD748" i="10"/>
  <c r="AD492" i="10"/>
  <c r="AD753" i="10"/>
  <c r="AD241" i="10"/>
  <c r="AD612" i="10"/>
  <c r="AD100" i="10"/>
  <c r="AG568" i="10"/>
  <c r="AG312" i="10"/>
  <c r="AG788" i="10"/>
  <c r="AG532" i="10"/>
  <c r="AG276" i="10"/>
  <c r="AG320" i="10"/>
  <c r="AG26" i="10"/>
  <c r="D3" i="13"/>
  <c r="D4" i="13"/>
  <c r="D5" i="13"/>
  <c r="D6" i="13"/>
  <c r="D7" i="13"/>
  <c r="D8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28" i="13"/>
  <c r="D29" i="13"/>
  <c r="D30" i="13"/>
  <c r="D31" i="13"/>
  <c r="D32" i="13"/>
  <c r="D33" i="13"/>
  <c r="D34" i="13"/>
  <c r="D35" i="13"/>
  <c r="D36" i="13"/>
  <c r="D37" i="13"/>
  <c r="D38" i="13"/>
  <c r="D39" i="13"/>
  <c r="D40" i="13"/>
  <c r="D41" i="13"/>
  <c r="D42" i="13"/>
  <c r="D43" i="13"/>
  <c r="D44" i="13"/>
  <c r="D45" i="13"/>
  <c r="D46" i="13"/>
  <c r="D47" i="13"/>
  <c r="D48" i="13"/>
  <c r="D49" i="13"/>
  <c r="D50" i="13"/>
  <c r="D51" i="13"/>
  <c r="D52" i="13"/>
  <c r="D53" i="13"/>
  <c r="D54" i="13"/>
  <c r="D55" i="13"/>
  <c r="D56" i="13"/>
  <c r="D57" i="13"/>
  <c r="D58" i="13"/>
  <c r="D59" i="13"/>
  <c r="D60" i="13"/>
  <c r="D61" i="13"/>
  <c r="D62" i="13"/>
  <c r="D63" i="13"/>
  <c r="D64" i="13"/>
  <c r="D65" i="13"/>
  <c r="D66" i="13"/>
  <c r="D67" i="13"/>
  <c r="D68" i="13"/>
  <c r="D69" i="13"/>
  <c r="D70" i="13"/>
  <c r="D71" i="13"/>
  <c r="D72" i="13"/>
  <c r="D73" i="13"/>
  <c r="D74" i="13"/>
  <c r="D75" i="13"/>
  <c r="D76" i="13"/>
  <c r="D77" i="13"/>
  <c r="D78" i="13"/>
  <c r="D79" i="13"/>
  <c r="D80" i="13"/>
  <c r="D81" i="13"/>
  <c r="D82" i="13"/>
  <c r="D83" i="13"/>
  <c r="D84" i="13"/>
  <c r="D85" i="13"/>
  <c r="D86" i="13"/>
  <c r="D87" i="13"/>
  <c r="D88" i="13"/>
  <c r="D89" i="13"/>
  <c r="D90" i="13"/>
  <c r="D91" i="13"/>
  <c r="D92" i="13"/>
  <c r="D93" i="13"/>
  <c r="D94" i="13"/>
  <c r="D95" i="13"/>
  <c r="D96" i="13"/>
  <c r="D97" i="13"/>
  <c r="D98" i="13"/>
  <c r="D99" i="13"/>
  <c r="D100" i="13"/>
  <c r="D101" i="13"/>
  <c r="D102" i="13"/>
  <c r="D103" i="13"/>
  <c r="D104" i="13"/>
  <c r="D105" i="13"/>
  <c r="D106" i="13"/>
  <c r="D107" i="13"/>
  <c r="D108" i="13"/>
  <c r="D109" i="13"/>
  <c r="D110" i="13"/>
  <c r="D111" i="13"/>
  <c r="D112" i="13"/>
  <c r="D113" i="13"/>
  <c r="D114" i="13"/>
  <c r="D115" i="13"/>
  <c r="D116" i="13"/>
  <c r="D117" i="13"/>
  <c r="D118" i="13"/>
  <c r="D119" i="13"/>
  <c r="D120" i="13"/>
  <c r="D121" i="13"/>
  <c r="D122" i="13"/>
  <c r="D123" i="13"/>
  <c r="D124" i="13"/>
  <c r="D125" i="13"/>
  <c r="D126" i="13"/>
  <c r="D127" i="13"/>
  <c r="D128" i="13"/>
  <c r="D129" i="13"/>
  <c r="D130" i="13"/>
  <c r="D131" i="13"/>
  <c r="D132" i="13"/>
  <c r="D133" i="13"/>
  <c r="D134" i="13"/>
  <c r="D135" i="13"/>
  <c r="D136" i="13"/>
  <c r="D137" i="13"/>
  <c r="D138" i="13"/>
  <c r="D139" i="13"/>
  <c r="D140" i="13"/>
  <c r="D141" i="13"/>
  <c r="D142" i="13"/>
  <c r="D143" i="13"/>
  <c r="D144" i="13"/>
  <c r="D145" i="13"/>
  <c r="D146" i="13"/>
  <c r="D147" i="13"/>
  <c r="D148" i="13"/>
  <c r="D149" i="13"/>
  <c r="D150" i="13"/>
  <c r="D151" i="13"/>
  <c r="D152" i="13"/>
  <c r="D153" i="13"/>
  <c r="D154" i="13"/>
  <c r="D155" i="13"/>
  <c r="D156" i="13"/>
  <c r="D157" i="13"/>
  <c r="D158" i="13"/>
  <c r="D159" i="13"/>
  <c r="D160" i="13"/>
  <c r="D161" i="13"/>
  <c r="D162" i="13"/>
  <c r="D163" i="13"/>
  <c r="D164" i="13"/>
  <c r="D165" i="13"/>
  <c r="D166" i="13"/>
  <c r="D167" i="13"/>
  <c r="D168" i="13"/>
  <c r="D169" i="13"/>
  <c r="D170" i="13"/>
  <c r="D171" i="13"/>
  <c r="D172" i="13"/>
  <c r="D173" i="13"/>
  <c r="D174" i="13"/>
  <c r="D175" i="13"/>
  <c r="D176" i="13"/>
  <c r="D177" i="13"/>
  <c r="D178" i="13"/>
  <c r="D179" i="13"/>
  <c r="D180" i="13"/>
  <c r="D181" i="13"/>
  <c r="D182" i="13"/>
  <c r="D183" i="13"/>
  <c r="D184" i="13"/>
  <c r="D185" i="13"/>
  <c r="D186" i="13"/>
  <c r="D187" i="13"/>
  <c r="D188" i="13"/>
  <c r="D189" i="13"/>
  <c r="D190" i="13"/>
  <c r="D191" i="13"/>
  <c r="D192" i="13"/>
  <c r="D193" i="13"/>
  <c r="D194" i="13"/>
  <c r="D195" i="13"/>
  <c r="D196" i="13"/>
  <c r="D197" i="13"/>
  <c r="D198" i="13"/>
  <c r="D199" i="13"/>
  <c r="D200" i="13"/>
  <c r="D201" i="13"/>
  <c r="D202" i="13"/>
  <c r="D203" i="13"/>
  <c r="D204" i="13"/>
  <c r="D205" i="13"/>
  <c r="D206" i="13"/>
  <c r="D207" i="13"/>
  <c r="D208" i="13"/>
  <c r="D209" i="13"/>
  <c r="D210" i="13"/>
  <c r="D211" i="13"/>
  <c r="D212" i="13"/>
  <c r="D213" i="13"/>
  <c r="D214" i="13"/>
  <c r="D215" i="13"/>
  <c r="D216" i="13"/>
  <c r="D217" i="13"/>
  <c r="D218" i="13"/>
  <c r="D219" i="13"/>
  <c r="D220" i="13"/>
  <c r="D221" i="13"/>
  <c r="D222" i="13"/>
  <c r="D223" i="13"/>
  <c r="D224" i="13"/>
  <c r="D225" i="13"/>
  <c r="D226" i="13"/>
  <c r="D227" i="13"/>
  <c r="D228" i="13"/>
  <c r="D229" i="13"/>
  <c r="D230" i="13"/>
  <c r="D231" i="13"/>
  <c r="D232" i="13"/>
  <c r="D233" i="13"/>
  <c r="D234" i="13"/>
  <c r="D235" i="13"/>
  <c r="D236" i="13"/>
  <c r="D237" i="13"/>
  <c r="D238" i="13"/>
  <c r="D239" i="13"/>
  <c r="D240" i="13"/>
  <c r="D241" i="13"/>
  <c r="D242" i="13"/>
  <c r="D243" i="13"/>
  <c r="D244" i="13"/>
  <c r="D245" i="13"/>
  <c r="D246" i="13"/>
  <c r="D247" i="13"/>
  <c r="D248" i="13"/>
  <c r="D249" i="13"/>
  <c r="D250" i="13"/>
  <c r="D251" i="13"/>
  <c r="D252" i="13"/>
  <c r="D253" i="13"/>
  <c r="D254" i="13"/>
  <c r="D255" i="13"/>
  <c r="D256" i="13"/>
  <c r="D257" i="13"/>
  <c r="D258" i="13"/>
  <c r="D259" i="13"/>
  <c r="D260" i="13"/>
  <c r="D261" i="13"/>
  <c r="D262" i="13"/>
  <c r="D263" i="13"/>
  <c r="D264" i="13"/>
  <c r="D265" i="13"/>
  <c r="D266" i="13"/>
  <c r="D267" i="13"/>
  <c r="D268" i="13"/>
  <c r="D269" i="13"/>
  <c r="D270" i="13"/>
  <c r="D271" i="13"/>
  <c r="D272" i="13"/>
  <c r="D273" i="13"/>
  <c r="D274" i="13"/>
  <c r="D275" i="13"/>
  <c r="D276" i="13"/>
  <c r="D277" i="13"/>
  <c r="D278" i="13"/>
  <c r="D279" i="13"/>
  <c r="D280" i="13"/>
  <c r="D281" i="13"/>
  <c r="D282" i="13"/>
  <c r="D283" i="13"/>
  <c r="D284" i="13"/>
  <c r="D285" i="13"/>
  <c r="D286" i="13"/>
  <c r="D287" i="13"/>
  <c r="D288" i="13"/>
  <c r="D289" i="13"/>
  <c r="D290" i="13"/>
  <c r="D291" i="13"/>
  <c r="D292" i="13"/>
  <c r="D293" i="13"/>
  <c r="D294" i="13"/>
  <c r="D295" i="13"/>
  <c r="D296" i="13"/>
  <c r="D297" i="13"/>
  <c r="D298" i="13"/>
  <c r="D299" i="13"/>
  <c r="D300" i="13"/>
  <c r="D301" i="13"/>
  <c r="D302" i="13"/>
  <c r="D303" i="13"/>
  <c r="D304" i="13"/>
  <c r="D305" i="13"/>
  <c r="D306" i="13"/>
  <c r="D307" i="13"/>
  <c r="D308" i="13"/>
  <c r="D309" i="13"/>
  <c r="D310" i="13"/>
  <c r="D311" i="13"/>
  <c r="D312" i="13"/>
  <c r="D313" i="13"/>
  <c r="D314" i="13"/>
  <c r="D315" i="13"/>
  <c r="D316" i="13"/>
  <c r="D317" i="13"/>
  <c r="D318" i="13"/>
  <c r="D319" i="13"/>
  <c r="D320" i="13"/>
  <c r="D321" i="13"/>
  <c r="D322" i="13"/>
  <c r="D323" i="13"/>
  <c r="D324" i="13"/>
  <c r="D325" i="13"/>
  <c r="D326" i="13"/>
  <c r="D327" i="13"/>
  <c r="D328" i="13"/>
  <c r="D329" i="13"/>
  <c r="D330" i="13"/>
  <c r="D331" i="13"/>
  <c r="D332" i="13"/>
  <c r="D333" i="13"/>
  <c r="D334" i="13"/>
  <c r="D335" i="13"/>
  <c r="D336" i="13"/>
  <c r="D337" i="13"/>
  <c r="D338" i="13"/>
  <c r="D339" i="13"/>
  <c r="D340" i="13"/>
  <c r="D341" i="13"/>
  <c r="D342" i="13"/>
  <c r="D343" i="13"/>
  <c r="D344" i="13"/>
  <c r="D345" i="13"/>
  <c r="D346" i="13"/>
  <c r="D347" i="13"/>
  <c r="D348" i="13"/>
  <c r="D349" i="13"/>
  <c r="D350" i="13"/>
  <c r="D351" i="13"/>
  <c r="D352" i="13"/>
  <c r="D353" i="13"/>
  <c r="D354" i="13"/>
  <c r="D355" i="13"/>
  <c r="D356" i="13"/>
  <c r="D357" i="13"/>
  <c r="D358" i="13"/>
  <c r="D359" i="13"/>
  <c r="D360" i="13"/>
  <c r="D361" i="13"/>
  <c r="D362" i="13"/>
  <c r="D363" i="13"/>
  <c r="D364" i="13"/>
  <c r="D365" i="13"/>
  <c r="D366" i="13"/>
  <c r="D367" i="13"/>
  <c r="D368" i="13"/>
  <c r="D369" i="13"/>
  <c r="D370" i="13"/>
  <c r="D371" i="13"/>
  <c r="D372" i="13"/>
  <c r="D373" i="13"/>
  <c r="D374" i="13"/>
  <c r="D375" i="13"/>
  <c r="D376" i="13"/>
  <c r="D377" i="13"/>
  <c r="D378" i="13"/>
  <c r="D379" i="13"/>
  <c r="D380" i="13"/>
  <c r="D381" i="13"/>
  <c r="D382" i="13"/>
  <c r="D383" i="13"/>
  <c r="D384" i="13"/>
  <c r="D385" i="13"/>
  <c r="D386" i="13"/>
  <c r="D387" i="13"/>
  <c r="D388" i="13"/>
  <c r="D389" i="13"/>
  <c r="D390" i="13"/>
  <c r="D391" i="13"/>
  <c r="D392" i="13"/>
  <c r="D393" i="13"/>
  <c r="D394" i="13"/>
  <c r="D395" i="13"/>
  <c r="D396" i="13"/>
  <c r="D397" i="13"/>
  <c r="D398" i="13"/>
  <c r="D399" i="13"/>
  <c r="D400" i="13"/>
  <c r="D401" i="13"/>
  <c r="D402" i="13"/>
  <c r="D403" i="13"/>
  <c r="D404" i="13"/>
  <c r="D405" i="13"/>
  <c r="D406" i="13"/>
  <c r="D407" i="13"/>
  <c r="D408" i="13"/>
  <c r="D409" i="13"/>
  <c r="D410" i="13"/>
  <c r="D411" i="13"/>
  <c r="D412" i="13"/>
  <c r="D413" i="13"/>
  <c r="D414" i="13"/>
  <c r="D415" i="13"/>
  <c r="D416" i="13"/>
  <c r="D417" i="13"/>
  <c r="D418" i="13"/>
  <c r="D419" i="13"/>
  <c r="D420" i="13"/>
  <c r="D421" i="13"/>
  <c r="D422" i="13"/>
  <c r="D423" i="13"/>
  <c r="D424" i="13"/>
  <c r="D425" i="13"/>
  <c r="D426" i="13"/>
  <c r="D427" i="13"/>
  <c r="D428" i="13"/>
  <c r="D429" i="13"/>
  <c r="D430" i="13"/>
  <c r="D431" i="13"/>
  <c r="D432" i="13"/>
  <c r="D433" i="13"/>
  <c r="D434" i="13"/>
  <c r="D435" i="13"/>
  <c r="D436" i="13"/>
  <c r="D437" i="13"/>
  <c r="D438" i="13"/>
  <c r="D439" i="13"/>
  <c r="D440" i="13"/>
  <c r="D441" i="13"/>
  <c r="D442" i="13"/>
  <c r="D443" i="13"/>
  <c r="D444" i="13"/>
  <c r="D445" i="13"/>
  <c r="D446" i="13"/>
  <c r="D447" i="13"/>
  <c r="D448" i="13"/>
  <c r="D449" i="13"/>
  <c r="D450" i="13"/>
  <c r="D451" i="13"/>
  <c r="D452" i="13"/>
  <c r="D453" i="13"/>
  <c r="D454" i="13"/>
  <c r="D455" i="13"/>
  <c r="D456" i="13"/>
  <c r="D457" i="13"/>
  <c r="D458" i="13"/>
  <c r="D459" i="13"/>
  <c r="D460" i="13"/>
  <c r="D461" i="13"/>
  <c r="D462" i="13"/>
  <c r="D463" i="13"/>
  <c r="D464" i="13"/>
  <c r="D465" i="13"/>
  <c r="D466" i="13"/>
  <c r="D467" i="13"/>
  <c r="D468" i="13"/>
  <c r="D469" i="13"/>
  <c r="D470" i="13"/>
  <c r="D471" i="13"/>
  <c r="D472" i="13"/>
  <c r="D473" i="13"/>
  <c r="D474" i="13"/>
  <c r="D475" i="13"/>
  <c r="D476" i="13"/>
  <c r="D477" i="13"/>
  <c r="D478" i="13"/>
  <c r="D479" i="13"/>
  <c r="D480" i="13"/>
  <c r="D481" i="13"/>
  <c r="D482" i="13"/>
  <c r="D483" i="13"/>
  <c r="D484" i="13"/>
  <c r="D485" i="13"/>
  <c r="D486" i="13"/>
  <c r="D487" i="13"/>
  <c r="D488" i="13"/>
  <c r="D489" i="13"/>
  <c r="D490" i="13"/>
  <c r="D491" i="13"/>
  <c r="D492" i="13"/>
  <c r="D493" i="13"/>
  <c r="D494" i="13"/>
  <c r="D495" i="13"/>
  <c r="D496" i="13"/>
  <c r="D497" i="13"/>
  <c r="D498" i="13"/>
  <c r="D499" i="13"/>
  <c r="D500" i="13"/>
  <c r="D501" i="13"/>
  <c r="D502" i="13"/>
  <c r="D503" i="13"/>
  <c r="D504" i="13"/>
  <c r="D505" i="13"/>
  <c r="D506" i="13"/>
  <c r="D507" i="13"/>
  <c r="D508" i="13"/>
  <c r="D509" i="13"/>
  <c r="D510" i="13"/>
  <c r="D511" i="13"/>
  <c r="D512" i="13"/>
  <c r="D513" i="13"/>
  <c r="D514" i="13"/>
  <c r="D515" i="13"/>
  <c r="D516" i="13"/>
  <c r="D517" i="13"/>
  <c r="D518" i="13"/>
  <c r="D519" i="13"/>
  <c r="D520" i="13"/>
  <c r="D521" i="13"/>
  <c r="D522" i="13"/>
  <c r="D523" i="13"/>
  <c r="D524" i="13"/>
  <c r="D525" i="13"/>
  <c r="D526" i="13"/>
  <c r="D527" i="13"/>
  <c r="D528" i="13"/>
  <c r="D529" i="13"/>
  <c r="D530" i="13"/>
  <c r="D531" i="13"/>
  <c r="D532" i="13"/>
  <c r="D533" i="13"/>
  <c r="D534" i="13"/>
  <c r="D535" i="13"/>
  <c r="D536" i="13"/>
  <c r="D537" i="13"/>
  <c r="D538" i="13"/>
  <c r="D539" i="13"/>
  <c r="D540" i="13"/>
  <c r="D541" i="13"/>
  <c r="D542" i="13"/>
  <c r="D543" i="13"/>
  <c r="D544" i="13"/>
  <c r="D545" i="13"/>
  <c r="D546" i="13"/>
  <c r="D547" i="13"/>
  <c r="D548" i="13"/>
  <c r="D549" i="13"/>
  <c r="D550" i="13"/>
  <c r="D551" i="13"/>
  <c r="D552" i="13"/>
  <c r="D553" i="13"/>
  <c r="D554" i="13"/>
  <c r="D555" i="13"/>
  <c r="D556" i="13"/>
  <c r="D557" i="13"/>
  <c r="D558" i="13"/>
  <c r="D559" i="13"/>
  <c r="D560" i="13"/>
  <c r="D561" i="13"/>
  <c r="D562" i="13"/>
  <c r="D563" i="13"/>
  <c r="D564" i="13"/>
  <c r="D565" i="13"/>
  <c r="D566" i="13"/>
  <c r="D567" i="13"/>
  <c r="D568" i="13"/>
  <c r="D569" i="13"/>
  <c r="D570" i="13"/>
  <c r="D571" i="13"/>
  <c r="D572" i="13"/>
  <c r="D573" i="13"/>
  <c r="D574" i="13"/>
  <c r="D575" i="13"/>
  <c r="D576" i="13"/>
  <c r="D577" i="13"/>
  <c r="D578" i="13"/>
  <c r="D579" i="13"/>
  <c r="D580" i="13"/>
  <c r="D581" i="13"/>
  <c r="D582" i="13"/>
  <c r="D583" i="13"/>
  <c r="D584" i="13"/>
  <c r="D585" i="13"/>
  <c r="D586" i="13"/>
  <c r="D587" i="13"/>
  <c r="D588" i="13"/>
  <c r="D589" i="13"/>
  <c r="D590" i="13"/>
  <c r="D591" i="13"/>
  <c r="D592" i="13"/>
  <c r="D593" i="13"/>
  <c r="D594" i="13"/>
  <c r="D595" i="13"/>
  <c r="D596" i="13"/>
  <c r="D597" i="13"/>
  <c r="D598" i="13"/>
  <c r="D599" i="13"/>
  <c r="D600" i="13"/>
  <c r="D601" i="13"/>
  <c r="D602" i="13"/>
  <c r="D603" i="13"/>
  <c r="D604" i="13"/>
  <c r="D605" i="13"/>
  <c r="D606" i="13"/>
  <c r="D607" i="13"/>
  <c r="D608" i="13"/>
  <c r="D609" i="13"/>
  <c r="D610" i="13"/>
  <c r="D611" i="13"/>
  <c r="D612" i="13"/>
  <c r="D613" i="13"/>
  <c r="D614" i="13"/>
  <c r="D615" i="13"/>
  <c r="D616" i="13"/>
  <c r="D617" i="13"/>
  <c r="D618" i="13"/>
  <c r="D619" i="13"/>
  <c r="D620" i="13"/>
  <c r="D621" i="13"/>
  <c r="D622" i="13"/>
  <c r="D623" i="13"/>
  <c r="D624" i="13"/>
  <c r="D625" i="13"/>
  <c r="D626" i="13"/>
  <c r="D627" i="13"/>
  <c r="D628" i="13"/>
  <c r="D629" i="13"/>
  <c r="D630" i="13"/>
  <c r="D631" i="13"/>
  <c r="D632" i="13"/>
  <c r="D633" i="13"/>
  <c r="D634" i="13"/>
  <c r="D635" i="13"/>
  <c r="D636" i="13"/>
  <c r="D637" i="13"/>
  <c r="D638" i="13"/>
  <c r="D639" i="13"/>
  <c r="D640" i="13"/>
  <c r="D641" i="13"/>
  <c r="D642" i="13"/>
  <c r="D643" i="13"/>
  <c r="D644" i="13"/>
  <c r="D645" i="13"/>
  <c r="D646" i="13"/>
  <c r="D647" i="13"/>
  <c r="D648" i="13"/>
  <c r="D649" i="13"/>
  <c r="D650" i="13"/>
  <c r="D651" i="13"/>
  <c r="D652" i="13"/>
  <c r="D653" i="13"/>
  <c r="D654" i="13"/>
  <c r="D655" i="13"/>
  <c r="D656" i="13"/>
  <c r="D657" i="13"/>
  <c r="D658" i="13"/>
  <c r="D659" i="13"/>
  <c r="D660" i="13"/>
  <c r="D661" i="13"/>
  <c r="D662" i="13"/>
  <c r="D663" i="13"/>
  <c r="D664" i="13"/>
  <c r="D665" i="13"/>
  <c r="D666" i="13"/>
  <c r="D667" i="13"/>
  <c r="D668" i="13"/>
  <c r="D669" i="13"/>
  <c r="D670" i="13"/>
  <c r="D671" i="13"/>
  <c r="D672" i="13"/>
  <c r="D673" i="13"/>
  <c r="D674" i="13"/>
  <c r="D675" i="13"/>
  <c r="D676" i="13"/>
  <c r="D677" i="13"/>
  <c r="D678" i="13"/>
  <c r="D679" i="13"/>
  <c r="D680" i="13"/>
  <c r="D681" i="13"/>
  <c r="D682" i="13"/>
  <c r="D683" i="13"/>
  <c r="D684" i="13"/>
  <c r="D685" i="13"/>
  <c r="D686" i="13"/>
  <c r="D687" i="13"/>
  <c r="D688" i="13"/>
  <c r="D689" i="13"/>
  <c r="D690" i="13"/>
  <c r="D691" i="13"/>
  <c r="D692" i="13"/>
  <c r="D693" i="13"/>
  <c r="D694" i="13"/>
  <c r="D695" i="13"/>
  <c r="D696" i="13"/>
  <c r="D697" i="13"/>
  <c r="D698" i="13"/>
  <c r="D699" i="13"/>
  <c r="D700" i="13"/>
  <c r="D701" i="13"/>
  <c r="D702" i="13"/>
  <c r="D703" i="13"/>
  <c r="D704" i="13"/>
  <c r="D705" i="13"/>
  <c r="D706" i="13"/>
  <c r="D707" i="13"/>
  <c r="D708" i="13"/>
  <c r="D709" i="13"/>
  <c r="D710" i="13"/>
  <c r="D711" i="13"/>
  <c r="D712" i="13"/>
  <c r="D713" i="13"/>
  <c r="D714" i="13"/>
  <c r="D715" i="13"/>
  <c r="D716" i="13"/>
  <c r="D717" i="13"/>
  <c r="D718" i="13"/>
  <c r="D719" i="13"/>
  <c r="D720" i="13"/>
  <c r="D721" i="13"/>
  <c r="D722" i="13"/>
  <c r="D723" i="13"/>
  <c r="D724" i="13"/>
  <c r="D725" i="13"/>
  <c r="D726" i="13"/>
  <c r="D727" i="13"/>
  <c r="D728" i="13"/>
  <c r="D729" i="13"/>
  <c r="D730" i="13"/>
  <c r="D731" i="13"/>
  <c r="D732" i="13"/>
  <c r="D733" i="13"/>
  <c r="D734" i="13"/>
  <c r="D735" i="13"/>
  <c r="D736" i="13"/>
  <c r="D737" i="13"/>
  <c r="D738" i="13"/>
  <c r="D739" i="13"/>
  <c r="D740" i="13"/>
  <c r="D741" i="13"/>
  <c r="D742" i="13"/>
  <c r="D743" i="13"/>
  <c r="D744" i="13"/>
  <c r="D745" i="13"/>
  <c r="D746" i="13"/>
  <c r="D747" i="13"/>
  <c r="D748" i="13"/>
  <c r="D749" i="13"/>
  <c r="D750" i="13"/>
  <c r="D751" i="13"/>
  <c r="D752" i="13"/>
  <c r="D753" i="13"/>
  <c r="D754" i="13"/>
  <c r="D755" i="13"/>
  <c r="D756" i="13"/>
  <c r="D757" i="13"/>
  <c r="D758" i="13"/>
  <c r="D759" i="13"/>
  <c r="D760" i="13"/>
  <c r="D761" i="13"/>
  <c r="D762" i="13"/>
  <c r="D763" i="13"/>
  <c r="D764" i="13"/>
  <c r="D765" i="13"/>
  <c r="D766" i="13"/>
  <c r="D767" i="13"/>
  <c r="D768" i="13"/>
  <c r="D769" i="13"/>
  <c r="D770" i="13"/>
  <c r="D771" i="13"/>
  <c r="D772" i="13"/>
  <c r="D773" i="13"/>
  <c r="D774" i="13"/>
  <c r="D775" i="13"/>
  <c r="D776" i="13"/>
  <c r="D777" i="13"/>
  <c r="D778" i="13"/>
  <c r="D779" i="13"/>
  <c r="D780" i="13"/>
  <c r="D781" i="13"/>
  <c r="D782" i="13"/>
  <c r="D783" i="13"/>
  <c r="D784" i="13"/>
  <c r="D785" i="13"/>
  <c r="D786" i="13"/>
  <c r="D787" i="13"/>
  <c r="D788" i="13"/>
  <c r="D789" i="13"/>
  <c r="D790" i="13"/>
  <c r="D791" i="13"/>
  <c r="D792" i="13"/>
  <c r="D793" i="13"/>
  <c r="D794" i="13"/>
  <c r="D795" i="13"/>
  <c r="D796" i="13"/>
  <c r="D797" i="13"/>
  <c r="D798" i="13"/>
  <c r="D799" i="13"/>
  <c r="D800" i="13"/>
  <c r="D801" i="13"/>
  <c r="D802" i="13"/>
  <c r="D803" i="13"/>
  <c r="D804" i="13"/>
  <c r="D805" i="13"/>
  <c r="D806" i="13"/>
  <c r="D807" i="13"/>
  <c r="D808" i="13"/>
  <c r="D809" i="13"/>
  <c r="D810" i="13"/>
  <c r="D811" i="13"/>
  <c r="D812" i="13"/>
  <c r="D813" i="13"/>
  <c r="D814" i="13"/>
  <c r="D815" i="13"/>
  <c r="D816" i="13"/>
  <c r="D817" i="13"/>
  <c r="D818" i="13"/>
  <c r="D819" i="13"/>
  <c r="D820" i="13"/>
  <c r="D821" i="13"/>
  <c r="D822" i="13"/>
  <c r="D823" i="13"/>
  <c r="D824" i="13"/>
  <c r="D825" i="13"/>
  <c r="D826" i="13"/>
  <c r="D827" i="13"/>
  <c r="D828" i="13"/>
  <c r="D829" i="13"/>
  <c r="D830" i="13"/>
  <c r="D831" i="13"/>
  <c r="D832" i="13"/>
  <c r="D833" i="13"/>
  <c r="D834" i="13"/>
  <c r="D835" i="13"/>
  <c r="D836" i="13"/>
  <c r="D837" i="13"/>
  <c r="D838" i="13"/>
  <c r="D839" i="13"/>
  <c r="D840" i="13"/>
  <c r="D841" i="13"/>
  <c r="D842" i="13"/>
  <c r="D843" i="13"/>
  <c r="D844" i="13"/>
  <c r="D845" i="13"/>
  <c r="D846" i="13"/>
  <c r="D847" i="13"/>
  <c r="D848" i="13"/>
  <c r="D849" i="13"/>
  <c r="D850" i="13"/>
  <c r="D851" i="13"/>
  <c r="D852" i="13"/>
  <c r="D853" i="13"/>
  <c r="D854" i="13"/>
  <c r="D855" i="13"/>
  <c r="D856" i="13"/>
  <c r="D857" i="13"/>
  <c r="D858" i="13"/>
  <c r="D859" i="13"/>
  <c r="D860" i="13"/>
  <c r="D861" i="13"/>
  <c r="D862" i="13"/>
  <c r="D863" i="13"/>
  <c r="D864" i="13"/>
  <c r="D865" i="13"/>
  <c r="D866" i="13"/>
  <c r="D867" i="13"/>
  <c r="D868" i="13"/>
  <c r="D869" i="13"/>
  <c r="D870" i="13"/>
  <c r="D871" i="13"/>
  <c r="D872" i="13"/>
  <c r="D873" i="13"/>
  <c r="D874" i="13"/>
  <c r="D875" i="13"/>
  <c r="D876" i="13"/>
  <c r="D877" i="13"/>
  <c r="D878" i="13"/>
  <c r="D879" i="13"/>
  <c r="D880" i="13"/>
  <c r="D881" i="13"/>
  <c r="D882" i="13"/>
  <c r="D883" i="13"/>
  <c r="D884" i="13"/>
  <c r="D885" i="13"/>
  <c r="D886" i="13"/>
  <c r="D887" i="13"/>
  <c r="D888" i="13"/>
  <c r="D889" i="13"/>
  <c r="D890" i="13"/>
  <c r="D891" i="13"/>
  <c r="D892" i="13"/>
  <c r="D893" i="13"/>
  <c r="D894" i="13"/>
  <c r="D895" i="13"/>
  <c r="D896" i="13"/>
  <c r="D897" i="13"/>
  <c r="D898" i="13"/>
  <c r="D899" i="13"/>
  <c r="D900" i="13"/>
  <c r="D901" i="13"/>
  <c r="D902" i="13"/>
  <c r="D903" i="13"/>
  <c r="D904" i="13"/>
  <c r="D905" i="13"/>
  <c r="D906" i="13"/>
  <c r="D907" i="13"/>
  <c r="D908" i="13"/>
  <c r="D909" i="13"/>
  <c r="D910" i="13"/>
  <c r="D911" i="13"/>
  <c r="D912" i="13"/>
  <c r="D913" i="13"/>
  <c r="D914" i="13"/>
  <c r="D915" i="13"/>
  <c r="D916" i="13"/>
  <c r="D917" i="13"/>
  <c r="D918" i="13"/>
  <c r="D919" i="13"/>
  <c r="D920" i="13"/>
  <c r="D921" i="13"/>
  <c r="D922" i="13"/>
  <c r="D923" i="13"/>
  <c r="D924" i="13"/>
  <c r="D925" i="13"/>
  <c r="D926" i="13"/>
  <c r="D927" i="13"/>
  <c r="D928" i="13"/>
  <c r="D929" i="13"/>
  <c r="D930" i="13"/>
  <c r="D931" i="13"/>
  <c r="D932" i="13"/>
  <c r="D933" i="13"/>
  <c r="D934" i="13"/>
  <c r="D935" i="13"/>
  <c r="D936" i="13"/>
  <c r="D937" i="13"/>
  <c r="D938" i="13"/>
  <c r="D939" i="13"/>
  <c r="D940" i="13"/>
  <c r="D941" i="13"/>
  <c r="D942" i="13"/>
  <c r="D943" i="13"/>
  <c r="D944" i="13"/>
  <c r="D945" i="13"/>
  <c r="D946" i="13"/>
  <c r="D947" i="13"/>
  <c r="D948" i="13"/>
  <c r="D949" i="13"/>
  <c r="D950" i="13"/>
  <c r="D951" i="13"/>
  <c r="D952" i="13"/>
  <c r="D953" i="13"/>
  <c r="D954" i="13"/>
  <c r="D955" i="13"/>
  <c r="D956" i="13"/>
  <c r="D957" i="13"/>
  <c r="D958" i="13"/>
  <c r="D959" i="13"/>
  <c r="D960" i="13"/>
  <c r="D961" i="13"/>
  <c r="D962" i="13"/>
  <c r="D963" i="13"/>
  <c r="D964" i="13"/>
  <c r="D965" i="13"/>
  <c r="D966" i="13"/>
  <c r="D967" i="13"/>
  <c r="D968" i="13"/>
  <c r="D969" i="13"/>
  <c r="D970" i="13"/>
  <c r="D971" i="13"/>
  <c r="D972" i="13"/>
  <c r="D973" i="13"/>
  <c r="D974" i="13"/>
  <c r="D975" i="13"/>
  <c r="D976" i="13"/>
  <c r="D977" i="13"/>
  <c r="D978" i="13"/>
  <c r="D979" i="13"/>
  <c r="D980" i="13"/>
  <c r="D981" i="13"/>
  <c r="D982" i="13"/>
  <c r="D983" i="13"/>
  <c r="D984" i="13"/>
  <c r="D985" i="13"/>
  <c r="D986" i="13"/>
  <c r="D987" i="13"/>
  <c r="D988" i="13"/>
  <c r="D989" i="13"/>
  <c r="D990" i="13"/>
  <c r="D991" i="13"/>
  <c r="D992" i="13"/>
  <c r="D993" i="13"/>
  <c r="D994" i="13"/>
  <c r="D995" i="13"/>
  <c r="D996" i="13"/>
  <c r="D997" i="13"/>
  <c r="D998" i="13"/>
  <c r="D999" i="13"/>
  <c r="D1000" i="13"/>
  <c r="D1001" i="13"/>
  <c r="D1002" i="13"/>
  <c r="D1003" i="13"/>
  <c r="D1004" i="13"/>
  <c r="D1005" i="13"/>
  <c r="D1006" i="13"/>
  <c r="D1007" i="13"/>
  <c r="D1008" i="13"/>
  <c r="D1009" i="13"/>
  <c r="D1010" i="13"/>
  <c r="D1011" i="13"/>
  <c r="D1012" i="13"/>
  <c r="D1013" i="13"/>
  <c r="D1014" i="13"/>
  <c r="D1015" i="13"/>
  <c r="D1016" i="13"/>
  <c r="D1017" i="13"/>
  <c r="D1018" i="13"/>
  <c r="D1019" i="13"/>
  <c r="D1020" i="13"/>
  <c r="D1021" i="13"/>
  <c r="D1022" i="13"/>
  <c r="D1023" i="13"/>
  <c r="D1024" i="13"/>
  <c r="D1025" i="13"/>
  <c r="D1026" i="13"/>
  <c r="D1027" i="13"/>
  <c r="D1028" i="13"/>
  <c r="D1029" i="13"/>
  <c r="D1030" i="13"/>
  <c r="D1031" i="13"/>
  <c r="D1032" i="13"/>
  <c r="D1033" i="13"/>
  <c r="D1034" i="13"/>
  <c r="D1035" i="13"/>
  <c r="D1036" i="13"/>
  <c r="D1037" i="13"/>
  <c r="D1038" i="13"/>
  <c r="D1039" i="13"/>
  <c r="D1040" i="13"/>
  <c r="D1041" i="13"/>
  <c r="D1042" i="13"/>
  <c r="D1043" i="13"/>
  <c r="D1044" i="13"/>
  <c r="D1045" i="13"/>
  <c r="D1046" i="13"/>
  <c r="D1047" i="13"/>
  <c r="D1048" i="13"/>
  <c r="D1049" i="13"/>
  <c r="D1050" i="13"/>
  <c r="D1051" i="13"/>
  <c r="D1052" i="13"/>
  <c r="D1053" i="13"/>
  <c r="D1054" i="13"/>
  <c r="D1055" i="13"/>
  <c r="D1056" i="13"/>
  <c r="D1057" i="13"/>
  <c r="D1058" i="13"/>
  <c r="D1059" i="13"/>
  <c r="D1060" i="13"/>
  <c r="D1061" i="13"/>
  <c r="D1062" i="13"/>
  <c r="D1063" i="13"/>
  <c r="D1064" i="13"/>
  <c r="D1065" i="13"/>
  <c r="D1066" i="13"/>
  <c r="D1067" i="13"/>
  <c r="D1068" i="13"/>
  <c r="D1069" i="13"/>
  <c r="D1070" i="13"/>
  <c r="D1071" i="13"/>
  <c r="D1072" i="13"/>
  <c r="D1073" i="13"/>
  <c r="D1074" i="13"/>
  <c r="D1075" i="13"/>
  <c r="D1076" i="13"/>
  <c r="D1077" i="13"/>
  <c r="D1078" i="13"/>
  <c r="D1079" i="13"/>
  <c r="D1080" i="13"/>
  <c r="D1081" i="13"/>
  <c r="D1082" i="13"/>
  <c r="D1083" i="13"/>
  <c r="D1084" i="13"/>
  <c r="D1085" i="13"/>
  <c r="D1086" i="13"/>
  <c r="D1087" i="13"/>
  <c r="D1088" i="13"/>
  <c r="D1089" i="13"/>
  <c r="D1090" i="13"/>
  <c r="D1091" i="13"/>
  <c r="D1092" i="13"/>
  <c r="D1093" i="13"/>
  <c r="D1094" i="13"/>
  <c r="D1095" i="13"/>
  <c r="D1096" i="13"/>
  <c r="D1097" i="13"/>
  <c r="D1098" i="13"/>
  <c r="D1099" i="13"/>
  <c r="D1100" i="13"/>
  <c r="D1101" i="13"/>
  <c r="D1102" i="13"/>
  <c r="D1103" i="13"/>
  <c r="D1104" i="13"/>
  <c r="D1105" i="13"/>
  <c r="D1106" i="13"/>
  <c r="D1107" i="13"/>
  <c r="D1108" i="13"/>
  <c r="D1109" i="13"/>
  <c r="D1110" i="13"/>
  <c r="D1111" i="13"/>
  <c r="D1112" i="13"/>
  <c r="D1113" i="13"/>
  <c r="D1114" i="13"/>
  <c r="D1115" i="13"/>
  <c r="D1116" i="13"/>
  <c r="D1117" i="13"/>
  <c r="D1118" i="13"/>
  <c r="D1119" i="13"/>
  <c r="D1120" i="13"/>
  <c r="D1121" i="13"/>
  <c r="D1122" i="13"/>
  <c r="D1123" i="13"/>
  <c r="D1124" i="13"/>
  <c r="D1125" i="13"/>
  <c r="D1126" i="13"/>
  <c r="D1127" i="13"/>
  <c r="D1128" i="13"/>
  <c r="D1129" i="13"/>
  <c r="D1130" i="13"/>
  <c r="D1131" i="13"/>
  <c r="D1132" i="13"/>
  <c r="D1133" i="13"/>
  <c r="D1134" i="13"/>
  <c r="D1135" i="13"/>
  <c r="D1136" i="13"/>
  <c r="D1137" i="13"/>
  <c r="D1138" i="13"/>
  <c r="D1139" i="13"/>
  <c r="D1140" i="13"/>
  <c r="D1141" i="13"/>
  <c r="D1142" i="13"/>
  <c r="D1143" i="13"/>
  <c r="D1144" i="13"/>
  <c r="D1145" i="13"/>
  <c r="D1146" i="13"/>
  <c r="D1147" i="13"/>
  <c r="D1148" i="13"/>
  <c r="D1149" i="13"/>
  <c r="D1150" i="13"/>
  <c r="D1151" i="13"/>
  <c r="D1152" i="13"/>
  <c r="D1153" i="13"/>
  <c r="D1154" i="13"/>
  <c r="D1155" i="13"/>
  <c r="D1156" i="13"/>
  <c r="D1157" i="13"/>
  <c r="D1158" i="13"/>
  <c r="D1159" i="13"/>
  <c r="D1160" i="13"/>
  <c r="D1161" i="13"/>
  <c r="D1162" i="13"/>
  <c r="D1163" i="13"/>
  <c r="D1164" i="13"/>
  <c r="D1165" i="13"/>
  <c r="D1166" i="13"/>
  <c r="D1167" i="13"/>
  <c r="D1168" i="13"/>
  <c r="D1169" i="13"/>
  <c r="D1170" i="13"/>
  <c r="D1171" i="13"/>
  <c r="D1172" i="13"/>
  <c r="D1173" i="13"/>
  <c r="D1174" i="13"/>
  <c r="D1175" i="13"/>
  <c r="D1176" i="13"/>
  <c r="D1177" i="13"/>
  <c r="D1178" i="13"/>
  <c r="D1179" i="13"/>
  <c r="D1180" i="13"/>
  <c r="D1181" i="13"/>
  <c r="D1182" i="13"/>
  <c r="D1183" i="13"/>
  <c r="D1184" i="13"/>
  <c r="D1185" i="13"/>
  <c r="D1186" i="13"/>
  <c r="D1187" i="13"/>
  <c r="D1188" i="13"/>
  <c r="D1189" i="13"/>
  <c r="D1190" i="13"/>
  <c r="D1191" i="13"/>
  <c r="D1192" i="13"/>
  <c r="D1193" i="13"/>
  <c r="D1194" i="13"/>
  <c r="D1195" i="13"/>
  <c r="D1196" i="13"/>
  <c r="D1197" i="13"/>
  <c r="D1198" i="13"/>
  <c r="D1199" i="13"/>
  <c r="D1200" i="13"/>
  <c r="D1201" i="13"/>
  <c r="D1202" i="13"/>
  <c r="D1203" i="13"/>
  <c r="D1204" i="13"/>
  <c r="D1205" i="13"/>
  <c r="D1206" i="13"/>
  <c r="D1207" i="13"/>
  <c r="D1208" i="13"/>
  <c r="D1209" i="13"/>
  <c r="D1210" i="13"/>
  <c r="D1211" i="13"/>
  <c r="D1212" i="13"/>
  <c r="D1213" i="13"/>
  <c r="D1214" i="13"/>
  <c r="D1215" i="13"/>
  <c r="D1216" i="13"/>
  <c r="D1217" i="13"/>
  <c r="D1218" i="13"/>
  <c r="D1219" i="13"/>
  <c r="D1220" i="13"/>
  <c r="D1221" i="13"/>
  <c r="D1222" i="13"/>
  <c r="D1223" i="13"/>
  <c r="D1224" i="13"/>
  <c r="D1225" i="13"/>
  <c r="D1226" i="13"/>
  <c r="D1227" i="13"/>
  <c r="D1228" i="13"/>
  <c r="D1229" i="13"/>
  <c r="D1230" i="13"/>
  <c r="D1231" i="13"/>
  <c r="D1232" i="13"/>
  <c r="D1233" i="13"/>
  <c r="D1234" i="13"/>
  <c r="D1235" i="13"/>
  <c r="D1236" i="13"/>
  <c r="D1237" i="13"/>
  <c r="D1238" i="13"/>
  <c r="D1239" i="13"/>
  <c r="D1240" i="13"/>
  <c r="D1241" i="13"/>
  <c r="D1242" i="13"/>
  <c r="D1243" i="13"/>
  <c r="D1244" i="13"/>
  <c r="D1245" i="13"/>
  <c r="D1246" i="13"/>
  <c r="D1247" i="13"/>
  <c r="D1248" i="13"/>
  <c r="D1249" i="13"/>
  <c r="D1250" i="13"/>
  <c r="D1251" i="13"/>
  <c r="D1252" i="13"/>
  <c r="D1253" i="13"/>
  <c r="D1254" i="13"/>
  <c r="D1255" i="13"/>
  <c r="D1256" i="13"/>
  <c r="D1257" i="13"/>
  <c r="D1258" i="13"/>
  <c r="D1259" i="13"/>
  <c r="D1260" i="13"/>
  <c r="D1261" i="13"/>
  <c r="D1262" i="13"/>
  <c r="D1263" i="13"/>
  <c r="D1264" i="13"/>
  <c r="D1265" i="13"/>
  <c r="D1266" i="13"/>
  <c r="D1267" i="13"/>
  <c r="D1268" i="13"/>
  <c r="D1269" i="13"/>
  <c r="D1270" i="13"/>
  <c r="D1271" i="13"/>
  <c r="D1272" i="13"/>
  <c r="D1273" i="13"/>
  <c r="D1274" i="13"/>
  <c r="D1275" i="13"/>
  <c r="D1276" i="13"/>
  <c r="D1277" i="13"/>
  <c r="D1278" i="13"/>
  <c r="D1279" i="13"/>
  <c r="D1280" i="13"/>
  <c r="D1281" i="13"/>
  <c r="D1282" i="13"/>
  <c r="D1283" i="13"/>
  <c r="D1284" i="13"/>
  <c r="D1285" i="13"/>
  <c r="D1286" i="13"/>
  <c r="D1287" i="13"/>
  <c r="D1288" i="13"/>
  <c r="D1289" i="13"/>
  <c r="D1290" i="13"/>
  <c r="D1291" i="13"/>
  <c r="D1292" i="13"/>
  <c r="D1293" i="13"/>
  <c r="D1294" i="13"/>
  <c r="D1295" i="13"/>
  <c r="D1296" i="13"/>
  <c r="D1297" i="13"/>
  <c r="D1298" i="13"/>
  <c r="D1299" i="13"/>
  <c r="D1300" i="13"/>
  <c r="D1301" i="13"/>
  <c r="D1302" i="13"/>
  <c r="D1303" i="13"/>
  <c r="D1304" i="13"/>
  <c r="D1305" i="13"/>
  <c r="D1306" i="13"/>
  <c r="D1307" i="13"/>
  <c r="D1308" i="13"/>
  <c r="D1309" i="13"/>
  <c r="D1310" i="13"/>
  <c r="D1311" i="13"/>
  <c r="D1312" i="13"/>
  <c r="D1313" i="13"/>
  <c r="D1314" i="13"/>
  <c r="D1315" i="13"/>
  <c r="D1316" i="13"/>
  <c r="D1317" i="13"/>
  <c r="D1318" i="13"/>
  <c r="D1319" i="13"/>
  <c r="D1320" i="13"/>
  <c r="D1321" i="13"/>
  <c r="D1322" i="13"/>
  <c r="D1323" i="13"/>
  <c r="D1324" i="13"/>
  <c r="D1325" i="13"/>
  <c r="D1326" i="13"/>
  <c r="D1327" i="13"/>
  <c r="D1328" i="13"/>
  <c r="D1329" i="13"/>
  <c r="D1330" i="13"/>
  <c r="D1331" i="13"/>
  <c r="D1332" i="13"/>
  <c r="D1333" i="13"/>
  <c r="D1334" i="13"/>
  <c r="D1335" i="13"/>
  <c r="D1336" i="13"/>
  <c r="D1337" i="13"/>
  <c r="D1338" i="13"/>
  <c r="D1339" i="13"/>
  <c r="D1340" i="13"/>
  <c r="D1341" i="13"/>
  <c r="D1342" i="13"/>
  <c r="D1343" i="13"/>
  <c r="D1344" i="13"/>
  <c r="D1345" i="13"/>
  <c r="D1346" i="13"/>
  <c r="D1347" i="13"/>
  <c r="D1348" i="13"/>
  <c r="D1349" i="13"/>
  <c r="D1350" i="13"/>
  <c r="D1351" i="13"/>
  <c r="D1352" i="13"/>
  <c r="D1353" i="13"/>
  <c r="D1354" i="13"/>
  <c r="D1355" i="13"/>
  <c r="D1356" i="13"/>
  <c r="D1357" i="13"/>
  <c r="D1358" i="13"/>
  <c r="D1359" i="13"/>
  <c r="D1360" i="13"/>
  <c r="D1361" i="13"/>
  <c r="D1362" i="13"/>
  <c r="D1363" i="13"/>
  <c r="D1364" i="13"/>
  <c r="D1365" i="13"/>
  <c r="D1366" i="13"/>
  <c r="D1367" i="13"/>
  <c r="D1368" i="13"/>
  <c r="D1369" i="13"/>
  <c r="D1370" i="13"/>
  <c r="D1371" i="13"/>
  <c r="D1372" i="13"/>
  <c r="D1373" i="13"/>
  <c r="D1374" i="13"/>
  <c r="D1375" i="13"/>
  <c r="D1376" i="13"/>
  <c r="D1377" i="13"/>
  <c r="D1378" i="13"/>
  <c r="D1379" i="13"/>
  <c r="D1380" i="13"/>
  <c r="D1381" i="13"/>
  <c r="D1382" i="13"/>
  <c r="D1383" i="13"/>
  <c r="D1384" i="13"/>
  <c r="D1385" i="13"/>
  <c r="D1386" i="13"/>
  <c r="D1387" i="13"/>
  <c r="D1388" i="13"/>
  <c r="D1389" i="13"/>
  <c r="D1390" i="13"/>
  <c r="D1391" i="13"/>
  <c r="D1392" i="13"/>
  <c r="D1393" i="13"/>
  <c r="D1394" i="13"/>
  <c r="D1395" i="13"/>
  <c r="D1396" i="13"/>
  <c r="D1397" i="13"/>
  <c r="D1398" i="13"/>
  <c r="D1399" i="13"/>
  <c r="D1400" i="13"/>
  <c r="D1401" i="13"/>
  <c r="D1402" i="13"/>
  <c r="D1403" i="13"/>
  <c r="D1404" i="13"/>
  <c r="D1405" i="13"/>
  <c r="D1406" i="13"/>
  <c r="D1407" i="13"/>
  <c r="D1408" i="13"/>
  <c r="D1409" i="13"/>
  <c r="D1410" i="13"/>
  <c r="D1411" i="13"/>
  <c r="D1412" i="13"/>
  <c r="D1413" i="13"/>
  <c r="D1414" i="13"/>
  <c r="D1415" i="13"/>
  <c r="D1416" i="13"/>
  <c r="D1417" i="13"/>
  <c r="D1418" i="13"/>
  <c r="D1419" i="13"/>
  <c r="D1420" i="13"/>
  <c r="D1421" i="13"/>
  <c r="D1422" i="13"/>
  <c r="D1423" i="13"/>
  <c r="D1424" i="13"/>
  <c r="D1425" i="13"/>
  <c r="D1426" i="13"/>
  <c r="D1427" i="13"/>
  <c r="D1428" i="13"/>
  <c r="D1429" i="13"/>
  <c r="D1430" i="13"/>
  <c r="D1431" i="13"/>
  <c r="D1432" i="13"/>
  <c r="D1433" i="13"/>
  <c r="D1434" i="13"/>
  <c r="D1435" i="13"/>
  <c r="D1436" i="13"/>
  <c r="D1437" i="13"/>
  <c r="D1438" i="13"/>
  <c r="D1439" i="13"/>
  <c r="D1440" i="13"/>
  <c r="D1441" i="13"/>
  <c r="D1442" i="13"/>
  <c r="D1443" i="13"/>
  <c r="D1444" i="13"/>
  <c r="D1445" i="13"/>
  <c r="D1446" i="13"/>
  <c r="D1447" i="13"/>
  <c r="D1448" i="13"/>
  <c r="D1449" i="13"/>
  <c r="D1450" i="13"/>
  <c r="D1451" i="13"/>
  <c r="D1452" i="13"/>
  <c r="D1453" i="13"/>
  <c r="D1454" i="13"/>
  <c r="D1455" i="13"/>
  <c r="D1456" i="13"/>
  <c r="D1457" i="13"/>
  <c r="D1458" i="13"/>
  <c r="D1459" i="13"/>
  <c r="D1460" i="13"/>
  <c r="D1461" i="13"/>
  <c r="D1462" i="13"/>
  <c r="D1463" i="13"/>
  <c r="D1464" i="13"/>
  <c r="D1465" i="13"/>
  <c r="D1466" i="13"/>
  <c r="D1467" i="13"/>
  <c r="D1468" i="13"/>
  <c r="D1469" i="13"/>
  <c r="D1470" i="13"/>
  <c r="D1471" i="13"/>
  <c r="D1472" i="13"/>
  <c r="D1473" i="13"/>
  <c r="D1474" i="13"/>
  <c r="D1475" i="13"/>
  <c r="D1476" i="13"/>
  <c r="D1477" i="13"/>
  <c r="D1478" i="13"/>
  <c r="D1479" i="13"/>
  <c r="D1480" i="13"/>
  <c r="D1481" i="13"/>
  <c r="D1482" i="13"/>
  <c r="D1483" i="13"/>
  <c r="D1484" i="13"/>
  <c r="D1485" i="13"/>
  <c r="D1486" i="13"/>
  <c r="D1487" i="13"/>
  <c r="D1488" i="13"/>
  <c r="D1489" i="13"/>
  <c r="D1490" i="13"/>
  <c r="D1491" i="13"/>
  <c r="D1492" i="13"/>
  <c r="D1493" i="13"/>
  <c r="D1494" i="13"/>
  <c r="D1495" i="13"/>
  <c r="D1496" i="13"/>
  <c r="D1497" i="13"/>
  <c r="D1498" i="13"/>
  <c r="D1499" i="13"/>
  <c r="D1500" i="13"/>
  <c r="D1501" i="13"/>
  <c r="D1502" i="13"/>
  <c r="D1503" i="13"/>
  <c r="D1504" i="13"/>
  <c r="D1505" i="13"/>
  <c r="D1506" i="13"/>
  <c r="D1507" i="13"/>
  <c r="D1508" i="13"/>
  <c r="D1509" i="13"/>
  <c r="D1510" i="13"/>
  <c r="D1511" i="13"/>
  <c r="D1512" i="13"/>
  <c r="D1513" i="13"/>
  <c r="D1514" i="13"/>
  <c r="D1515" i="13"/>
  <c r="D1516" i="13"/>
  <c r="D1517" i="13"/>
  <c r="D1518" i="13"/>
  <c r="D1519" i="13"/>
  <c r="D1520" i="13"/>
  <c r="D1521" i="13"/>
  <c r="D1522" i="13"/>
  <c r="D1523" i="13"/>
  <c r="D1524" i="13"/>
  <c r="D1525" i="13"/>
  <c r="D1526" i="13"/>
  <c r="D1527" i="13"/>
  <c r="D1528" i="13"/>
  <c r="D1529" i="13"/>
  <c r="D1530" i="13"/>
  <c r="D1531" i="13"/>
  <c r="D1532" i="13"/>
  <c r="D1533" i="13"/>
  <c r="D1534" i="13"/>
  <c r="D1535" i="13"/>
  <c r="D1536" i="13"/>
  <c r="D1537" i="13"/>
  <c r="D1538" i="13"/>
  <c r="D1539" i="13"/>
  <c r="D1540" i="13"/>
  <c r="D1541" i="13"/>
  <c r="D1542" i="13"/>
  <c r="D1543" i="13"/>
  <c r="D1544" i="13"/>
  <c r="D1545" i="13"/>
  <c r="D1546" i="13"/>
  <c r="D1547" i="13"/>
  <c r="D1548" i="13"/>
  <c r="D1549" i="13"/>
  <c r="D1550" i="13"/>
  <c r="D1551" i="13"/>
  <c r="D1552" i="13"/>
  <c r="D1553" i="13"/>
  <c r="D1554" i="13"/>
  <c r="D1555" i="13"/>
  <c r="D1556" i="13"/>
  <c r="D1557" i="13"/>
  <c r="D1558" i="13"/>
  <c r="D1559" i="13"/>
  <c r="D1560" i="13"/>
  <c r="D1561" i="13"/>
  <c r="D1562" i="13"/>
  <c r="D1563" i="13"/>
  <c r="D1564" i="13"/>
  <c r="D1565" i="13"/>
  <c r="D1566" i="13"/>
  <c r="D1567" i="13"/>
  <c r="D1568" i="13"/>
  <c r="D1569" i="13"/>
  <c r="D1570" i="13"/>
  <c r="D1571" i="13"/>
  <c r="D1572" i="13"/>
  <c r="D1573" i="13"/>
  <c r="D1574" i="13"/>
  <c r="D1575" i="13"/>
  <c r="D1576" i="13"/>
  <c r="D1577" i="13"/>
  <c r="D1578" i="13"/>
  <c r="D1579" i="13"/>
  <c r="D1580" i="13"/>
  <c r="D1581" i="13"/>
  <c r="D1582" i="13"/>
  <c r="D1583" i="13"/>
  <c r="D1584" i="13"/>
  <c r="D1585" i="13"/>
  <c r="D1586" i="13"/>
  <c r="D1587" i="13"/>
  <c r="D1588" i="13"/>
  <c r="D1589" i="13"/>
  <c r="D1590" i="13"/>
  <c r="D1591" i="13"/>
  <c r="D1592" i="13"/>
  <c r="D1593" i="13"/>
  <c r="D1594" i="13"/>
  <c r="D1595" i="13"/>
  <c r="D1596" i="13"/>
  <c r="D1597" i="13"/>
  <c r="D1598" i="13"/>
  <c r="D1599" i="13"/>
  <c r="D1600" i="13"/>
  <c r="D1601" i="13"/>
  <c r="D1602" i="13"/>
  <c r="D1603" i="13"/>
  <c r="D1604" i="13"/>
  <c r="D1605" i="13"/>
  <c r="D1606" i="13"/>
  <c r="D1607" i="13"/>
  <c r="D1608" i="13"/>
  <c r="D1609" i="13"/>
  <c r="D1610" i="13"/>
  <c r="D1611" i="13"/>
  <c r="D1612" i="13"/>
  <c r="D1613" i="13"/>
  <c r="D1614" i="13"/>
  <c r="D1615" i="13"/>
  <c r="D1616" i="13"/>
  <c r="D1617" i="13"/>
  <c r="D1618" i="13"/>
  <c r="D1619" i="13"/>
  <c r="D1620" i="13"/>
  <c r="D1621" i="13"/>
  <c r="D1622" i="13"/>
  <c r="D1623" i="13"/>
  <c r="D1624" i="13"/>
  <c r="D1625" i="13"/>
  <c r="D1626" i="13"/>
  <c r="D1627" i="13"/>
  <c r="D1628" i="13"/>
  <c r="D1629" i="13"/>
  <c r="D1630" i="13"/>
  <c r="D1631" i="13"/>
  <c r="D1632" i="13"/>
  <c r="D1633" i="13"/>
  <c r="D1634" i="13"/>
  <c r="D1635" i="13"/>
  <c r="D1636" i="13"/>
  <c r="D1637" i="13"/>
  <c r="D1638" i="13"/>
  <c r="D1639" i="13"/>
  <c r="D1640" i="13"/>
  <c r="D1641" i="13"/>
  <c r="D1642" i="13"/>
  <c r="D1643" i="13"/>
  <c r="D1644" i="13"/>
  <c r="D1645" i="13"/>
  <c r="D1646" i="13"/>
  <c r="D1647" i="13"/>
  <c r="J3" i="13"/>
  <c r="H4" i="13"/>
  <c r="H5" i="13"/>
  <c r="H6" i="13"/>
  <c r="H7" i="13"/>
  <c r="H8" i="13"/>
  <c r="H9" i="13"/>
  <c r="H10" i="13"/>
  <c r="H11" i="13"/>
  <c r="H12" i="13"/>
  <c r="H13" i="13"/>
  <c r="J4" i="13"/>
  <c r="J5" i="13"/>
  <c r="J6" i="13"/>
  <c r="J7" i="13"/>
  <c r="J8" i="13"/>
  <c r="J9" i="13"/>
  <c r="J10" i="13"/>
  <c r="J11" i="13"/>
  <c r="J12" i="13"/>
  <c r="J13" i="13"/>
  <c r="N6" i="10"/>
  <c r="N7" i="10"/>
  <c r="N8" i="10"/>
  <c r="N9" i="10"/>
  <c r="N10" i="10"/>
  <c r="N11" i="10"/>
  <c r="N12" i="10"/>
  <c r="N13" i="10"/>
  <c r="N14" i="10"/>
  <c r="N15" i="10"/>
  <c r="N16" i="10"/>
  <c r="N17" i="10"/>
  <c r="N18" i="10"/>
  <c r="N19" i="10"/>
  <c r="N20" i="10"/>
  <c r="N21" i="10"/>
  <c r="N22" i="10"/>
  <c r="N23" i="10"/>
  <c r="N24" i="10"/>
  <c r="N25" i="10"/>
  <c r="X7" i="10"/>
  <c r="X10" i="10"/>
  <c r="X11" i="10"/>
  <c r="X12" i="10"/>
  <c r="X14" i="10"/>
  <c r="X15" i="10"/>
  <c r="X16" i="10"/>
  <c r="X17" i="10"/>
  <c r="X18" i="10"/>
  <c r="X19" i="10"/>
  <c r="X20" i="10"/>
  <c r="X21" i="10"/>
  <c r="X22" i="10"/>
  <c r="X23" i="10"/>
  <c r="X24" i="10"/>
  <c r="X25" i="10"/>
  <c r="O25" i="10"/>
  <c r="M25" i="10"/>
  <c r="O21" i="10"/>
  <c r="M21" i="10"/>
  <c r="Q21" i="10"/>
  <c r="O13" i="10"/>
  <c r="M13" i="10"/>
  <c r="O10" i="10"/>
  <c r="M10" i="10"/>
  <c r="O6" i="10"/>
  <c r="M6" i="10"/>
  <c r="Q6" i="10"/>
  <c r="O24" i="10"/>
  <c r="M24" i="10"/>
  <c r="O20" i="10"/>
  <c r="M20" i="10"/>
  <c r="O17" i="10"/>
  <c r="M17" i="10"/>
  <c r="O16" i="10"/>
  <c r="M16" i="10"/>
  <c r="Q16" i="10"/>
  <c r="O9" i="10"/>
  <c r="M9" i="10"/>
  <c r="O22" i="10"/>
  <c r="M22" i="10"/>
  <c r="Q22" i="10"/>
  <c r="O18" i="10"/>
  <c r="M18" i="10"/>
  <c r="O14" i="10"/>
  <c r="M14" i="10"/>
  <c r="O11" i="10"/>
  <c r="M11" i="10"/>
  <c r="O7" i="10"/>
  <c r="M7" i="10"/>
  <c r="O23" i="10"/>
  <c r="M23" i="10"/>
  <c r="O19" i="10"/>
  <c r="M19" i="10"/>
  <c r="O15" i="10"/>
  <c r="M15" i="10"/>
  <c r="O12" i="10"/>
  <c r="M12" i="10"/>
  <c r="O8" i="10"/>
  <c r="M8" i="10"/>
  <c r="K6" i="7"/>
  <c r="K15" i="7"/>
  <c r="K16" i="7"/>
  <c r="K19" i="7"/>
  <c r="K5" i="7"/>
  <c r="X21" i="7"/>
  <c r="X8" i="7"/>
  <c r="K7" i="10"/>
  <c r="K15" i="10"/>
  <c r="K16" i="10"/>
  <c r="K21" i="10"/>
  <c r="K22" i="10"/>
  <c r="K6" i="10"/>
  <c r="T20" i="10"/>
  <c r="T22" i="10"/>
  <c r="Z22" i="10"/>
  <c r="T21" i="10"/>
  <c r="Z24" i="10"/>
  <c r="T24" i="10"/>
  <c r="Z19" i="10"/>
  <c r="Z20" i="10"/>
  <c r="Z21" i="10"/>
  <c r="T23" i="10"/>
  <c r="Z23" i="10"/>
  <c r="T19" i="10"/>
  <c r="T9" i="10"/>
  <c r="Z9" i="10"/>
  <c r="T12" i="10"/>
  <c r="Z12" i="10"/>
  <c r="T8" i="10"/>
  <c r="Z8" i="10"/>
  <c r="T10" i="10"/>
  <c r="Z10" i="10"/>
  <c r="T11" i="10"/>
  <c r="Z11" i="10"/>
  <c r="T7" i="10"/>
  <c r="Z7" i="10"/>
  <c r="T14" i="10"/>
  <c r="Z14" i="10"/>
  <c r="T16" i="10"/>
  <c r="Z16" i="10"/>
  <c r="T13" i="10"/>
  <c r="Z13" i="10"/>
  <c r="T15" i="10"/>
  <c r="Z15" i="10"/>
  <c r="T17" i="10"/>
  <c r="Z17" i="10"/>
  <c r="T18" i="10"/>
  <c r="Z18" i="10"/>
  <c r="T6" i="10"/>
  <c r="Z6" i="10"/>
  <c r="U19" i="7"/>
  <c r="X19" i="7"/>
  <c r="U21" i="7"/>
  <c r="T25" i="10"/>
  <c r="Z25" i="10"/>
  <c r="U23" i="7"/>
  <c r="X23" i="7"/>
  <c r="U7" i="7"/>
  <c r="X7" i="7"/>
  <c r="M6" i="7"/>
  <c r="U8" i="7"/>
  <c r="M25" i="7"/>
  <c r="S25" i="7"/>
  <c r="M17" i="7"/>
  <c r="S17" i="7"/>
  <c r="P6" i="10"/>
  <c r="U19" i="10"/>
  <c r="AB19" i="10"/>
  <c r="U24" i="10"/>
  <c r="AB24" i="10"/>
  <c r="P22" i="10"/>
  <c r="P20" i="10"/>
  <c r="Q20" i="10"/>
  <c r="U12" i="10"/>
  <c r="AB12" i="10"/>
  <c r="U6" i="10"/>
  <c r="AB6" i="10"/>
  <c r="AD6" i="10"/>
  <c r="U16" i="7"/>
  <c r="X16" i="7"/>
  <c r="U13" i="7"/>
  <c r="X13" i="7"/>
  <c r="U24" i="7"/>
  <c r="X24" i="7"/>
  <c r="U17" i="7"/>
  <c r="X17" i="7"/>
  <c r="X25" i="7"/>
  <c r="U25" i="7"/>
  <c r="U18" i="7"/>
  <c r="X18" i="7"/>
  <c r="U12" i="7"/>
  <c r="X12" i="7"/>
  <c r="X10" i="7"/>
  <c r="U10" i="7"/>
  <c r="X9" i="7"/>
  <c r="U9" i="7"/>
  <c r="X14" i="7"/>
  <c r="U14" i="7"/>
  <c r="X22" i="7"/>
  <c r="U22" i="7"/>
  <c r="U15" i="7"/>
  <c r="X15" i="7"/>
  <c r="U11" i="7"/>
  <c r="X11" i="7"/>
  <c r="X20" i="7"/>
  <c r="U20" i="7"/>
  <c r="AG19" i="10"/>
  <c r="AG24" i="10"/>
  <c r="P8" i="10"/>
  <c r="Q8" i="10"/>
  <c r="U14" i="10"/>
  <c r="AB14" i="10"/>
  <c r="U13" i="10"/>
  <c r="AB13" i="10"/>
  <c r="U10" i="10"/>
  <c r="AB10" i="10"/>
  <c r="P12" i="10"/>
  <c r="Q12" i="10"/>
  <c r="U17" i="10"/>
  <c r="AB17" i="10"/>
  <c r="P7" i="10"/>
  <c r="Q7" i="10"/>
  <c r="AD24" i="10"/>
  <c r="AD19" i="10"/>
  <c r="U8" i="10"/>
  <c r="AB8" i="10"/>
  <c r="U7" i="10"/>
  <c r="AB7" i="10"/>
  <c r="U22" i="10"/>
  <c r="AB22" i="10"/>
  <c r="AG22" i="10"/>
  <c r="U15" i="10"/>
  <c r="AB15" i="10"/>
  <c r="P11" i="10"/>
  <c r="Q11" i="10"/>
  <c r="U16" i="10"/>
  <c r="AB16" i="10"/>
  <c r="AD16" i="10"/>
  <c r="U18" i="10"/>
  <c r="AB18" i="10"/>
  <c r="U23" i="10"/>
  <c r="AB23" i="10"/>
  <c r="U21" i="10"/>
  <c r="AB21" i="10"/>
  <c r="P9" i="10"/>
  <c r="Q9" i="10"/>
  <c r="P10" i="10"/>
  <c r="Q10" i="10"/>
  <c r="AD12" i="10"/>
  <c r="U20" i="10"/>
  <c r="AB20" i="10"/>
  <c r="P15" i="10"/>
  <c r="Q15" i="10"/>
  <c r="P14" i="10"/>
  <c r="Q14" i="10"/>
  <c r="P13" i="10"/>
  <c r="Q13" i="10"/>
  <c r="P16" i="10"/>
  <c r="P24" i="10"/>
  <c r="Q24" i="10"/>
  <c r="P19" i="10"/>
  <c r="Q19" i="10"/>
  <c r="P18" i="10"/>
  <c r="Q18" i="10"/>
  <c r="P23" i="10"/>
  <c r="Q23" i="10"/>
  <c r="P21" i="10"/>
  <c r="P17" i="10"/>
  <c r="Q17" i="10"/>
  <c r="S6" i="7"/>
  <c r="AE19" i="7"/>
  <c r="Z25" i="7"/>
  <c r="Z17" i="7"/>
  <c r="AB19" i="7"/>
  <c r="AC19" i="7"/>
  <c r="AG12" i="10"/>
  <c r="U9" i="10"/>
  <c r="AB9" i="10"/>
  <c r="U11" i="10"/>
  <c r="AB11" i="10"/>
  <c r="AD11" i="10"/>
  <c r="AG21" i="10"/>
  <c r="AG23" i="10"/>
  <c r="AG15" i="10"/>
  <c r="AG10" i="10"/>
  <c r="AG20" i="10"/>
  <c r="AG17" i="10"/>
  <c r="AG18" i="10"/>
  <c r="AG13" i="10"/>
  <c r="AG14" i="10"/>
  <c r="AD20" i="10"/>
  <c r="AD21" i="10"/>
  <c r="AG16" i="10"/>
  <c r="AD17" i="10"/>
  <c r="AD10" i="10"/>
  <c r="AD14" i="10"/>
  <c r="AD7" i="10"/>
  <c r="AD8" i="10"/>
  <c r="U25" i="10"/>
  <c r="AB25" i="10"/>
  <c r="AD23" i="10"/>
  <c r="AD18" i="10"/>
  <c r="AD15" i="10"/>
  <c r="AD22" i="10"/>
  <c r="AG7" i="10"/>
  <c r="AG8" i="10"/>
  <c r="AD13" i="10"/>
  <c r="AG6" i="10"/>
  <c r="P25" i="10"/>
  <c r="Q25" i="10"/>
  <c r="Q5" i="10"/>
  <c r="AE21" i="7"/>
  <c r="AB7" i="7"/>
  <c r="AC7" i="7"/>
  <c r="AE7" i="7"/>
  <c r="AE17" i="7"/>
  <c r="AE25" i="7"/>
  <c r="AA19" i="7"/>
  <c r="AB23" i="7"/>
  <c r="AC23" i="7"/>
  <c r="AB21" i="7"/>
  <c r="AC21" i="7"/>
  <c r="AD19" i="7"/>
  <c r="AE8" i="7"/>
  <c r="AB8" i="7"/>
  <c r="AC8" i="7"/>
  <c r="AB25" i="7"/>
  <c r="AC25" i="7"/>
  <c r="AE23" i="7"/>
  <c r="AB17" i="7"/>
  <c r="AC17" i="7"/>
  <c r="Y6" i="7"/>
  <c r="Z6" i="7"/>
  <c r="AG9" i="10"/>
  <c r="AD9" i="10"/>
  <c r="X6" i="7"/>
  <c r="X5" i="7"/>
  <c r="AG11" i="10"/>
  <c r="AG25" i="10"/>
  <c r="AD25" i="10"/>
  <c r="AE16" i="7"/>
  <c r="AA23" i="7"/>
  <c r="AB13" i="7"/>
  <c r="AC13" i="7"/>
  <c r="AA8" i="7"/>
  <c r="AE15" i="7"/>
  <c r="AA25" i="7"/>
  <c r="AA17" i="7"/>
  <c r="AE24" i="7"/>
  <c r="AE22" i="7"/>
  <c r="AB12" i="7"/>
  <c r="AC12" i="7"/>
  <c r="AE18" i="7"/>
  <c r="AB10" i="7"/>
  <c r="AC10" i="7"/>
  <c r="U6" i="7"/>
  <c r="U5" i="7"/>
  <c r="AE6" i="7"/>
  <c r="AE13" i="7"/>
  <c r="AD25" i="7"/>
  <c r="AB9" i="7"/>
  <c r="AC9" i="7"/>
  <c r="AB11" i="7"/>
  <c r="AC11" i="7"/>
  <c r="AE12" i="7"/>
  <c r="AE10" i="7"/>
  <c r="AB6" i="7"/>
  <c r="AC6" i="7"/>
  <c r="AE14" i="7"/>
  <c r="AB20" i="7"/>
  <c r="AC20" i="7"/>
  <c r="AD17" i="7"/>
  <c r="AD8" i="7"/>
  <c r="AD23" i="7"/>
  <c r="AE9" i="7"/>
  <c r="AD7" i="7"/>
  <c r="AB14" i="7"/>
  <c r="AC14" i="7"/>
  <c r="AE20" i="7"/>
  <c r="AB16" i="7"/>
  <c r="AC16" i="7"/>
  <c r="AD21" i="7"/>
  <c r="AB15" i="7"/>
  <c r="AC15" i="7"/>
  <c r="AA7" i="7"/>
  <c r="AB24" i="7"/>
  <c r="AC24" i="7"/>
  <c r="AE11" i="7"/>
  <c r="AB22" i="7"/>
  <c r="AC22" i="7"/>
  <c r="AB18" i="7"/>
  <c r="AC18" i="7"/>
  <c r="AA21" i="7"/>
  <c r="AG5" i="10"/>
  <c r="AD5" i="10"/>
  <c r="C46" i="8"/>
  <c r="D46" i="8"/>
  <c r="C43" i="8"/>
  <c r="AD18" i="7"/>
  <c r="AD24" i="7"/>
  <c r="AA20" i="7"/>
  <c r="AA15" i="7"/>
  <c r="AD22" i="7"/>
  <c r="AA11" i="7"/>
  <c r="AA14" i="7"/>
  <c r="AA12" i="7"/>
  <c r="AA13" i="7"/>
  <c r="AA6" i="7"/>
  <c r="AD10" i="7"/>
  <c r="AA22" i="7"/>
  <c r="AD16" i="7"/>
  <c r="AA9" i="7"/>
  <c r="AD20" i="7"/>
  <c r="AA10" i="7"/>
  <c r="AD11" i="7"/>
  <c r="AA18" i="7"/>
  <c r="AD12" i="7"/>
  <c r="AD13" i="7"/>
  <c r="AD15" i="7"/>
  <c r="AD14" i="7"/>
  <c r="AD6" i="7"/>
  <c r="AD9" i="7"/>
  <c r="AA24" i="7"/>
  <c r="AA16" i="7"/>
  <c r="D43" i="8"/>
  <c r="C47" i="8"/>
  <c r="D47" i="8"/>
  <c r="C45" i="8"/>
  <c r="D45" i="8"/>
  <c r="B48" i="8"/>
  <c r="C44" i="8"/>
  <c r="D44" i="8"/>
  <c r="D48" i="8"/>
  <c r="C48" i="8"/>
</calcChain>
</file>

<file path=xl/sharedStrings.xml><?xml version="1.0" encoding="utf-8"?>
<sst xmlns="http://schemas.openxmlformats.org/spreadsheetml/2006/main" count="301" uniqueCount="114">
  <si>
    <t>A1</t>
  </si>
  <si>
    <t>A3</t>
  </si>
  <si>
    <t>A2</t>
  </si>
  <si>
    <t>Art</t>
  </si>
  <si>
    <t>E</t>
  </si>
  <si>
    <t>J</t>
  </si>
  <si>
    <t>Abf.FAK</t>
  </si>
  <si>
    <t>DJ ABF</t>
  </si>
  <si>
    <t>ABFERTIGUNGEN</t>
  </si>
  <si>
    <t>JUBILÄUM</t>
  </si>
  <si>
    <t>Zahlg</t>
  </si>
  <si>
    <t>Jubiläumsgeld Beamte</t>
  </si>
  <si>
    <t>Pensionsalter Beamte m</t>
  </si>
  <si>
    <t>Pensionsalter Beamte w</t>
  </si>
  <si>
    <t>m/w</t>
  </si>
  <si>
    <t>Geburts-datum</t>
  </si>
  <si>
    <t>Summe</t>
  </si>
  <si>
    <t>REST-DIENST</t>
  </si>
  <si>
    <t>bisher- Dienst</t>
  </si>
  <si>
    <t>%</t>
  </si>
  <si>
    <t>andere</t>
  </si>
  <si>
    <t>Fluk.abs</t>
  </si>
  <si>
    <t>p.a.</t>
  </si>
  <si>
    <t>Bezugser-höhung</t>
  </si>
  <si>
    <t>AV</t>
  </si>
  <si>
    <t>B1</t>
  </si>
  <si>
    <t>A</t>
  </si>
  <si>
    <t>Basisbez. + Kinderzul.</t>
  </si>
  <si>
    <t>Jahresbez.
(Basisb. + Kizu) *12</t>
  </si>
  <si>
    <t>Eintritts-datum bzw. Jub. Stichtag</t>
  </si>
  <si>
    <t>zlg rol</t>
  </si>
  <si>
    <t>rst rol</t>
  </si>
  <si>
    <t>abw rol</t>
  </si>
  <si>
    <t>Pensionseintritt VB Frauen gen. ab 1.12.1963</t>
  </si>
  <si>
    <t>bis</t>
  </si>
  <si>
    <t>in Excel nicht umsetzbar wg begrenzter Anzahl Schachtelungen</t>
  </si>
  <si>
    <t>ab</t>
  </si>
  <si>
    <t>Datum von 01.12.1963 bis 02.06.1968 - Staffelung von 60 auf 65 Jahre Frauen in Halbjahresschritten</t>
  </si>
  <si>
    <t>Tage pro Kalenderjahr</t>
  </si>
  <si>
    <t>Monat</t>
  </si>
  <si>
    <t>Tage</t>
  </si>
  <si>
    <t>Abfertigungs-
stichtag</t>
  </si>
  <si>
    <t>Jubiläums-
stichtag</t>
  </si>
  <si>
    <t>Eintritts-datum</t>
  </si>
  <si>
    <t>REST-
DIENST
Jubiläum</t>
  </si>
  <si>
    <t>Dienst-
jahre
gesamt
Jubiläum</t>
  </si>
  <si>
    <t>bisher-
Dienst
Jubiläum</t>
  </si>
  <si>
    <t>Alter bei Pensio-
nierung
Abf.</t>
  </si>
  <si>
    <t>Alter bei Pensio-
nierung
Jubiläum</t>
  </si>
  <si>
    <t>M</t>
  </si>
  <si>
    <t>W</t>
  </si>
  <si>
    <t>Basisbez. + Kinderzul. Aliqot.</t>
  </si>
  <si>
    <t>Basisbez. + Kinderzul 100%</t>
  </si>
  <si>
    <t>SV</t>
  </si>
  <si>
    <t>VB</t>
  </si>
  <si>
    <t>V1</t>
  </si>
  <si>
    <t>AD</t>
  </si>
  <si>
    <t>V3</t>
  </si>
  <si>
    <t>V2</t>
  </si>
  <si>
    <t>V4</t>
  </si>
  <si>
    <t>H5</t>
  </si>
  <si>
    <t>nach x Dienstjahren</t>
  </si>
  <si>
    <t>y-fache Monatsentgelt</t>
  </si>
  <si>
    <t>Restdienstjahre weniger als</t>
  </si>
  <si>
    <t>Höhe der Jubiläumszuwendung</t>
  </si>
  <si>
    <t>Angleichung ab 1963</t>
  </si>
  <si>
    <t>Fluktuationsabschlag für Jubiläumsrückstellung für Beamte</t>
  </si>
  <si>
    <t>Fluktuationsabschlag für Jubiläumsrückstellung für VB</t>
  </si>
  <si>
    <t>Abfertigung berechnen für "Eintritt" vor</t>
  </si>
  <si>
    <t>Höhe der Abfertigung VB</t>
  </si>
  <si>
    <t>Zinssatz für Barwert</t>
  </si>
  <si>
    <t>siehe VRV</t>
  </si>
  <si>
    <t>Jubiläumsgeld  VB</t>
  </si>
  <si>
    <t>Pensionsalter VB m</t>
  </si>
  <si>
    <t>Pensionsalter VB w</t>
  </si>
  <si>
    <t>DJ gesamt</t>
  </si>
  <si>
    <t>ca. Zahlung</t>
  </si>
  <si>
    <t>Datum</t>
  </si>
  <si>
    <t>Pensions-antritt</t>
  </si>
  <si>
    <t>Pensions-
antritt
Monats-
erster</t>
  </si>
  <si>
    <t>Pensions-antritt
Abfertigung</t>
  </si>
  <si>
    <t>Pensions-antritt
Jubiläum</t>
  </si>
  <si>
    <t>Rückstellung</t>
  </si>
  <si>
    <t xml:space="preserve">Rückstellung </t>
  </si>
  <si>
    <t>Zusammenfassung der Ergebnisse</t>
  </si>
  <si>
    <t>Rückstellung für Abfertigungen VB</t>
  </si>
  <si>
    <t>Vorjahr</t>
  </si>
  <si>
    <t>Finanzjahr</t>
  </si>
  <si>
    <t>Dotierung/-Auflösung</t>
  </si>
  <si>
    <t xml:space="preserve">Finanzjahr  </t>
  </si>
  <si>
    <t xml:space="preserve">         Festdaten zur Rückstellungsberechnung</t>
  </si>
  <si>
    <t xml:space="preserve">         Bilanzstichtag</t>
  </si>
  <si>
    <t>Sonderregel 35</t>
  </si>
  <si>
    <t>Beamtinnen und Beamte</t>
  </si>
  <si>
    <t>Jubiläumsückstellungen</t>
  </si>
  <si>
    <t>Vergleichsrechnung zur Kontrolle von Sonderbedingungen</t>
  </si>
  <si>
    <t xml:space="preserve">B7 </t>
  </si>
  <si>
    <t xml:space="preserve">KG </t>
  </si>
  <si>
    <t xml:space="preserve">B6 </t>
  </si>
  <si>
    <t xml:space="preserve">C4 </t>
  </si>
  <si>
    <t xml:space="preserve">A8 </t>
  </si>
  <si>
    <t xml:space="preserve">B5 </t>
  </si>
  <si>
    <t xml:space="preserve">C5 </t>
  </si>
  <si>
    <t xml:space="preserve">A6 </t>
  </si>
  <si>
    <t>AN</t>
  </si>
  <si>
    <t xml:space="preserve">C3 </t>
  </si>
  <si>
    <t xml:space="preserve">B4 </t>
  </si>
  <si>
    <t xml:space="preserve">             JUBILÄUMS- und ABFERTIGUNGSRÜCKSTELLUNG für VB</t>
  </si>
  <si>
    <t>Pensions-
antritt
nach Monatsende</t>
  </si>
  <si>
    <t xml:space="preserve">Dienstgeberbeitrag für Jubiläumszuwendungen: </t>
  </si>
  <si>
    <t>Pensions-
antritt
nach Monats-ende</t>
  </si>
  <si>
    <t>Pers. Nummer</t>
  </si>
  <si>
    <t>Name</t>
  </si>
  <si>
    <t>byhb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</si>
</sst>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€_-;\-* #,##0.00\ _€_-;_-* &quot;-&quot;??\ _€_-;_-@_-"/>
    <numFmt numFmtId="164" formatCode="_-&quot;€&quot;\ * #,##0.00_-;\-&quot;€&quot;\ * #,##0.00_-;_-&quot;€&quot;\ * &quot;-&quot;??_-;_-@_-"/>
    <numFmt numFmtId="165" formatCode="0.0"/>
    <numFmt numFmtId="166" formatCode="_-* #,##0\ _€_-;\-* #,##0\ _€_-;_-* &quot;-&quot;??\ _€_-;_-@_-"/>
    <numFmt numFmtId="167" formatCode="0.0%"/>
    <numFmt numFmtId="168" formatCode="dd/mm/yyyy;dd/mm/yyyy;&quot;erhalten&quot;"/>
    <numFmt numFmtId="169" formatCode="#,##0.00_ ;[Red]\-#,##0.00\ "/>
    <numFmt numFmtId="170" formatCode="dd/mm/yyyy;dd/mm/yyyy;&quot;nein&quot;"/>
    <numFmt numFmtId="171" formatCode="0.000%"/>
  </numFmts>
  <fonts count="1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1"/>
      <name val="Candara"/>
      <family val="2"/>
      <scheme val="minor"/>
    </font>
    <font>
      <u/>
      <sz val="10"/>
      <color rgb="FF00B0F0"/>
      <name val="Arial"/>
      <family val="2"/>
    </font>
    <font>
      <sz val="10"/>
      <color rgb="FF00B0F0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  <font>
      <b/>
      <sz val="9"/>
      <color theme="0"/>
      <name val="Arial"/>
    </font>
    <font>
      <b/>
      <sz val="9"/>
      <name val="Arial"/>
    </font>
    <font>
      <b/>
      <strike/>
      <sz val="9"/>
      <name val="Arial"/>
    </font>
    <font>
      <sz val="9"/>
      <name val="Arial"/>
    </font>
    <font>
      <sz val="9"/>
      <color theme="0"/>
      <name val="Arial"/>
    </font>
    <font>
      <sz val="9"/>
      <color indexed="10"/>
      <name val="Arial"/>
    </font>
    <font>
      <sz val="9"/>
      <color rgb="FFFF0000"/>
      <name val="Arial"/>
    </font>
    <font>
      <u/>
      <sz val="9"/>
      <color rgb="FF00B0F0"/>
      <name val="Arial"/>
    </font>
    <font>
      <sz val="9"/>
      <color rgb="FF00B0F0"/>
      <name val="Arial"/>
    </font>
    <font>
      <i/>
      <sz val="9"/>
      <name val="Arial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2" tint="0.79998168889431442"/>
        <bgColor indexed="64"/>
      </patternFill>
    </fill>
  </fills>
  <borders count="16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7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81">
    <xf numFmtId="0" fontId="0" fillId="0" borderId="0" xfId="0"/>
    <xf numFmtId="0" fontId="0" fillId="0" borderId="0" xfId="0" applyAlignment="1">
      <alignment horizontal="right"/>
    </xf>
    <xf numFmtId="0" fontId="0" fillId="0" borderId="0" xfId="0" applyBorder="1"/>
    <xf numFmtId="0" fontId="2" fillId="0" borderId="0" xfId="0" applyFont="1"/>
    <xf numFmtId="4" fontId="0" fillId="0" borderId="0" xfId="0" applyNumberFormat="1"/>
    <xf numFmtId="14" fontId="0" fillId="0" borderId="0" xfId="0" applyNumberFormat="1"/>
    <xf numFmtId="0" fontId="5" fillId="0" borderId="0" xfId="0" applyFont="1"/>
    <xf numFmtId="0" fontId="6" fillId="0" borderId="0" xfId="0" applyFont="1" applyAlignment="1">
      <alignment horizontal="right"/>
    </xf>
    <xf numFmtId="14" fontId="6" fillId="0" borderId="0" xfId="0" applyNumberFormat="1" applyFont="1"/>
    <xf numFmtId="0" fontId="6" fillId="0" borderId="0" xfId="0" applyFont="1"/>
    <xf numFmtId="0" fontId="6" fillId="2" borderId="0" xfId="0" applyFont="1" applyFill="1"/>
    <xf numFmtId="14" fontId="6" fillId="0" borderId="0" xfId="0" applyNumberFormat="1" applyFont="1" applyAlignment="1">
      <alignment horizontal="right"/>
    </xf>
    <xf numFmtId="0" fontId="0" fillId="0" borderId="0" xfId="0" applyNumberFormat="1"/>
    <xf numFmtId="0" fontId="0" fillId="0" borderId="0" xfId="0" applyAlignment="1">
      <alignment wrapText="1"/>
    </xf>
    <xf numFmtId="0" fontId="12" fillId="5" borderId="0" xfId="0" applyFont="1" applyFill="1" applyBorder="1" applyProtection="1">
      <protection locked="0"/>
    </xf>
    <xf numFmtId="0" fontId="12" fillId="0" borderId="0" xfId="0" applyFont="1" applyFill="1" applyBorder="1"/>
    <xf numFmtId="0" fontId="12" fillId="5" borderId="0" xfId="0" applyFont="1" applyFill="1" applyBorder="1" applyAlignment="1" applyProtection="1">
      <alignment wrapText="1"/>
      <protection locked="0"/>
    </xf>
    <xf numFmtId="14" fontId="12" fillId="5" borderId="0" xfId="0" applyNumberFormat="1" applyFont="1" applyFill="1" applyBorder="1" applyAlignment="1" applyProtection="1">
      <alignment wrapText="1"/>
      <protection locked="0"/>
    </xf>
    <xf numFmtId="4" fontId="12" fillId="5" borderId="0" xfId="0" applyNumberFormat="1" applyFont="1" applyFill="1" applyBorder="1" applyAlignment="1" applyProtection="1">
      <alignment wrapText="1"/>
      <protection locked="0"/>
    </xf>
    <xf numFmtId="169" fontId="12" fillId="0" borderId="0" xfId="0" applyNumberFormat="1" applyFont="1" applyFill="1" applyBorder="1" applyAlignment="1">
      <alignment wrapText="1"/>
    </xf>
    <xf numFmtId="167" fontId="12" fillId="5" borderId="0" xfId="3" applyNumberFormat="1" applyFont="1" applyFill="1" applyBorder="1" applyAlignment="1" applyProtection="1">
      <alignment wrapText="1"/>
      <protection locked="0"/>
    </xf>
    <xf numFmtId="165" fontId="12" fillId="0" borderId="0" xfId="0" applyNumberFormat="1" applyFont="1" applyFill="1" applyBorder="1" applyAlignment="1" applyProtection="1">
      <alignment horizontal="right" vertical="top" wrapText="1"/>
      <protection hidden="1"/>
    </xf>
    <xf numFmtId="165" fontId="12" fillId="0" borderId="0" xfId="3" applyNumberFormat="1" applyFont="1" applyFill="1" applyBorder="1" applyAlignment="1" applyProtection="1">
      <alignment horizontal="right" vertical="top" wrapText="1"/>
      <protection hidden="1"/>
    </xf>
    <xf numFmtId="14" fontId="12" fillId="0" borderId="0" xfId="0" applyNumberFormat="1" applyFont="1" applyFill="1" applyBorder="1" applyAlignment="1" applyProtection="1">
      <alignment wrapText="1"/>
      <protection hidden="1"/>
    </xf>
    <xf numFmtId="170" fontId="10" fillId="0" borderId="0" xfId="0" applyNumberFormat="1" applyFont="1" applyFill="1" applyBorder="1" applyAlignment="1">
      <alignment horizontal="center" vertical="top" wrapText="1"/>
    </xf>
    <xf numFmtId="9" fontId="12" fillId="0" borderId="0" xfId="3" applyNumberFormat="1" applyFont="1" applyFill="1" applyBorder="1" applyAlignment="1">
      <alignment horizontal="right" vertical="top" wrapText="1"/>
    </xf>
    <xf numFmtId="4" fontId="12" fillId="0" borderId="0" xfId="2" applyNumberFormat="1" applyFont="1" applyFill="1" applyBorder="1" applyAlignment="1">
      <alignment horizontal="right" vertical="top" wrapText="1"/>
    </xf>
    <xf numFmtId="0" fontId="12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wrapText="1"/>
    </xf>
    <xf numFmtId="0" fontId="12" fillId="0" borderId="0" xfId="0" applyFont="1" applyBorder="1" applyAlignment="1">
      <alignment wrapText="1"/>
    </xf>
    <xf numFmtId="14" fontId="12" fillId="5" borderId="0" xfId="0" applyNumberFormat="1" applyFont="1" applyFill="1" applyBorder="1" applyProtection="1">
      <protection locked="0"/>
    </xf>
    <xf numFmtId="4" fontId="12" fillId="5" borderId="0" xfId="0" applyNumberFormat="1" applyFont="1" applyFill="1" applyBorder="1" applyProtection="1">
      <protection locked="0"/>
    </xf>
    <xf numFmtId="169" fontId="12" fillId="0" borderId="0" xfId="0" applyNumberFormat="1" applyFont="1" applyFill="1" applyBorder="1"/>
    <xf numFmtId="165" fontId="12" fillId="0" borderId="0" xfId="0" applyNumberFormat="1" applyFont="1" applyFill="1" applyBorder="1" applyAlignment="1" applyProtection="1">
      <alignment horizontal="right" vertical="top"/>
      <protection hidden="1"/>
    </xf>
    <xf numFmtId="14" fontId="12" fillId="0" borderId="0" xfId="0" applyNumberFormat="1" applyFont="1" applyFill="1" applyBorder="1" applyProtection="1">
      <protection hidden="1"/>
    </xf>
    <xf numFmtId="9" fontId="12" fillId="0" borderId="0" xfId="3" applyNumberFormat="1" applyFont="1" applyFill="1" applyBorder="1" applyAlignment="1">
      <alignment horizontal="right" vertical="top"/>
    </xf>
    <xf numFmtId="4" fontId="12" fillId="0" borderId="0" xfId="2" applyNumberFormat="1" applyFont="1" applyFill="1" applyBorder="1" applyAlignment="1">
      <alignment horizontal="right" vertical="top"/>
    </xf>
    <xf numFmtId="4" fontId="12" fillId="0" borderId="0" xfId="0" applyNumberFormat="1" applyFont="1" applyFill="1" applyBorder="1"/>
    <xf numFmtId="0" fontId="12" fillId="0" borderId="0" xfId="0" applyFont="1" applyBorder="1"/>
    <xf numFmtId="0" fontId="12" fillId="0" borderId="0" xfId="0" applyFont="1" applyFill="1" applyBorder="1" applyProtection="1">
      <protection locked="0"/>
    </xf>
    <xf numFmtId="14" fontId="12" fillId="0" borderId="0" xfId="0" applyNumberFormat="1" applyFont="1" applyFill="1" applyBorder="1" applyProtection="1">
      <protection locked="0"/>
    </xf>
    <xf numFmtId="4" fontId="12" fillId="0" borderId="0" xfId="0" applyNumberFormat="1" applyFont="1" applyFill="1" applyBorder="1" applyProtection="1">
      <protection locked="0"/>
    </xf>
    <xf numFmtId="167" fontId="12" fillId="0" borderId="0" xfId="3" applyNumberFormat="1" applyFont="1" applyFill="1" applyBorder="1" applyAlignment="1" applyProtection="1">
      <alignment wrapText="1"/>
      <protection locked="0"/>
    </xf>
    <xf numFmtId="2" fontId="12" fillId="0" borderId="0" xfId="0" applyNumberFormat="1" applyFont="1" applyBorder="1" applyProtection="1">
      <protection hidden="1"/>
    </xf>
    <xf numFmtId="0" fontId="12" fillId="0" borderId="0" xfId="0" applyFont="1" applyBorder="1" applyProtection="1">
      <protection hidden="1"/>
    </xf>
    <xf numFmtId="0" fontId="12" fillId="0" borderId="0" xfId="0" applyFont="1" applyBorder="1" applyProtection="1">
      <protection locked="0"/>
    </xf>
    <xf numFmtId="1" fontId="12" fillId="0" borderId="0" xfId="0" applyNumberFormat="1" applyFont="1" applyFill="1" applyBorder="1" applyProtection="1">
      <protection locked="0"/>
    </xf>
    <xf numFmtId="169" fontId="12" fillId="0" borderId="0" xfId="0" applyNumberFormat="1" applyFont="1" applyFill="1" applyBorder="1" applyProtection="1">
      <protection locked="0"/>
    </xf>
    <xf numFmtId="167" fontId="14" fillId="0" borderId="0" xfId="3" applyNumberFormat="1" applyFont="1" applyFill="1" applyBorder="1" applyProtection="1">
      <protection locked="0"/>
    </xf>
    <xf numFmtId="165" fontId="12" fillId="0" borderId="0" xfId="0" applyNumberFormat="1" applyFont="1" applyFill="1" applyBorder="1" applyAlignment="1">
      <alignment horizontal="right" vertical="top"/>
    </xf>
    <xf numFmtId="165" fontId="12" fillId="0" borderId="0" xfId="3" applyNumberFormat="1" applyFont="1" applyFill="1" applyBorder="1" applyAlignment="1">
      <alignment horizontal="right" vertical="top"/>
    </xf>
    <xf numFmtId="166" fontId="12" fillId="0" borderId="0" xfId="0" applyNumberFormat="1" applyFont="1" applyFill="1" applyBorder="1"/>
    <xf numFmtId="14" fontId="12" fillId="0" borderId="0" xfId="0" applyNumberFormat="1" applyFont="1" applyFill="1" applyBorder="1"/>
    <xf numFmtId="2" fontId="12" fillId="0" borderId="0" xfId="0" applyNumberFormat="1" applyFont="1" applyFill="1" applyBorder="1"/>
    <xf numFmtId="14" fontId="12" fillId="0" borderId="0" xfId="3" applyNumberFormat="1" applyFont="1" applyFill="1" applyBorder="1" applyAlignment="1">
      <alignment horizontal="right" vertical="top"/>
    </xf>
    <xf numFmtId="170" fontId="10" fillId="0" borderId="0" xfId="0" applyNumberFormat="1" applyFont="1" applyFill="1" applyBorder="1" applyAlignment="1">
      <alignment horizontal="center" vertical="top"/>
    </xf>
    <xf numFmtId="9" fontId="12" fillId="0" borderId="0" xfId="3" applyFont="1" applyFill="1" applyBorder="1" applyAlignment="1">
      <alignment horizontal="right" vertical="top"/>
    </xf>
    <xf numFmtId="0" fontId="15" fillId="0" borderId="0" xfId="0" applyFont="1" applyFill="1" applyBorder="1"/>
    <xf numFmtId="0" fontId="12" fillId="0" borderId="0" xfId="0" applyFont="1" applyFill="1" applyProtection="1">
      <protection locked="0"/>
    </xf>
    <xf numFmtId="14" fontId="12" fillId="0" borderId="0" xfId="0" applyNumberFormat="1" applyFont="1" applyFill="1" applyProtection="1">
      <protection locked="0"/>
    </xf>
    <xf numFmtId="0" fontId="9" fillId="3" borderId="0" xfId="0" applyFont="1" applyFill="1"/>
    <xf numFmtId="0" fontId="12" fillId="0" borderId="0" xfId="0" applyFont="1"/>
    <xf numFmtId="14" fontId="9" fillId="3" borderId="0" xfId="0" applyNumberFormat="1" applyFont="1" applyFill="1" applyAlignment="1" applyProtection="1">
      <alignment horizontal="right"/>
      <protection locked="0"/>
    </xf>
    <xf numFmtId="0" fontId="10" fillId="0" borderId="10" xfId="0" applyFont="1" applyBorder="1"/>
    <xf numFmtId="0" fontId="12" fillId="0" borderId="11" xfId="0" applyFont="1" applyFill="1" applyBorder="1" applyAlignment="1" applyProtection="1">
      <alignment horizontal="right"/>
      <protection locked="0"/>
    </xf>
    <xf numFmtId="0" fontId="12" fillId="0" borderId="6" xfId="0" applyFont="1" applyFill="1" applyBorder="1" applyAlignment="1" applyProtection="1">
      <alignment horizontal="right"/>
      <protection locked="0"/>
    </xf>
    <xf numFmtId="0" fontId="12" fillId="0" borderId="4" xfId="0" applyFont="1" applyBorder="1"/>
    <xf numFmtId="166" fontId="9" fillId="3" borderId="1" xfId="2" applyNumberFormat="1" applyFont="1" applyFill="1" applyBorder="1" applyProtection="1">
      <protection locked="0"/>
    </xf>
    <xf numFmtId="0" fontId="12" fillId="0" borderId="5" xfId="0" applyFont="1" applyBorder="1"/>
    <xf numFmtId="0" fontId="12" fillId="0" borderId="9" xfId="0" applyFont="1" applyFill="1" applyBorder="1" applyProtection="1">
      <protection locked="0"/>
    </xf>
    <xf numFmtId="166" fontId="9" fillId="3" borderId="2" xfId="2" applyNumberFormat="1" applyFont="1" applyFill="1" applyBorder="1" applyProtection="1">
      <protection locked="0"/>
    </xf>
    <xf numFmtId="0" fontId="12" fillId="0" borderId="10" xfId="0" applyFont="1" applyBorder="1"/>
    <xf numFmtId="14" fontId="9" fillId="3" borderId="11" xfId="0" applyNumberFormat="1" applyFont="1" applyFill="1" applyBorder="1" applyProtection="1">
      <protection locked="0"/>
    </xf>
    <xf numFmtId="0" fontId="12" fillId="0" borderId="6" xfId="0" applyFont="1" applyFill="1" applyBorder="1" applyProtection="1">
      <protection locked="0"/>
    </xf>
    <xf numFmtId="0" fontId="12" fillId="0" borderId="0" xfId="0" applyFont="1" applyProtection="1">
      <protection locked="0"/>
    </xf>
    <xf numFmtId="0" fontId="12" fillId="0" borderId="7" xfId="0" applyFont="1" applyBorder="1"/>
    <xf numFmtId="0" fontId="12" fillId="0" borderId="8" xfId="0" applyFont="1" applyFill="1" applyBorder="1" applyProtection="1">
      <protection locked="0"/>
    </xf>
    <xf numFmtId="0" fontId="12" fillId="0" borderId="3" xfId="0" applyFont="1" applyBorder="1" applyProtection="1">
      <protection locked="0"/>
    </xf>
    <xf numFmtId="0" fontId="12" fillId="0" borderId="2" xfId="0" applyFont="1" applyBorder="1" applyProtection="1">
      <protection locked="0"/>
    </xf>
    <xf numFmtId="0" fontId="12" fillId="0" borderId="13" xfId="0" applyFont="1" applyBorder="1" applyAlignment="1">
      <alignment wrapText="1"/>
    </xf>
    <xf numFmtId="0" fontId="12" fillId="0" borderId="12" xfId="0" applyFont="1" applyBorder="1" applyAlignment="1" applyProtection="1">
      <alignment horizontal="right" wrapText="1"/>
      <protection locked="0"/>
    </xf>
    <xf numFmtId="0" fontId="12" fillId="0" borderId="14" xfId="0" applyFont="1" applyBorder="1" applyAlignment="1" applyProtection="1">
      <alignment horizontal="right"/>
      <protection locked="0"/>
    </xf>
    <xf numFmtId="0" fontId="12" fillId="0" borderId="0" xfId="0" applyFont="1" applyBorder="1" applyAlignment="1" applyProtection="1">
      <alignment wrapText="1"/>
      <protection locked="0"/>
    </xf>
    <xf numFmtId="0" fontId="12" fillId="0" borderId="1" xfId="0" applyFont="1" applyBorder="1" applyAlignment="1" applyProtection="1">
      <alignment horizontal="right"/>
      <protection locked="0"/>
    </xf>
    <xf numFmtId="9" fontId="12" fillId="0" borderId="1" xfId="0" applyNumberFormat="1" applyFont="1" applyBorder="1" applyProtection="1">
      <protection locked="0"/>
    </xf>
    <xf numFmtId="0" fontId="12" fillId="0" borderId="9" xfId="0" applyFont="1" applyBorder="1" applyProtection="1">
      <protection locked="0"/>
    </xf>
    <xf numFmtId="9" fontId="12" fillId="0" borderId="2" xfId="0" applyNumberFormat="1" applyFont="1" applyBorder="1" applyProtection="1">
      <protection locked="0"/>
    </xf>
    <xf numFmtId="9" fontId="12" fillId="0" borderId="0" xfId="0" applyNumberFormat="1" applyFont="1" applyProtection="1">
      <protection locked="0"/>
    </xf>
    <xf numFmtId="0" fontId="9" fillId="3" borderId="0" xfId="0" applyFont="1" applyFill="1" applyBorder="1" applyProtection="1">
      <protection locked="0"/>
    </xf>
    <xf numFmtId="0" fontId="9" fillId="3" borderId="1" xfId="0" applyFont="1" applyFill="1" applyBorder="1" applyProtection="1">
      <protection locked="0"/>
    </xf>
    <xf numFmtId="0" fontId="9" fillId="3" borderId="9" xfId="0" applyFont="1" applyFill="1" applyBorder="1" applyProtection="1">
      <protection locked="0"/>
    </xf>
    <xf numFmtId="0" fontId="9" fillId="3" borderId="2" xfId="0" applyFont="1" applyFill="1" applyBorder="1" applyProtection="1">
      <protection locked="0"/>
    </xf>
    <xf numFmtId="0" fontId="17" fillId="0" borderId="0" xfId="0" applyFont="1"/>
    <xf numFmtId="0" fontId="18" fillId="0" borderId="2" xfId="0" applyFont="1" applyBorder="1" applyProtection="1">
      <protection locked="0"/>
    </xf>
    <xf numFmtId="171" fontId="9" fillId="3" borderId="11" xfId="0" applyNumberFormat="1" applyFont="1" applyFill="1" applyBorder="1" applyProtection="1">
      <protection locked="0"/>
    </xf>
    <xf numFmtId="0" fontId="18" fillId="0" borderId="6" xfId="0" applyFont="1" applyBorder="1" applyProtection="1">
      <protection locked="0"/>
    </xf>
    <xf numFmtId="0" fontId="17" fillId="0" borderId="0" xfId="0" applyFont="1" applyFill="1"/>
    <xf numFmtId="0" fontId="12" fillId="0" borderId="0" xfId="0" applyFont="1" applyAlignment="1">
      <alignment horizontal="right"/>
    </xf>
    <xf numFmtId="0" fontId="12" fillId="0" borderId="12" xfId="0" applyFont="1" applyBorder="1" applyAlignment="1">
      <alignment wrapText="1"/>
    </xf>
    <xf numFmtId="0" fontId="12" fillId="0" borderId="14" xfId="0" applyFont="1" applyBorder="1" applyAlignment="1">
      <alignment horizontal="right"/>
    </xf>
    <xf numFmtId="0" fontId="9" fillId="4" borderId="0" xfId="0" applyFont="1" applyFill="1"/>
    <xf numFmtId="0" fontId="9" fillId="4" borderId="0" xfId="0" applyFont="1" applyFill="1" applyAlignment="1">
      <alignment horizontal="right"/>
    </xf>
    <xf numFmtId="0" fontId="9" fillId="4" borderId="0" xfId="0" applyFont="1" applyFill="1" applyAlignment="1">
      <alignment horizontal="right" wrapText="1"/>
    </xf>
    <xf numFmtId="0" fontId="9" fillId="4" borderId="15" xfId="0" applyFont="1" applyFill="1" applyBorder="1"/>
    <xf numFmtId="0" fontId="9" fillId="4" borderId="15" xfId="0" applyFont="1" applyFill="1" applyBorder="1" applyAlignment="1">
      <alignment horizontal="right"/>
    </xf>
    <xf numFmtId="4" fontId="12" fillId="0" borderId="0" xfId="2" applyNumberFormat="1" applyFont="1" applyProtection="1">
      <protection locked="0"/>
    </xf>
    <xf numFmtId="4" fontId="12" fillId="0" borderId="0" xfId="2" applyNumberFormat="1" applyFont="1"/>
    <xf numFmtId="4" fontId="9" fillId="4" borderId="0" xfId="0" applyNumberFormat="1" applyFont="1" applyFill="1"/>
    <xf numFmtId="0" fontId="16" fillId="0" borderId="0" xfId="0" applyFont="1" applyProtection="1">
      <protection locked="0"/>
    </xf>
    <xf numFmtId="0" fontId="17" fillId="0" borderId="0" xfId="0" applyFont="1" applyAlignment="1" applyProtection="1">
      <alignment horizontal="right"/>
      <protection locked="0"/>
    </xf>
    <xf numFmtId="14" fontId="17" fillId="0" borderId="0" xfId="0" applyNumberFormat="1" applyFont="1" applyProtection="1">
      <protection locked="0"/>
    </xf>
    <xf numFmtId="0" fontId="17" fillId="0" borderId="0" xfId="0" applyFont="1" applyProtection="1">
      <protection locked="0"/>
    </xf>
    <xf numFmtId="14" fontId="17" fillId="0" borderId="0" xfId="0" applyNumberFormat="1" applyFont="1" applyAlignment="1" applyProtection="1">
      <alignment horizontal="right"/>
      <protection locked="0"/>
    </xf>
    <xf numFmtId="0" fontId="12" fillId="0" borderId="0" xfId="0" applyFont="1" applyAlignment="1" applyProtection="1">
      <alignment horizontal="right"/>
      <protection locked="0"/>
    </xf>
    <xf numFmtId="0" fontId="12" fillId="0" borderId="4" xfId="0" applyFont="1" applyBorder="1" applyProtection="1">
      <protection locked="0"/>
    </xf>
    <xf numFmtId="0" fontId="12" fillId="0" borderId="5" xfId="0" applyFont="1" applyBorder="1" applyProtection="1">
      <protection locked="0"/>
    </xf>
    <xf numFmtId="10" fontId="12" fillId="5" borderId="0" xfId="3" applyNumberFormat="1" applyFont="1" applyFill="1" applyBorder="1" applyAlignment="1" applyProtection="1">
      <alignment horizontal="left"/>
      <protection locked="0"/>
    </xf>
    <xf numFmtId="0" fontId="9" fillId="3" borderId="0" xfId="0" applyFont="1" applyFill="1" applyBorder="1" applyAlignment="1" applyProtection="1">
      <alignment horizontal="left"/>
      <protection locked="0"/>
    </xf>
    <xf numFmtId="0" fontId="10" fillId="3" borderId="0" xfId="0" applyFont="1" applyFill="1" applyBorder="1" applyProtection="1">
      <protection locked="0"/>
    </xf>
    <xf numFmtId="0" fontId="10" fillId="3" borderId="0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 applyProtection="1">
      <protection locked="0"/>
    </xf>
    <xf numFmtId="0" fontId="10" fillId="3" borderId="0" xfId="0" applyFont="1" applyFill="1" applyBorder="1" applyAlignment="1" applyProtection="1">
      <alignment vertical="top" wrapText="1"/>
      <protection locked="0"/>
    </xf>
    <xf numFmtId="169" fontId="10" fillId="3" borderId="0" xfId="0" applyNumberFormat="1" applyFont="1" applyFill="1" applyBorder="1" applyProtection="1">
      <protection locked="0"/>
    </xf>
    <xf numFmtId="2" fontId="10" fillId="3" borderId="0" xfId="0" applyNumberFormat="1" applyFont="1" applyFill="1" applyBorder="1" applyProtection="1">
      <protection locked="0"/>
    </xf>
    <xf numFmtId="166" fontId="10" fillId="3" borderId="0" xfId="2" applyNumberFormat="1" applyFont="1" applyFill="1" applyBorder="1" applyProtection="1">
      <protection locked="0"/>
    </xf>
    <xf numFmtId="0" fontId="10" fillId="5" borderId="0" xfId="0" applyFont="1" applyFill="1" applyBorder="1" applyAlignment="1" applyProtection="1">
      <alignment vertical="top" wrapText="1"/>
      <protection locked="0"/>
    </xf>
    <xf numFmtId="0" fontId="10" fillId="5" borderId="0" xfId="0" applyFont="1" applyFill="1" applyBorder="1" applyAlignment="1" applyProtection="1">
      <alignment horizontal="right" vertical="top" wrapText="1"/>
      <protection locked="0"/>
    </xf>
    <xf numFmtId="169" fontId="10" fillId="5" borderId="0" xfId="0" applyNumberFormat="1" applyFont="1" applyFill="1" applyBorder="1" applyAlignment="1" applyProtection="1">
      <alignment horizontal="right" vertical="top" wrapText="1"/>
      <protection locked="0"/>
    </xf>
    <xf numFmtId="2" fontId="10" fillId="5" borderId="0" xfId="0" applyNumberFormat="1" applyFont="1" applyFill="1" applyBorder="1" applyAlignment="1" applyProtection="1">
      <alignment horizontal="center" vertical="top" wrapText="1"/>
      <protection locked="0"/>
    </xf>
    <xf numFmtId="2" fontId="11" fillId="5" borderId="0" xfId="0" applyNumberFormat="1" applyFont="1" applyFill="1" applyBorder="1" applyAlignment="1" applyProtection="1">
      <alignment horizontal="center" vertical="top" wrapText="1"/>
      <protection locked="0"/>
    </xf>
    <xf numFmtId="0" fontId="10" fillId="5" borderId="0" xfId="0" applyFont="1" applyFill="1" applyBorder="1" applyAlignment="1" applyProtection="1">
      <alignment horizontal="center"/>
      <protection locked="0"/>
    </xf>
    <xf numFmtId="166" fontId="12" fillId="5" borderId="0" xfId="2" applyNumberFormat="1" applyFont="1" applyFill="1" applyBorder="1" applyProtection="1">
      <protection locked="0"/>
    </xf>
    <xf numFmtId="166" fontId="10" fillId="5" borderId="0" xfId="2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protection locked="0"/>
    </xf>
    <xf numFmtId="0" fontId="10" fillId="0" borderId="0" xfId="0" applyFont="1" applyFill="1" applyBorder="1" applyAlignment="1" applyProtection="1">
      <alignment vertical="top"/>
      <protection locked="0"/>
    </xf>
    <xf numFmtId="0" fontId="10" fillId="0" borderId="0" xfId="0" applyFont="1" applyFill="1" applyBorder="1" applyAlignment="1" applyProtection="1">
      <alignment vertical="top" wrapText="1"/>
      <protection locked="0"/>
    </xf>
    <xf numFmtId="0" fontId="12" fillId="5" borderId="0" xfId="0" applyFont="1" applyFill="1" applyBorder="1" applyAlignment="1" applyProtection="1">
      <alignment horizontal="left"/>
      <protection locked="0"/>
    </xf>
    <xf numFmtId="0" fontId="10" fillId="5" borderId="0" xfId="0" applyFont="1" applyFill="1" applyBorder="1" applyAlignment="1" applyProtection="1">
      <alignment horizontal="center" vertical="top"/>
      <protection locked="0"/>
    </xf>
    <xf numFmtId="0" fontId="12" fillId="5" borderId="0" xfId="0" applyFont="1" applyFill="1" applyBorder="1" applyAlignment="1" applyProtection="1">
      <alignment horizontal="right"/>
      <protection locked="0"/>
    </xf>
    <xf numFmtId="165" fontId="12" fillId="5" borderId="0" xfId="0" applyNumberFormat="1" applyFont="1" applyFill="1" applyBorder="1" applyProtection="1">
      <protection locked="0"/>
    </xf>
    <xf numFmtId="2" fontId="10" fillId="5" borderId="0" xfId="0" applyNumberFormat="1" applyFont="1" applyFill="1" applyBorder="1" applyAlignment="1" applyProtection="1">
      <alignment horizontal="center" vertical="top"/>
      <protection locked="0"/>
    </xf>
    <xf numFmtId="2" fontId="10" fillId="5" borderId="0" xfId="3" applyNumberFormat="1" applyFont="1" applyFill="1" applyBorder="1" applyAlignment="1" applyProtection="1">
      <alignment horizontal="center"/>
      <protection locked="0"/>
    </xf>
    <xf numFmtId="0" fontId="10" fillId="5" borderId="0" xfId="3" applyNumberFormat="1" applyFont="1" applyFill="1" applyBorder="1" applyAlignment="1" applyProtection="1">
      <alignment horizontal="center"/>
      <protection locked="0"/>
    </xf>
    <xf numFmtId="166" fontId="10" fillId="5" borderId="0" xfId="2" applyNumberFormat="1" applyFont="1" applyFill="1" applyBorder="1" applyAlignment="1" applyProtection="1">
      <alignment horizontal="center" vertical="top"/>
      <protection locked="0"/>
    </xf>
    <xf numFmtId="0" fontId="9" fillId="3" borderId="0" xfId="0" applyFont="1" applyFill="1" applyBorder="1" applyAlignment="1" applyProtection="1">
      <alignment horizontal="center" vertical="top"/>
      <protection locked="0"/>
    </xf>
    <xf numFmtId="4" fontId="9" fillId="3" borderId="0" xfId="0" applyNumberFormat="1" applyFont="1" applyFill="1" applyBorder="1" applyAlignment="1" applyProtection="1">
      <alignment horizontal="right"/>
      <protection locked="0"/>
    </xf>
    <xf numFmtId="2" fontId="9" fillId="3" borderId="0" xfId="0" applyNumberFormat="1" applyFont="1" applyFill="1" applyBorder="1" applyAlignment="1" applyProtection="1">
      <alignment horizontal="center" vertical="top"/>
      <protection locked="0"/>
    </xf>
    <xf numFmtId="0" fontId="9" fillId="3" borderId="0" xfId="3" applyNumberFormat="1" applyFont="1" applyFill="1" applyBorder="1" applyAlignment="1" applyProtection="1">
      <alignment horizontal="center"/>
      <protection locked="0"/>
    </xf>
    <xf numFmtId="4" fontId="9" fillId="0" borderId="0" xfId="0" applyNumberFormat="1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Border="1" applyProtection="1">
      <protection locked="0"/>
    </xf>
    <xf numFmtId="0" fontId="13" fillId="3" borderId="0" xfId="0" applyFont="1" applyFill="1" applyBorder="1" applyProtection="1">
      <protection locked="0"/>
    </xf>
    <xf numFmtId="1" fontId="13" fillId="3" borderId="0" xfId="0" applyNumberFormat="1" applyFont="1" applyFill="1" applyBorder="1" applyAlignment="1" applyProtection="1">
      <alignment horizontal="left"/>
      <protection locked="0"/>
    </xf>
    <xf numFmtId="14" fontId="13" fillId="3" borderId="0" xfId="0" applyNumberFormat="1" applyFont="1" applyFill="1" applyBorder="1" applyProtection="1">
      <protection locked="0"/>
    </xf>
    <xf numFmtId="0" fontId="13" fillId="3" borderId="0" xfId="0" applyFont="1" applyFill="1" applyBorder="1" applyAlignment="1" applyProtection="1">
      <alignment horizontal="left"/>
      <protection locked="0"/>
    </xf>
    <xf numFmtId="2" fontId="13" fillId="3" borderId="0" xfId="0" applyNumberFormat="1" applyFont="1" applyFill="1" applyBorder="1" applyProtection="1">
      <protection locked="0"/>
    </xf>
    <xf numFmtId="14" fontId="13" fillId="3" borderId="0" xfId="3" applyNumberFormat="1" applyFont="1" applyFill="1" applyBorder="1" applyAlignment="1" applyProtection="1">
      <alignment horizontal="right" vertical="top"/>
      <protection locked="0"/>
    </xf>
    <xf numFmtId="0" fontId="12" fillId="3" borderId="0" xfId="0" applyFont="1" applyFill="1" applyBorder="1" applyAlignment="1" applyProtection="1">
      <alignment horizontal="left"/>
      <protection locked="0"/>
    </xf>
    <xf numFmtId="0" fontId="12" fillId="3" borderId="0" xfId="0" applyFont="1" applyFill="1" applyBorder="1" applyProtection="1">
      <protection locked="0"/>
    </xf>
    <xf numFmtId="1" fontId="12" fillId="3" borderId="0" xfId="0" applyNumberFormat="1" applyFont="1" applyFill="1" applyBorder="1" applyProtection="1">
      <protection locked="0"/>
    </xf>
    <xf numFmtId="14" fontId="12" fillId="3" borderId="0" xfId="0" applyNumberFormat="1" applyFont="1" applyFill="1" applyBorder="1" applyProtection="1">
      <protection locked="0"/>
    </xf>
    <xf numFmtId="169" fontId="12" fillId="3" borderId="0" xfId="0" applyNumberFormat="1" applyFont="1" applyFill="1" applyBorder="1" applyProtection="1">
      <protection locked="0"/>
    </xf>
    <xf numFmtId="2" fontId="12" fillId="3" borderId="0" xfId="0" applyNumberFormat="1" applyFont="1" applyFill="1" applyBorder="1" applyProtection="1">
      <protection locked="0"/>
    </xf>
    <xf numFmtId="14" fontId="12" fillId="3" borderId="0" xfId="3" applyNumberFormat="1" applyFont="1" applyFill="1" applyBorder="1" applyAlignment="1" applyProtection="1">
      <alignment horizontal="right" vertical="top"/>
      <protection locked="0"/>
    </xf>
    <xf numFmtId="168" fontId="12" fillId="3" borderId="0" xfId="0" applyNumberFormat="1" applyFont="1" applyFill="1" applyBorder="1" applyProtection="1">
      <protection locked="0"/>
    </xf>
    <xf numFmtId="166" fontId="12" fillId="3" borderId="0" xfId="2" applyNumberFormat="1" applyFont="1" applyFill="1" applyBorder="1" applyProtection="1">
      <protection locked="0"/>
    </xf>
    <xf numFmtId="1" fontId="10" fillId="5" borderId="0" xfId="0" applyNumberFormat="1" applyFont="1" applyFill="1" applyBorder="1" applyAlignment="1" applyProtection="1">
      <alignment vertical="top" wrapText="1"/>
      <protection locked="0"/>
    </xf>
    <xf numFmtId="14" fontId="10" fillId="5" borderId="0" xfId="0" applyNumberFormat="1" applyFont="1" applyFill="1" applyBorder="1" applyAlignment="1" applyProtection="1">
      <alignment vertical="top" wrapText="1"/>
      <protection locked="0"/>
    </xf>
    <xf numFmtId="2" fontId="10" fillId="5" borderId="0" xfId="0" applyNumberFormat="1" applyFont="1" applyFill="1" applyBorder="1" applyAlignment="1" applyProtection="1">
      <alignment horizontal="center" vertical="top" wrapText="1"/>
      <protection locked="0"/>
    </xf>
    <xf numFmtId="0" fontId="10" fillId="5" borderId="0" xfId="0" applyFont="1" applyFill="1" applyBorder="1" applyAlignment="1" applyProtection="1">
      <alignment horizontal="center" vertical="top" wrapText="1"/>
      <protection locked="0"/>
    </xf>
    <xf numFmtId="14" fontId="10" fillId="5" borderId="0" xfId="3" applyNumberFormat="1" applyFont="1" applyFill="1" applyBorder="1" applyAlignment="1" applyProtection="1">
      <alignment horizontal="right" vertical="top" wrapText="1"/>
      <protection locked="0"/>
    </xf>
    <xf numFmtId="0" fontId="10" fillId="5" borderId="0" xfId="0" applyFont="1" applyFill="1" applyBorder="1" applyAlignment="1" applyProtection="1">
      <alignment horizontal="left"/>
      <protection locked="0"/>
    </xf>
    <xf numFmtId="1" fontId="12" fillId="5" borderId="0" xfId="0" applyNumberFormat="1" applyFont="1" applyFill="1" applyBorder="1" applyProtection="1">
      <protection locked="0"/>
    </xf>
    <xf numFmtId="14" fontId="10" fillId="5" borderId="0" xfId="0" applyNumberFormat="1" applyFont="1" applyFill="1" applyBorder="1" applyAlignment="1" applyProtection="1">
      <alignment horizontal="center" vertical="top"/>
      <protection locked="0"/>
    </xf>
    <xf numFmtId="14" fontId="12" fillId="5" borderId="0" xfId="3" applyNumberFormat="1" applyFont="1" applyFill="1" applyBorder="1" applyAlignment="1" applyProtection="1">
      <alignment horizontal="right" vertical="top"/>
      <protection locked="0"/>
    </xf>
    <xf numFmtId="4" fontId="10" fillId="5" borderId="0" xfId="0" applyNumberFormat="1" applyFont="1" applyFill="1" applyBorder="1" applyAlignment="1" applyProtection="1">
      <alignment horizontal="right"/>
      <protection locked="0"/>
    </xf>
    <xf numFmtId="1" fontId="9" fillId="3" borderId="0" xfId="0" applyNumberFormat="1" applyFont="1" applyFill="1" applyBorder="1" applyProtection="1">
      <protection locked="0"/>
    </xf>
    <xf numFmtId="14" fontId="9" fillId="3" borderId="0" xfId="0" applyNumberFormat="1" applyFont="1" applyFill="1" applyBorder="1" applyAlignment="1" applyProtection="1">
      <alignment horizontal="center" vertical="top"/>
      <protection locked="0"/>
    </xf>
    <xf numFmtId="2" fontId="9" fillId="3" borderId="0" xfId="3" applyNumberFormat="1" applyFont="1" applyFill="1" applyBorder="1" applyAlignment="1" applyProtection="1">
      <alignment horizontal="center"/>
      <protection locked="0"/>
    </xf>
    <xf numFmtId="169" fontId="9" fillId="3" borderId="0" xfId="0" applyNumberFormat="1" applyFont="1" applyFill="1" applyBorder="1" applyAlignment="1" applyProtection="1">
      <alignment horizontal="right"/>
      <protection locked="0"/>
    </xf>
    <xf numFmtId="14" fontId="9" fillId="3" borderId="0" xfId="3" applyNumberFormat="1" applyFont="1" applyFill="1" applyBorder="1" applyAlignment="1" applyProtection="1">
      <alignment horizontal="center"/>
      <protection locked="0"/>
    </xf>
    <xf numFmtId="168" fontId="9" fillId="3" borderId="0" xfId="0" applyNumberFormat="1" applyFont="1" applyFill="1" applyBorder="1" applyAlignment="1" applyProtection="1">
      <alignment horizontal="center" vertical="top"/>
      <protection locked="0"/>
    </xf>
  </cellXfs>
  <cellStyles count="173"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Besuchter Link" xfId="16" builtinId="9" hidden="1"/>
    <cellStyle name="Besuchter Link" xfId="18" builtinId="9" hidden="1"/>
    <cellStyle name="Besuchter Link" xfId="20" builtinId="9" hidden="1"/>
    <cellStyle name="Besuchter Link" xfId="22" builtinId="9" hidden="1"/>
    <cellStyle name="Besuchter Link" xfId="24" builtinId="9" hidden="1"/>
    <cellStyle name="Besuchter Link" xfId="26" builtinId="9" hidden="1"/>
    <cellStyle name="Besuchter Link" xfId="28" builtinId="9" hidden="1"/>
    <cellStyle name="Besuchter Link" xfId="30" builtinId="9" hidden="1"/>
    <cellStyle name="Besuchter Link" xfId="32" builtinId="9" hidden="1"/>
    <cellStyle name="Besuchter Link" xfId="34" builtinId="9" hidden="1"/>
    <cellStyle name="Besuchter Link" xfId="36" builtinId="9" hidden="1"/>
    <cellStyle name="Besuchter Link" xfId="38" builtinId="9" hidden="1"/>
    <cellStyle name="Besuchter Link" xfId="40" builtinId="9" hidden="1"/>
    <cellStyle name="Besuchter Link" xfId="42" builtinId="9" hidden="1"/>
    <cellStyle name="Besuchter Link" xfId="44" builtinId="9" hidden="1"/>
    <cellStyle name="Besuchter Link" xfId="46" builtinId="9" hidden="1"/>
    <cellStyle name="Besuchter Link" xfId="48" builtinId="9" hidden="1"/>
    <cellStyle name="Besuchter Link" xfId="50" builtinId="9" hidden="1"/>
    <cellStyle name="Besuchter Link" xfId="52" builtinId="9" hidden="1"/>
    <cellStyle name="Besuchter Link" xfId="54" builtinId="9" hidden="1"/>
    <cellStyle name="Besuchter Link" xfId="56" builtinId="9" hidden="1"/>
    <cellStyle name="Besuchter Link" xfId="58" builtinId="9" hidden="1"/>
    <cellStyle name="Besuchter Link" xfId="60" builtinId="9" hidden="1"/>
    <cellStyle name="Besuchter Link" xfId="62" builtinId="9" hidden="1"/>
    <cellStyle name="Besuchter Link" xfId="64" builtinId="9" hidden="1"/>
    <cellStyle name="Besuchter Link" xfId="66" builtinId="9" hidden="1"/>
    <cellStyle name="Besuchter Link" xfId="68" builtinId="9" hidden="1"/>
    <cellStyle name="Besuchter Link" xfId="70" builtinId="9" hidden="1"/>
    <cellStyle name="Besuchter Link" xfId="72" builtinId="9" hidden="1"/>
    <cellStyle name="Besuchter Link" xfId="74" builtinId="9" hidden="1"/>
    <cellStyle name="Besuchter Link" xfId="76" builtinId="9" hidden="1"/>
    <cellStyle name="Besuchter Link" xfId="78" builtinId="9" hidden="1"/>
    <cellStyle name="Besuchter Link" xfId="80" builtinId="9" hidden="1"/>
    <cellStyle name="Besuchter Link" xfId="82" builtinId="9" hidden="1"/>
    <cellStyle name="Besuchter Link" xfId="84" builtinId="9" hidden="1"/>
    <cellStyle name="Besuchter Link" xfId="86" builtinId="9" hidden="1"/>
    <cellStyle name="Besuchter Link" xfId="88" builtinId="9" hidden="1"/>
    <cellStyle name="Besuchter Link" xfId="90" builtinId="9" hidden="1"/>
    <cellStyle name="Besuchter Link" xfId="92" builtinId="9" hidden="1"/>
    <cellStyle name="Besuchter Link" xfId="94" builtinId="9" hidden="1"/>
    <cellStyle name="Besuchter Link" xfId="96" builtinId="9" hidden="1"/>
    <cellStyle name="Besuchter Link" xfId="98" builtinId="9" hidden="1"/>
    <cellStyle name="Besuchter Link" xfId="100" builtinId="9" hidden="1"/>
    <cellStyle name="Besuchter Link" xfId="102" builtinId="9" hidden="1"/>
    <cellStyle name="Besuchter Link" xfId="104" builtinId="9" hidden="1"/>
    <cellStyle name="Besuchter Link" xfId="106" builtinId="9" hidden="1"/>
    <cellStyle name="Besuchter Link" xfId="108" builtinId="9" hidden="1"/>
    <cellStyle name="Besuchter Link" xfId="110" builtinId="9" hidden="1"/>
    <cellStyle name="Besuchter Link" xfId="112" builtinId="9" hidden="1"/>
    <cellStyle name="Besuchter Link" xfId="114" builtinId="9" hidden="1"/>
    <cellStyle name="Besuchter Link" xfId="116" builtinId="9" hidden="1"/>
    <cellStyle name="Besuchter Link" xfId="118" builtinId="9" hidden="1"/>
    <cellStyle name="Besuchter Link" xfId="120" builtinId="9" hidden="1"/>
    <cellStyle name="Besuchter Link" xfId="122" builtinId="9" hidden="1"/>
    <cellStyle name="Besuchter Link" xfId="124" builtinId="9" hidden="1"/>
    <cellStyle name="Besuchter Link" xfId="126" builtinId="9" hidden="1"/>
    <cellStyle name="Besuchter Link" xfId="128" builtinId="9" hidden="1"/>
    <cellStyle name="Besuchter Link" xfId="130" builtinId="9" hidden="1"/>
    <cellStyle name="Besuchter Link" xfId="132" builtinId="9" hidden="1"/>
    <cellStyle name="Besuchter Link" xfId="134" builtinId="9" hidden="1"/>
    <cellStyle name="Besuchter Link" xfId="136" builtinId="9" hidden="1"/>
    <cellStyle name="Besuchter Link" xfId="138" builtinId="9" hidden="1"/>
    <cellStyle name="Besuchter Link" xfId="140" builtinId="9" hidden="1"/>
    <cellStyle name="Besuchter Link" xfId="142" builtinId="9" hidden="1"/>
    <cellStyle name="Besuchter Link" xfId="144" builtinId="9" hidden="1"/>
    <cellStyle name="Besuchter Link" xfId="146" builtinId="9" hidden="1"/>
    <cellStyle name="Besuchter Link" xfId="148" builtinId="9" hidden="1"/>
    <cellStyle name="Besuchter Link" xfId="150" builtinId="9" hidden="1"/>
    <cellStyle name="Besuchter Link" xfId="152" builtinId="9" hidden="1"/>
    <cellStyle name="Besuchter Link" xfId="154" builtinId="9" hidden="1"/>
    <cellStyle name="Besuchter Link" xfId="156" builtinId="9" hidden="1"/>
    <cellStyle name="Besuchter Link" xfId="158" builtinId="9" hidden="1"/>
    <cellStyle name="Besuchter Link" xfId="160" builtinId="9" hidden="1"/>
    <cellStyle name="Besuchter Link" xfId="162" builtinId="9" hidden="1"/>
    <cellStyle name="Besuchter Link" xfId="164" builtinId="9" hidden="1"/>
    <cellStyle name="Besuchter Link" xfId="166" builtinId="9" hidden="1"/>
    <cellStyle name="Besuchter Link" xfId="168" builtinId="9" hidden="1"/>
    <cellStyle name="Besuchter Link" xfId="170" builtinId="9" hidden="1"/>
    <cellStyle name="Besuchter Link" xfId="172" builtinId="9" hidden="1"/>
    <cellStyle name="Dezimal" xfId="2" builtinId="3"/>
    <cellStyle name="Euro" xfId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Prozent" xfId="3" builtinId="5"/>
    <cellStyle name="Stand." xfId="0" builtinId="0"/>
    <cellStyle name="Standard 2" xfId="4"/>
  </cellStyles>
  <dxfs count="0"/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2</xdr:row>
      <xdr:rowOff>50800</xdr:rowOff>
    </xdr:to>
    <xdr:pic>
      <xdr:nvPicPr>
        <xdr:cNvPr id="2" name="Bild 1" descr="W Logo3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4800" cy="3403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406400</xdr:colOff>
      <xdr:row>2</xdr:row>
      <xdr:rowOff>62653</xdr:rowOff>
    </xdr:to>
    <xdr:pic>
      <xdr:nvPicPr>
        <xdr:cNvPr id="2" name="Bild 1" descr="W Logo3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06400" cy="45381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477520</xdr:colOff>
      <xdr:row>2</xdr:row>
      <xdr:rowOff>76031</xdr:rowOff>
    </xdr:to>
    <xdr:pic>
      <xdr:nvPicPr>
        <xdr:cNvPr id="2" name="Bild 1" descr="W Logo3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77520" cy="533231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1" Type="http://schemas.openxmlformats.org/officeDocument/2006/relationships/image" Target="../media/image1.jpeg"/><Relationship Id="rId2" Type="http://schemas.openxmlformats.org/officeDocument/2006/relationships/image" Target="../media/image2.jpeg"/></Relationships>
</file>

<file path=xl/theme/theme1.xml><?xml version="1.0" encoding="utf-8"?>
<a:theme xmlns:a="http://schemas.openxmlformats.org/drawingml/2006/main" name="Phorkys">
  <a:themeElements>
    <a:clrScheme name="Phorkys">
      <a:dk1>
        <a:sysClr val="windowText" lastClr="000000"/>
      </a:dk1>
      <a:lt1>
        <a:sysClr val="window" lastClr="FFFFFF"/>
      </a:lt1>
      <a:dk2>
        <a:srgbClr val="2F1F58"/>
      </a:dk2>
      <a:lt2>
        <a:srgbClr val="B7A9E0"/>
      </a:lt2>
      <a:accent1>
        <a:srgbClr val="8C73D0"/>
      </a:accent1>
      <a:accent2>
        <a:srgbClr val="C2E8C4"/>
      </a:accent2>
      <a:accent3>
        <a:srgbClr val="C5A6E8"/>
      </a:accent3>
      <a:accent4>
        <a:srgbClr val="B45EC7"/>
      </a:accent4>
      <a:accent5>
        <a:srgbClr val="9FDAFB"/>
      </a:accent5>
      <a:accent6>
        <a:srgbClr val="95C5B0"/>
      </a:accent6>
      <a:hlink>
        <a:srgbClr val="744AE0"/>
      </a:hlink>
      <a:folHlink>
        <a:srgbClr val="8D8AD1"/>
      </a:folHlink>
    </a:clrScheme>
    <a:fontScheme name="Phorkys">
      <a:majorFont>
        <a:latin typeface="Mistral"/>
        <a:ea typeface=""/>
        <a:cs typeface=""/>
        <a:font script="Jpan" typeface="ＤＦＰ行書体"/>
        <a:font script="Hans" typeface="宋体"/>
        <a:font script="Hant" typeface="新細明體"/>
      </a:majorFont>
      <a:minorFont>
        <a:latin typeface="Candara"/>
        <a:ea typeface=""/>
        <a:cs typeface=""/>
        <a:font script="Jpan" typeface="メイリオ"/>
        <a:font script="Hans" typeface="宋体"/>
        <a:font script="Hant" typeface="新細明體"/>
      </a:minorFont>
    </a:fontScheme>
    <a:fmtScheme name="Phorkys">
      <a: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>
                <a:shade val="70000"/>
                <a:satMod val="120000"/>
              </a:schemeClr>
              <a:schemeClr val="phClr">
                <a:tint val="70000"/>
                <a:satMod val="300000"/>
                <a:lumMod val="125000"/>
              </a:schemeClr>
            </a:duotone>
          </a:blip>
          <a:tile tx="0" ty="0" sx="50000" sy="50000" flip="none" algn="tl"/>
        </a:blipFill>
        <a:blipFill rotWithShape="1">
          <a:blip xmlns:r="http://schemas.openxmlformats.org/officeDocument/2006/relationships" r:embed="rId2">
            <a:duotone>
              <a:schemeClr val="phClr">
                <a:shade val="70000"/>
                <a:satMod val="120000"/>
              </a:schemeClr>
              <a:schemeClr val="phClr">
                <a:tint val="70000"/>
                <a:satMod val="135000"/>
              </a:schemeClr>
            </a:duotone>
          </a:blip>
          <a:tile tx="0" ty="0" sx="40000" sy="40000" flip="none" algn="tl"/>
        </a:blipFill>
      </a:fillStyleLst>
      <a:lnStyleLst>
        <a:ln w="38100" cap="flat" cmpd="sng" algn="ctr">
          <a:solidFill>
            <a:schemeClr val="phClr">
              <a:alpha val="70000"/>
              <a:satMod val="105000"/>
            </a:schemeClr>
          </a:solidFill>
          <a:prstDash val="solid"/>
          <a:miter/>
        </a:ln>
        <a:ln w="50800" cap="flat" cmpd="sng" algn="ctr">
          <a:solidFill>
            <a:schemeClr val="phClr">
              <a:alpha val="50000"/>
            </a:schemeClr>
          </a:solidFill>
          <a:prstDash val="solid"/>
          <a:miter/>
        </a:ln>
        <a:ln w="88900" cap="flat" cmpd="sng" algn="ctr">
          <a:solidFill>
            <a:schemeClr val="phClr">
              <a:alpha val="40000"/>
            </a:schemeClr>
          </a:solidFill>
          <a:prstDash val="solid"/>
          <a:miter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innerShdw blurRad="190500" dir="13500000">
              <a:srgbClr val="000000">
                <a:alpha val="50000"/>
              </a:srgbClr>
            </a:innerShdw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blipFill rotWithShape="1">
          <a:blip xmlns:r="http://schemas.openxmlformats.org/officeDocument/2006/relationships" r:embed="rId3">
            <a:duotone>
              <a:schemeClr val="phClr">
                <a:shade val="70000"/>
                <a:satMod val="500000"/>
                <a:lumMod val="50000"/>
              </a:schemeClr>
              <a:schemeClr val="phClr">
                <a:satMod val="800000"/>
                <a:lumMod val="250000"/>
              </a:schemeClr>
            </a:duotone>
          </a:blip>
          <a:stretch/>
        </a:blipFill>
        <a:blipFill rotWithShape="1">
          <a:blip xmlns:r="http://schemas.openxmlformats.org/officeDocument/2006/relationships" r:embed="rId4">
            <a:duotone>
              <a:schemeClr val="phClr">
                <a:shade val="70000"/>
                <a:satMod val="500000"/>
                <a:lumMod val="50000"/>
              </a:schemeClr>
              <a:schemeClr val="phClr">
                <a:satMod val="800000"/>
                <a:lumMod val="250000"/>
              </a:schemeClr>
            </a:duotone>
          </a:blip>
          <a:stretch/>
        </a:blipFill>
        <a:blipFill rotWithShape="1">
          <a:blip xmlns:r="http://schemas.openxmlformats.org/officeDocument/2006/relationships" r:embed="rId5">
            <a:duotone>
              <a:schemeClr val="phClr">
                <a:shade val="70000"/>
                <a:satMod val="500000"/>
                <a:lumMod val="50000"/>
              </a:schemeClr>
              <a:schemeClr val="phClr">
                <a:satMod val="800000"/>
                <a:lumMod val="250000"/>
              </a:schemeClr>
            </a:duotone>
          </a:blip>
          <a:stretch/>
        </a:blipFill>
      </a:bgFillStyleLst>
    </a:fmtScheme>
  </a:themeElements>
  <a:objectDefaults>
    <a:spDef>
      <a:spPr/>
      <a:bodyPr rtlCol="0" anchor="ctr"/>
      <a:lstStyle>
        <a:defPPr algn="ctr">
          <a:defRPr/>
        </a:defPPr>
      </a:lstStyle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48"/>
  <sheetViews>
    <sheetView tabSelected="1" topLeftCell="A10" zoomScale="150" zoomScaleNormal="150" zoomScalePageLayoutView="150" workbookViewId="0">
      <pane xSplit="54900" topLeftCell="K1"/>
      <selection activeCell="D34" sqref="D34"/>
      <selection pane="topRight" activeCell="K1" sqref="K1"/>
    </sheetView>
  </sheetViews>
  <sheetFormatPr baseColWidth="10" defaultRowHeight="12" x14ac:dyDescent="0.15"/>
  <cols>
    <col min="1" max="1" width="32.33203125" style="61" customWidth="1"/>
    <col min="2" max="2" width="15.83203125" style="61" customWidth="1"/>
    <col min="3" max="3" width="17.6640625" style="61" customWidth="1"/>
    <col min="4" max="4" width="15.83203125" style="61" customWidth="1"/>
    <col min="5" max="5" width="14.33203125" style="61" customWidth="1"/>
    <col min="6" max="6" width="9.33203125" style="61" customWidth="1"/>
    <col min="7" max="10" width="19.5" style="61" customWidth="1"/>
    <col min="11" max="16384" width="10.83203125" style="61"/>
  </cols>
  <sheetData>
    <row r="1" spans="1:5" x14ac:dyDescent="0.15">
      <c r="A1" s="60" t="s">
        <v>90</v>
      </c>
      <c r="B1" s="60"/>
      <c r="C1" s="60"/>
      <c r="D1" s="74"/>
      <c r="E1" s="74"/>
    </row>
    <row r="2" spans="1:5" ht="13" thickBot="1" x14ac:dyDescent="0.2">
      <c r="A2" s="60" t="s">
        <v>91</v>
      </c>
      <c r="B2" s="62">
        <v>42369</v>
      </c>
      <c r="C2" s="62"/>
      <c r="D2" s="74"/>
      <c r="E2" s="74"/>
    </row>
    <row r="3" spans="1:5" ht="13" thickBot="1" x14ac:dyDescent="0.2">
      <c r="A3" s="63" t="s">
        <v>69</v>
      </c>
      <c r="B3" s="64" t="s">
        <v>61</v>
      </c>
      <c r="C3" s="65" t="s">
        <v>62</v>
      </c>
      <c r="D3" s="74"/>
      <c r="E3" s="74"/>
    </row>
    <row r="4" spans="1:5" x14ac:dyDescent="0.15">
      <c r="A4" s="66"/>
      <c r="B4" s="39">
        <v>3</v>
      </c>
      <c r="C4" s="67">
        <v>2</v>
      </c>
      <c r="D4" s="74"/>
      <c r="E4" s="74"/>
    </row>
    <row r="5" spans="1:5" x14ac:dyDescent="0.15">
      <c r="A5" s="66"/>
      <c r="B5" s="39">
        <v>5</v>
      </c>
      <c r="C5" s="67">
        <v>3</v>
      </c>
      <c r="D5" s="74"/>
      <c r="E5" s="74"/>
    </row>
    <row r="6" spans="1:5" x14ac:dyDescent="0.15">
      <c r="A6" s="66"/>
      <c r="B6" s="39">
        <v>10</v>
      </c>
      <c r="C6" s="67">
        <v>4</v>
      </c>
      <c r="D6" s="74"/>
      <c r="E6" s="74"/>
    </row>
    <row r="7" spans="1:5" x14ac:dyDescent="0.15">
      <c r="A7" s="66"/>
      <c r="B7" s="39">
        <v>15</v>
      </c>
      <c r="C7" s="67">
        <v>6</v>
      </c>
      <c r="D7" s="74"/>
      <c r="E7" s="74"/>
    </row>
    <row r="8" spans="1:5" x14ac:dyDescent="0.15">
      <c r="A8" s="66"/>
      <c r="B8" s="39">
        <v>20</v>
      </c>
      <c r="C8" s="67">
        <v>9</v>
      </c>
      <c r="D8" s="74"/>
      <c r="E8" s="74"/>
    </row>
    <row r="9" spans="1:5" ht="13" thickBot="1" x14ac:dyDescent="0.2">
      <c r="A9" s="68"/>
      <c r="B9" s="69">
        <v>25</v>
      </c>
      <c r="C9" s="70">
        <v>12</v>
      </c>
      <c r="D9" s="74"/>
      <c r="E9" s="74"/>
    </row>
    <row r="10" spans="1:5" ht="13" thickBot="1" x14ac:dyDescent="0.2">
      <c r="A10" s="38"/>
      <c r="B10" s="39"/>
      <c r="C10" s="39"/>
      <c r="D10" s="74"/>
      <c r="E10" s="74"/>
    </row>
    <row r="11" spans="1:5" ht="13" thickBot="1" x14ac:dyDescent="0.2">
      <c r="A11" s="71" t="s">
        <v>68</v>
      </c>
      <c r="B11" s="72">
        <v>37622</v>
      </c>
      <c r="C11" s="73"/>
      <c r="D11" s="74"/>
      <c r="E11" s="74"/>
    </row>
    <row r="12" spans="1:5" ht="13" thickBot="1" x14ac:dyDescent="0.2">
      <c r="B12" s="74"/>
      <c r="C12" s="74"/>
      <c r="D12" s="74"/>
      <c r="E12" s="74"/>
    </row>
    <row r="13" spans="1:5" x14ac:dyDescent="0.15">
      <c r="A13" s="75" t="s">
        <v>12</v>
      </c>
      <c r="B13" s="76">
        <v>65</v>
      </c>
      <c r="C13" s="77"/>
      <c r="D13" s="74"/>
      <c r="E13" s="74"/>
    </row>
    <row r="14" spans="1:5" ht="13" thickBot="1" x14ac:dyDescent="0.2">
      <c r="A14" s="68" t="s">
        <v>13</v>
      </c>
      <c r="B14" s="69">
        <v>65</v>
      </c>
      <c r="C14" s="78"/>
      <c r="D14" s="74"/>
      <c r="E14" s="74"/>
    </row>
    <row r="15" spans="1:5" ht="13" thickBot="1" x14ac:dyDescent="0.2">
      <c r="B15" s="74"/>
      <c r="C15" s="74"/>
      <c r="D15" s="74"/>
      <c r="E15" s="74"/>
    </row>
    <row r="16" spans="1:5" ht="24" x14ac:dyDescent="0.15">
      <c r="A16" s="79" t="s">
        <v>66</v>
      </c>
      <c r="B16" s="80" t="s">
        <v>63</v>
      </c>
      <c r="C16" s="81" t="s">
        <v>19</v>
      </c>
      <c r="D16" s="74"/>
      <c r="E16" s="74"/>
    </row>
    <row r="17" spans="1:6" x14ac:dyDescent="0.15">
      <c r="A17" s="114"/>
      <c r="B17" s="82">
        <v>10</v>
      </c>
      <c r="C17" s="83">
        <v>0</v>
      </c>
      <c r="D17" s="74"/>
      <c r="E17" s="74"/>
    </row>
    <row r="18" spans="1:6" x14ac:dyDescent="0.15">
      <c r="A18" s="114"/>
      <c r="B18" s="45">
        <v>20</v>
      </c>
      <c r="C18" s="84">
        <v>-0.05</v>
      </c>
      <c r="D18" s="74"/>
      <c r="E18" s="74"/>
    </row>
    <row r="19" spans="1:6" x14ac:dyDescent="0.15">
      <c r="A19" s="114"/>
      <c r="B19" s="45">
        <v>30</v>
      </c>
      <c r="C19" s="84">
        <v>-0.1</v>
      </c>
      <c r="D19" s="74"/>
      <c r="E19" s="74"/>
    </row>
    <row r="20" spans="1:6" ht="13" thickBot="1" x14ac:dyDescent="0.2">
      <c r="A20" s="115" t="s">
        <v>20</v>
      </c>
      <c r="B20" s="85"/>
      <c r="C20" s="86">
        <v>-0.15</v>
      </c>
      <c r="D20" s="74"/>
      <c r="E20" s="74"/>
    </row>
    <row r="21" spans="1:6" ht="13" thickBot="1" x14ac:dyDescent="0.2">
      <c r="B21" s="74"/>
      <c r="C21" s="87"/>
      <c r="D21" s="74"/>
      <c r="E21" s="74"/>
    </row>
    <row r="22" spans="1:6" ht="13" thickBot="1" x14ac:dyDescent="0.2">
      <c r="A22" s="63" t="s">
        <v>64</v>
      </c>
      <c r="B22" s="64" t="s">
        <v>61</v>
      </c>
      <c r="C22" s="65" t="s">
        <v>62</v>
      </c>
      <c r="D22" s="74"/>
      <c r="E22" s="74"/>
    </row>
    <row r="23" spans="1:6" x14ac:dyDescent="0.15">
      <c r="A23" s="66" t="s">
        <v>11</v>
      </c>
      <c r="B23" s="88">
        <v>25</v>
      </c>
      <c r="C23" s="89">
        <v>2</v>
      </c>
      <c r="D23" s="74"/>
      <c r="E23" s="74"/>
    </row>
    <row r="24" spans="1:6" ht="13" thickBot="1" x14ac:dyDescent="0.2">
      <c r="A24" s="68" t="s">
        <v>11</v>
      </c>
      <c r="B24" s="90">
        <v>40</v>
      </c>
      <c r="C24" s="91">
        <v>4</v>
      </c>
      <c r="D24" s="74"/>
      <c r="E24" s="108"/>
    </row>
    <row r="25" spans="1:6" ht="13" thickBot="1" x14ac:dyDescent="0.2">
      <c r="B25" s="74"/>
      <c r="C25" s="74"/>
      <c r="D25" s="109"/>
      <c r="E25" s="110"/>
      <c r="F25" s="92"/>
    </row>
    <row r="26" spans="1:6" x14ac:dyDescent="0.15">
      <c r="A26" s="75" t="s">
        <v>73</v>
      </c>
      <c r="B26" s="76">
        <v>65</v>
      </c>
      <c r="C26" s="77"/>
      <c r="D26" s="111"/>
      <c r="E26" s="110"/>
      <c r="F26" s="92"/>
    </row>
    <row r="27" spans="1:6" ht="13" thickBot="1" x14ac:dyDescent="0.2">
      <c r="A27" s="68" t="s">
        <v>74</v>
      </c>
      <c r="B27" s="69">
        <v>60</v>
      </c>
      <c r="C27" s="93" t="s">
        <v>65</v>
      </c>
      <c r="D27" s="111"/>
      <c r="E27" s="110"/>
      <c r="F27" s="92"/>
    </row>
    <row r="28" spans="1:6" ht="13" thickBot="1" x14ac:dyDescent="0.2">
      <c r="B28" s="74"/>
      <c r="C28" s="74"/>
      <c r="D28" s="111"/>
      <c r="E28" s="110"/>
      <c r="F28" s="92"/>
    </row>
    <row r="29" spans="1:6" ht="13" thickBot="1" x14ac:dyDescent="0.2">
      <c r="A29" s="71" t="s">
        <v>70</v>
      </c>
      <c r="B29" s="94">
        <v>3.65E-3</v>
      </c>
      <c r="C29" s="95" t="s">
        <v>71</v>
      </c>
      <c r="D29" s="111"/>
      <c r="E29" s="110"/>
      <c r="F29" s="92"/>
    </row>
    <row r="30" spans="1:6" ht="13" thickBot="1" x14ac:dyDescent="0.2">
      <c r="B30" s="74"/>
      <c r="C30" s="74"/>
      <c r="D30" s="111"/>
      <c r="E30" s="110"/>
      <c r="F30" s="92"/>
    </row>
    <row r="31" spans="1:6" ht="13" thickBot="1" x14ac:dyDescent="0.2">
      <c r="A31" s="63" t="s">
        <v>64</v>
      </c>
      <c r="B31" s="64" t="s">
        <v>61</v>
      </c>
      <c r="C31" s="65" t="s">
        <v>62</v>
      </c>
      <c r="D31" s="111"/>
      <c r="E31" s="110"/>
      <c r="F31" s="92"/>
    </row>
    <row r="32" spans="1:6" x14ac:dyDescent="0.15">
      <c r="A32" s="66" t="s">
        <v>72</v>
      </c>
      <c r="B32" s="88">
        <v>25</v>
      </c>
      <c r="C32" s="89">
        <v>2</v>
      </c>
      <c r="D32" s="111"/>
      <c r="E32" s="110"/>
      <c r="F32" s="92"/>
    </row>
    <row r="33" spans="1:6" ht="13" thickBot="1" x14ac:dyDescent="0.2">
      <c r="A33" s="68" t="s">
        <v>72</v>
      </c>
      <c r="B33" s="90">
        <v>40</v>
      </c>
      <c r="C33" s="91">
        <v>4</v>
      </c>
      <c r="D33" s="111"/>
      <c r="E33" s="112"/>
      <c r="F33" s="96"/>
    </row>
    <row r="34" spans="1:6" ht="13" thickBot="1" x14ac:dyDescent="0.2">
      <c r="B34" s="97"/>
      <c r="C34" s="97"/>
      <c r="D34" s="109"/>
      <c r="E34" s="112"/>
      <c r="F34" s="92"/>
    </row>
    <row r="35" spans="1:6" ht="24" x14ac:dyDescent="0.15">
      <c r="A35" s="79" t="s">
        <v>67</v>
      </c>
      <c r="B35" s="98" t="s">
        <v>63</v>
      </c>
      <c r="C35" s="99" t="s">
        <v>19</v>
      </c>
      <c r="D35" s="109"/>
      <c r="E35" s="74"/>
    </row>
    <row r="36" spans="1:6" x14ac:dyDescent="0.15">
      <c r="A36" s="114"/>
      <c r="B36" s="82">
        <v>10</v>
      </c>
      <c r="C36" s="83">
        <v>0</v>
      </c>
      <c r="D36" s="113"/>
      <c r="E36" s="113"/>
    </row>
    <row r="37" spans="1:6" x14ac:dyDescent="0.15">
      <c r="A37" s="114"/>
      <c r="B37" s="45">
        <v>20</v>
      </c>
      <c r="C37" s="84">
        <v>-0.05</v>
      </c>
      <c r="D37" s="113"/>
      <c r="E37" s="113"/>
    </row>
    <row r="38" spans="1:6" x14ac:dyDescent="0.15">
      <c r="A38" s="114"/>
      <c r="B38" s="45">
        <v>30</v>
      </c>
      <c r="C38" s="84">
        <v>-0.1</v>
      </c>
      <c r="D38" s="113"/>
      <c r="E38" s="113"/>
    </row>
    <row r="39" spans="1:6" ht="13" thickBot="1" x14ac:dyDescent="0.2">
      <c r="A39" s="115" t="s">
        <v>20</v>
      </c>
      <c r="B39" s="85"/>
      <c r="C39" s="86">
        <v>-0.15</v>
      </c>
      <c r="D39" s="113"/>
      <c r="E39" s="113"/>
    </row>
    <row r="41" spans="1:6" ht="27.5" customHeight="1" x14ac:dyDescent="0.15">
      <c r="A41" s="100" t="s">
        <v>84</v>
      </c>
      <c r="B41" s="101" t="s">
        <v>82</v>
      </c>
      <c r="C41" s="101" t="s">
        <v>82</v>
      </c>
      <c r="D41" s="102" t="s">
        <v>88</v>
      </c>
    </row>
    <row r="42" spans="1:6" x14ac:dyDescent="0.15">
      <c r="A42" s="103"/>
      <c r="B42" s="104" t="s">
        <v>86</v>
      </c>
      <c r="C42" s="104" t="s">
        <v>87</v>
      </c>
      <c r="D42" s="104" t="s">
        <v>89</v>
      </c>
    </row>
    <row r="43" spans="1:6" x14ac:dyDescent="0.15">
      <c r="A43" s="61" t="s">
        <v>85</v>
      </c>
      <c r="B43" s="105">
        <v>891399.16171686188</v>
      </c>
      <c r="C43" s="106">
        <f>+VB!Q5</f>
        <v>879854.0324765367</v>
      </c>
      <c r="D43" s="106">
        <f>+C43-B43</f>
        <v>-11545.129240325186</v>
      </c>
    </row>
    <row r="44" spans="1:6" x14ac:dyDescent="0.15">
      <c r="A44" s="61" t="str">
        <f>"Rückstellung für Jubiläen "&amp;B23&amp;" Beamte"</f>
        <v>Rückstellung für Jubiläen 25 Beamte</v>
      </c>
      <c r="B44" s="105">
        <v>82786.171860764574</v>
      </c>
      <c r="C44" s="106">
        <f>+Beamte!U5</f>
        <v>81391.913775129447</v>
      </c>
      <c r="D44" s="106">
        <f t="shared" ref="D44:D47" si="0">+C44-B44</f>
        <v>-1394.2580856351269</v>
      </c>
    </row>
    <row r="45" spans="1:6" x14ac:dyDescent="0.15">
      <c r="A45" s="61" t="str">
        <f t="shared" ref="A45" si="1">"Rückstellung für Jubiläen "&amp;B24&amp;" Beamte"</f>
        <v>Rückstellung für Jubiläen 40 Beamte</v>
      </c>
      <c r="B45" s="105">
        <v>287212.95566756208</v>
      </c>
      <c r="C45" s="106">
        <f>+Beamte!X5</f>
        <v>275605.80238979525</v>
      </c>
      <c r="D45" s="106">
        <f t="shared" si="0"/>
        <v>-11607.153277766833</v>
      </c>
    </row>
    <row r="46" spans="1:6" x14ac:dyDescent="0.15">
      <c r="A46" s="61" t="str">
        <f>"Rückstellung für Jubiläen "&amp;B32&amp;" VB"</f>
        <v>Rückstellung für Jubiläen 25 VB</v>
      </c>
      <c r="B46" s="105">
        <v>103298.3262095689</v>
      </c>
      <c r="C46" s="106">
        <f>+VB!AD5</f>
        <v>97287.543911188142</v>
      </c>
      <c r="D46" s="106">
        <f t="shared" si="0"/>
        <v>-6010.7822983807564</v>
      </c>
    </row>
    <row r="47" spans="1:6" x14ac:dyDescent="0.15">
      <c r="A47" s="61" t="str">
        <f>"Rückstellung für Jubiläen "&amp;B33&amp;" VB"</f>
        <v>Rückstellung für Jubiläen 40 VB</v>
      </c>
      <c r="B47" s="105">
        <v>313440.41036510235</v>
      </c>
      <c r="C47" s="106">
        <f>+VB!AG5</f>
        <v>311684.34492289339</v>
      </c>
      <c r="D47" s="106">
        <f t="shared" si="0"/>
        <v>-1756.0654422089574</v>
      </c>
    </row>
    <row r="48" spans="1:6" x14ac:dyDescent="0.15">
      <c r="A48" s="100" t="s">
        <v>16</v>
      </c>
      <c r="B48" s="107">
        <f>SUM(B43:B47)</f>
        <v>1678137.0258198599</v>
      </c>
      <c r="C48" s="107">
        <f>SUM(C43:C47)</f>
        <v>1645823.637475543</v>
      </c>
      <c r="D48" s="107">
        <f>SUM(D43:D47)</f>
        <v>-32313.38834431686</v>
      </c>
    </row>
  </sheetData>
  <sheetProtection password="96D5" sheet="1" objects="1" scenarios="1" formatColumns="0" formatRows="0"/>
  <phoneticPr fontId="3" type="noConversion"/>
  <pageMargins left="0.78740157480314965" right="0.78740157480314965" top="0.98425196850393704" bottom="0.98425196850393704" header="0.51181102362204722" footer="0.51181102362204722"/>
  <pageSetup paperSize="8" orientation="landscape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F800"/>
  <sheetViews>
    <sheetView zoomScale="125" zoomScaleNormal="125" zoomScalePageLayoutView="125" workbookViewId="0">
      <pane ySplit="5" topLeftCell="A778" activePane="bottomLeft" state="frozen"/>
      <selection activeCell="B7" sqref="B7"/>
      <selection pane="bottomLeft" sqref="A1:XFD5"/>
    </sheetView>
  </sheetViews>
  <sheetFormatPr baseColWidth="10" defaultColWidth="7" defaultRowHeight="12" x14ac:dyDescent="0.15"/>
  <cols>
    <col min="1" max="1" width="9.33203125" style="45" customWidth="1"/>
    <col min="2" max="2" width="25.83203125" style="45" customWidth="1"/>
    <col min="3" max="3" width="4.6640625" style="39" bestFit="1" customWidth="1"/>
    <col min="4" max="4" width="4.6640625" style="39" customWidth="1"/>
    <col min="5" max="5" width="5.6640625" style="39" customWidth="1"/>
    <col min="6" max="10" width="12.33203125" style="39" customWidth="1"/>
    <col min="11" max="11" width="12.33203125" style="32" customWidth="1"/>
    <col min="12" max="12" width="12.33203125" style="39" customWidth="1"/>
    <col min="13" max="15" width="12.33203125" style="43" customWidth="1"/>
    <col min="16" max="17" width="12.33203125" style="44" customWidth="1"/>
    <col min="18" max="24" width="12.33203125" style="38" customWidth="1"/>
    <col min="25" max="25" width="10.6640625" style="38" hidden="1" customWidth="1"/>
    <col min="26" max="26" width="6" style="38" hidden="1" customWidth="1"/>
    <col min="27" max="27" width="7.1640625" style="38" hidden="1" customWidth="1"/>
    <col min="28" max="29" width="12.1640625" style="38" hidden="1" customWidth="1"/>
    <col min="30" max="30" width="8.6640625" style="38" hidden="1" customWidth="1"/>
    <col min="31" max="31" width="2.1640625" style="38" hidden="1" customWidth="1"/>
    <col min="32" max="34" width="0" style="38" hidden="1" customWidth="1"/>
    <col min="35" max="16384" width="7" style="38"/>
  </cols>
  <sheetData>
    <row r="1" spans="1:32" s="120" customFormat="1" ht="15" customHeight="1" x14ac:dyDescent="0.15">
      <c r="A1" s="117"/>
      <c r="B1" s="117"/>
      <c r="C1" s="118"/>
      <c r="D1" s="118"/>
      <c r="E1" s="119"/>
      <c r="F1" s="118"/>
      <c r="G1" s="117" t="s">
        <v>93</v>
      </c>
      <c r="H1" s="119"/>
      <c r="I1" s="118"/>
      <c r="J1" s="118"/>
      <c r="K1" s="88"/>
      <c r="L1" s="118"/>
      <c r="M1" s="88"/>
      <c r="N1" s="88"/>
      <c r="O1" s="88"/>
      <c r="P1" s="88"/>
      <c r="Q1" s="88"/>
      <c r="R1" s="88" t="s">
        <v>94</v>
      </c>
      <c r="S1" s="88"/>
      <c r="T1" s="88"/>
      <c r="U1" s="88"/>
      <c r="V1" s="88"/>
      <c r="W1" s="88"/>
      <c r="X1" s="88"/>
    </row>
    <row r="2" spans="1:32" s="120" customFormat="1" ht="15" customHeight="1" x14ac:dyDescent="0.15">
      <c r="A2" s="119"/>
      <c r="B2" s="119"/>
      <c r="C2" s="118"/>
      <c r="D2" s="118"/>
      <c r="E2" s="118"/>
      <c r="F2" s="118"/>
      <c r="G2" s="118"/>
      <c r="H2" s="121"/>
      <c r="I2" s="119"/>
      <c r="J2" s="119"/>
      <c r="K2" s="122"/>
      <c r="L2" s="118"/>
      <c r="M2" s="123"/>
      <c r="N2" s="123"/>
      <c r="O2" s="123"/>
      <c r="P2" s="118"/>
      <c r="Q2" s="118"/>
      <c r="R2" s="118"/>
      <c r="S2" s="118"/>
      <c r="T2" s="124"/>
      <c r="U2" s="124"/>
      <c r="V2" s="118"/>
      <c r="W2" s="124"/>
      <c r="X2" s="118"/>
    </row>
    <row r="3" spans="1:32" s="135" customFormat="1" ht="77" customHeight="1" x14ac:dyDescent="0.15">
      <c r="A3" s="125" t="s">
        <v>111</v>
      </c>
      <c r="B3" s="125" t="s">
        <v>112</v>
      </c>
      <c r="C3" s="125" t="s">
        <v>14</v>
      </c>
      <c r="D3" s="125" t="s">
        <v>3</v>
      </c>
      <c r="E3" s="125" t="s">
        <v>4</v>
      </c>
      <c r="F3" s="125" t="s">
        <v>15</v>
      </c>
      <c r="G3" s="125" t="s">
        <v>29</v>
      </c>
      <c r="H3" s="125" t="s">
        <v>42</v>
      </c>
      <c r="I3" s="126" t="s">
        <v>51</v>
      </c>
      <c r="J3" s="126" t="s">
        <v>52</v>
      </c>
      <c r="K3" s="127" t="s">
        <v>28</v>
      </c>
      <c r="L3" s="126" t="s">
        <v>23</v>
      </c>
      <c r="M3" s="128" t="s">
        <v>17</v>
      </c>
      <c r="N3" s="128" t="s">
        <v>18</v>
      </c>
      <c r="O3" s="129"/>
      <c r="P3" s="125" t="s">
        <v>78</v>
      </c>
      <c r="Q3" s="125" t="s">
        <v>108</v>
      </c>
      <c r="R3" s="130" t="s">
        <v>77</v>
      </c>
      <c r="S3" s="14"/>
      <c r="T3" s="131"/>
      <c r="U3" s="131"/>
      <c r="V3" s="132" t="s">
        <v>77</v>
      </c>
      <c r="W3" s="131"/>
      <c r="X3" s="14"/>
      <c r="Y3" s="133" t="s">
        <v>95</v>
      </c>
      <c r="Z3" s="134"/>
      <c r="AA3" s="134"/>
      <c r="AB3" s="134"/>
      <c r="AC3" s="134"/>
      <c r="AD3" s="134"/>
    </row>
    <row r="4" spans="1:32" s="39" customFormat="1" x14ac:dyDescent="0.15">
      <c r="A4" s="136"/>
      <c r="B4" s="136"/>
      <c r="C4" s="14"/>
      <c r="D4" s="14"/>
      <c r="E4" s="14"/>
      <c r="F4" s="14"/>
      <c r="G4" s="137"/>
      <c r="H4" s="125"/>
      <c r="I4" s="136"/>
      <c r="J4" s="138" t="s">
        <v>109</v>
      </c>
      <c r="K4" s="116">
        <v>0.20150000000000001</v>
      </c>
      <c r="L4" s="139" t="s">
        <v>22</v>
      </c>
      <c r="M4" s="140" t="s">
        <v>5</v>
      </c>
      <c r="N4" s="141" t="s">
        <v>5</v>
      </c>
      <c r="O4" s="141" t="s">
        <v>75</v>
      </c>
      <c r="P4" s="142"/>
      <c r="Q4" s="142"/>
      <c r="R4" s="137" t="str">
        <f>"Jub "&amp;Gesamt!$B$23</f>
        <v>Jub 25</v>
      </c>
      <c r="S4" s="137" t="s">
        <v>21</v>
      </c>
      <c r="T4" s="143" t="s">
        <v>76</v>
      </c>
      <c r="U4" s="143" t="str">
        <f>"RST "&amp;Gesamt!$B$23</f>
        <v>RST 25</v>
      </c>
      <c r="V4" s="137" t="str">
        <f>"Jub "&amp;Gesamt!$B$24</f>
        <v>Jub 40</v>
      </c>
      <c r="W4" s="143" t="s">
        <v>76</v>
      </c>
      <c r="X4" s="143" t="str">
        <f>"RST "&amp;Gesamt!$B$24</f>
        <v>RST 40</v>
      </c>
    </row>
    <row r="5" spans="1:32" s="149" customFormat="1" ht="21" customHeight="1" x14ac:dyDescent="0.15">
      <c r="A5" s="117" t="s">
        <v>16</v>
      </c>
      <c r="B5" s="117"/>
      <c r="C5" s="88"/>
      <c r="D5" s="88"/>
      <c r="E5" s="88"/>
      <c r="F5" s="88"/>
      <c r="G5" s="144"/>
      <c r="H5" s="144"/>
      <c r="I5" s="145">
        <f>SUM(I6:I800)</f>
        <v>109526.34999999999</v>
      </c>
      <c r="J5" s="145">
        <f>SUM(J6:J800)</f>
        <v>11361.189999999999</v>
      </c>
      <c r="K5" s="145">
        <f>SUM(K6:K800)</f>
        <v>1330161</v>
      </c>
      <c r="L5" s="145"/>
      <c r="M5" s="146"/>
      <c r="N5" s="146"/>
      <c r="O5" s="146"/>
      <c r="P5" s="147"/>
      <c r="Q5" s="147"/>
      <c r="R5" s="144"/>
      <c r="S5" s="144"/>
      <c r="T5" s="145"/>
      <c r="U5" s="145">
        <f>SUM(U6:U800)</f>
        <v>81391.913775129447</v>
      </c>
      <c r="V5" s="144"/>
      <c r="W5" s="145"/>
      <c r="X5" s="145">
        <f>SUM(X6:X800)</f>
        <v>275605.80238979525</v>
      </c>
      <c r="Y5" s="148" t="s">
        <v>30</v>
      </c>
      <c r="Z5" s="148" t="s">
        <v>31</v>
      </c>
      <c r="AA5" s="148" t="s">
        <v>32</v>
      </c>
      <c r="AB5" s="148" t="s">
        <v>30</v>
      </c>
      <c r="AC5" s="148" t="s">
        <v>31</v>
      </c>
      <c r="AD5" s="148" t="s">
        <v>32</v>
      </c>
    </row>
    <row r="6" spans="1:32" s="29" customFormat="1" x14ac:dyDescent="0.15">
      <c r="A6" s="16"/>
      <c r="B6" s="16"/>
      <c r="C6" s="16" t="s">
        <v>50</v>
      </c>
      <c r="D6" s="16" t="s">
        <v>25</v>
      </c>
      <c r="E6" s="16" t="s">
        <v>26</v>
      </c>
      <c r="F6" s="17">
        <v>18923</v>
      </c>
      <c r="G6" s="17">
        <v>27797</v>
      </c>
      <c r="H6" s="17">
        <v>27361</v>
      </c>
      <c r="I6" s="18">
        <v>6136.4</v>
      </c>
      <c r="J6" s="18">
        <v>0</v>
      </c>
      <c r="K6" s="19">
        <f t="shared" ref="K6:K13" si="0">IF(J6=0,I6*12,J6*12)</f>
        <v>73636.799999999988</v>
      </c>
      <c r="L6" s="20">
        <v>1.4999999999999999E-2</v>
      </c>
      <c r="M6" s="21">
        <f t="shared" ref="M6:M25" si="1">+O6-N6</f>
        <v>0.83504449007529047</v>
      </c>
      <c r="N6" s="22">
        <f>(Gesamt!$B$2-IF(H6=0,G6,H6))/365.25</f>
        <v>41.089664613278579</v>
      </c>
      <c r="O6" s="22">
        <f t="shared" ref="O6:O69" si="2">(Q6-IF(H6=0,G6,H6))/365.25</f>
        <v>41.924709103353869</v>
      </c>
      <c r="P6" s="23">
        <f>F6+IF(C6="m",Gesamt!$B$13*365.25,Gesamt!$B$14*365.25)</f>
        <v>42664.25</v>
      </c>
      <c r="Q6" s="23">
        <f t="shared" ref="Q6:Q13" si="3">EOMONTH(P6,0)</f>
        <v>42674</v>
      </c>
      <c r="R6" s="24">
        <f>IF(N6&lt;Gesamt!$B$23,IF(H6=0,G6+365.25*Gesamt!$B$23,H6+365.25*Gesamt!$B$23),0)</f>
        <v>0</v>
      </c>
      <c r="S6" s="25">
        <f>IF(M6&lt;Gesamt!$B$17,Gesamt!$C$17,IF(M6&lt;Gesamt!$B$18,Gesamt!$C$18,IF(M6&lt;Gesamt!$B$19,Gesamt!$C$19,Gesamt!$C$20)))</f>
        <v>0</v>
      </c>
      <c r="T6" s="26">
        <f>IF(R6&gt;0,IF(R6&lt;P6,K6/12*Gesamt!$C$23*(1+L6)^(Gesamt!$B$23-Beamte!N6)*(1+$K$4),0),0)</f>
        <v>0</v>
      </c>
      <c r="U6" s="26">
        <f>(T6/Gesamt!$B$23*N6/((1+Gesamt!$B$29)^(Gesamt!$B$23-Beamte!N6)))*(1+S6)</f>
        <v>0</v>
      </c>
      <c r="V6" s="24">
        <f>IF(N6&lt;Gesamt!$B$24,IF(H6=0,G6+365.25*Gesamt!$B$24,H6+365.25*Gesamt!$B$24),0)</f>
        <v>0</v>
      </c>
      <c r="W6" s="26" t="b">
        <f>IF(V6&gt;0,IF(V6&lt;P6,K6/12*Gesamt!$C$24*(1+L6)^(Gesamt!$B$24-Beamte!N6)*(1+$K$4),IF(O6&gt;=35,K6/12*Gesamt!$C$24*(1+L6)^(O6-N6)*(1+$K$4),0)))</f>
        <v>0</v>
      </c>
      <c r="X6" s="26">
        <f>IF(O6&gt;=40,(W6/Gesamt!$B$24*N6/((1+Gesamt!$B$29)^(Gesamt!$B$24-Beamte!N6))*(1+S6)),IF(O6&gt;=35,(W6/O6*N6/((1+Gesamt!$B$29)^(O6-Beamte!N6))*(1+S6)),0))</f>
        <v>0</v>
      </c>
      <c r="Y6" s="27">
        <f>IF(N6&gt;Gesamt!$B$23,0,K6/12*Gesamt!$C$23*(((1+Beamte!L6)^(Gesamt!$B$23-Beamte!N6))))</f>
        <v>0</v>
      </c>
      <c r="Z6" s="27">
        <f>IF(N6&gt;Gesamt!$B$32,0,Y6/Gesamt!$B$32*((N6)*(1+S6))/((1+Gesamt!$B$29)^(Gesamt!$B$32-N6)))</f>
        <v>0</v>
      </c>
      <c r="AA6" s="28">
        <f t="shared" ref="AA6:AA25" si="4">U6-Z6</f>
        <v>0</v>
      </c>
      <c r="AB6" s="27">
        <f>IF(V6-P6&gt;0,0,IF(N6&gt;Gesamt!$B$24,0,K6/12*Gesamt!$C$24*(((1+Beamte!L6)^(Gesamt!$B$24-Beamte!N6)))))</f>
        <v>0</v>
      </c>
      <c r="AC6" s="27">
        <f>IF(N6&gt;Gesamt!$B$24,0,AB6/Gesamt!$B$24*((N6)*(1+S6))/((1+Gesamt!$B$29)^(Gesamt!$B$24-N6)))</f>
        <v>0</v>
      </c>
      <c r="AD6" s="28">
        <f t="shared" ref="AD6:AD25" si="5">X6-AC6</f>
        <v>0</v>
      </c>
      <c r="AE6" s="27">
        <f>IF(R6-P6&lt;0,0,x)</f>
        <v>0</v>
      </c>
    </row>
    <row r="7" spans="1:32" x14ac:dyDescent="0.15">
      <c r="A7" s="14"/>
      <c r="B7" s="14"/>
      <c r="C7" s="14" t="s">
        <v>50</v>
      </c>
      <c r="D7" s="14" t="s">
        <v>24</v>
      </c>
      <c r="E7" s="14" t="s">
        <v>0</v>
      </c>
      <c r="F7" s="30">
        <v>24983</v>
      </c>
      <c r="G7" s="30">
        <v>34425</v>
      </c>
      <c r="H7" s="30">
        <v>34446</v>
      </c>
      <c r="I7" s="31">
        <v>5708.2</v>
      </c>
      <c r="J7" s="31">
        <v>6342.44</v>
      </c>
      <c r="K7" s="32">
        <f t="shared" si="0"/>
        <v>76109.279999999999</v>
      </c>
      <c r="L7" s="20">
        <v>1.4999999999999999E-2</v>
      </c>
      <c r="M7" s="33">
        <f t="shared" si="1"/>
        <v>17.4154688569473</v>
      </c>
      <c r="N7" s="22">
        <f>(Gesamt!$B$2-IF(H7=0,G7,H7))/365.25</f>
        <v>21.691991786447637</v>
      </c>
      <c r="O7" s="22">
        <f t="shared" si="2"/>
        <v>39.107460643394937</v>
      </c>
      <c r="P7" s="23">
        <f>F7+IF(C7="m",Gesamt!$B$13*365.25,Gesamt!$B$14*365.25)</f>
        <v>48724.25</v>
      </c>
      <c r="Q7" s="34">
        <f t="shared" si="3"/>
        <v>48730</v>
      </c>
      <c r="R7" s="24">
        <f>IF(N7&lt;Gesamt!$B$23,IF(H7=0,G7+365.25*Gesamt!$B$23,H7+365.25*Gesamt!$B$23),0)</f>
        <v>43577.25</v>
      </c>
      <c r="S7" s="35">
        <f>IF(M7&lt;Gesamt!$B$17,Gesamt!$C$17,IF(M7&lt;Gesamt!$B$18,Gesamt!$C$18,IF(M7&lt;Gesamt!$B$19,Gesamt!$C$19,Gesamt!$C$20)))</f>
        <v>-0.05</v>
      </c>
      <c r="T7" s="26">
        <f>IF(R7&gt;0,IF(R7&lt;P7,K7/12*Gesamt!$C$23*(1+L7)^(Gesamt!$B$23-Beamte!N7)*(1+$K$4),0),0)</f>
        <v>16010.314353318205</v>
      </c>
      <c r="U7" s="36">
        <f>(T7/Gesamt!$B$23*N7/((1+Gesamt!$B$29)^(Gesamt!$B$23-Beamte!N7)))*(1+S7)</f>
        <v>13039.131411365559</v>
      </c>
      <c r="V7" s="24">
        <f>IF(N7&lt;Gesamt!$B$24,IF(H7=0,G7+365.25*Gesamt!$B$24,H7+365.25*Gesamt!$B$24),0)</f>
        <v>49056</v>
      </c>
      <c r="W7" s="26">
        <f>IF(V7&gt;0,IF(V7&lt;P7,K7/12*Gesamt!$C$24*(1+L7)^(Gesamt!$B$24-Beamte!N7)*(1+$K$4),IF(O7&gt;=35,K7/12*Gesamt!$C$24*(1+L7)^(O7-N7)*(1+$K$4),0)))</f>
        <v>39504.74759554278</v>
      </c>
      <c r="X7" s="36">
        <f>IF(O7&gt;=40,(W7/Gesamt!$B$24*N7/((1+Gesamt!$B$29)^(Gesamt!$B$24-Beamte!N7))*(1+S7)),IF(O7&gt;=35,(W7/O7*N7/((1+Gesamt!$B$29)^(O7-Beamte!N7))*(1+S7)),0))</f>
        <v>19536.933909901916</v>
      </c>
      <c r="Y7" s="27">
        <f>IF(N7&gt;Gesamt!$B$23,0,K7/12*Gesamt!$C$23*(((1+Beamte!L7)^(Gesamt!$B$23-Beamte!N7))))</f>
        <v>13325.272037718023</v>
      </c>
      <c r="Z7" s="27">
        <f>IF(N7&gt;Gesamt!$B$32,0,Y7/Gesamt!$B$32*((N7)*(1+S7))/((1+Gesamt!$B$29)^(Gesamt!$B$32-N7)))</f>
        <v>10852.377371090766</v>
      </c>
      <c r="AA7" s="37">
        <f t="shared" si="4"/>
        <v>2186.7540402747927</v>
      </c>
      <c r="AB7" s="15">
        <f>IF(V7-P7&gt;0,0,IF(N7&gt;Gesamt!$B$24,0,K7/12*Gesamt!$C$24*(((1+Beamte!L7)^(Gesamt!$B$24-Beamte!N7)))))</f>
        <v>0</v>
      </c>
      <c r="AC7" s="15">
        <f>IF(N7&gt;Gesamt!$B$24,0,AB7/Gesamt!$B$24*((N7)*(1+S7))/((1+Gesamt!$B$29)^(Gesamt!$B$24-N7)))</f>
        <v>0</v>
      </c>
      <c r="AD7" s="37">
        <f t="shared" si="5"/>
        <v>19536.933909901916</v>
      </c>
      <c r="AE7" s="15">
        <f>IF(R7-P7&lt;0,0,x)</f>
        <v>0</v>
      </c>
      <c r="AF7" s="38" t="s">
        <v>92</v>
      </c>
    </row>
    <row r="8" spans="1:32" x14ac:dyDescent="0.15">
      <c r="A8" s="14"/>
      <c r="B8" s="14" t="s">
        <v>113</v>
      </c>
      <c r="C8" s="14" t="s">
        <v>49</v>
      </c>
      <c r="D8" s="14" t="s">
        <v>25</v>
      </c>
      <c r="E8" s="14" t="s">
        <v>26</v>
      </c>
      <c r="F8" s="30">
        <v>22550</v>
      </c>
      <c r="G8" s="30">
        <v>30935</v>
      </c>
      <c r="H8" s="30">
        <v>34260</v>
      </c>
      <c r="I8" s="31">
        <v>5789.6</v>
      </c>
      <c r="J8" s="31">
        <v>0</v>
      </c>
      <c r="K8" s="32">
        <f t="shared" si="0"/>
        <v>69475.200000000012</v>
      </c>
      <c r="L8" s="20">
        <v>1.4999999999999999E-2</v>
      </c>
      <c r="M8" s="33">
        <f t="shared" si="1"/>
        <v>10.748802190280632</v>
      </c>
      <c r="N8" s="22">
        <f>(Gesamt!$B$2-IF(H8=0,G8,H8))/365.25</f>
        <v>22.201232032854211</v>
      </c>
      <c r="O8" s="22">
        <f t="shared" si="2"/>
        <v>32.950034223134843</v>
      </c>
      <c r="P8" s="23">
        <f>F8+IF(C8="m",Gesamt!$B$13*365.25,Gesamt!$B$14*365.25)</f>
        <v>46291.25</v>
      </c>
      <c r="Q8" s="34">
        <f t="shared" si="3"/>
        <v>46295</v>
      </c>
      <c r="R8" s="24">
        <f>IF(N8&lt;Gesamt!$B$23,IF(H8=0,G8+365.25*Gesamt!$B$23,H8+365.25*Gesamt!$B$23),0)</f>
        <v>43391.25</v>
      </c>
      <c r="S8" s="35">
        <f>IF(M8&lt;Gesamt!$B$17,Gesamt!$C$17,IF(M8&lt;Gesamt!$B$18,Gesamt!$C$18,IF(M8&lt;Gesamt!$B$19,Gesamt!$C$19,Gesamt!$C$20)))</f>
        <v>-0.05</v>
      </c>
      <c r="T8" s="26">
        <f>IF(R8&gt;0,IF(R8&lt;P8,K8/12*Gesamt!$C$23*(1+L8)^(Gesamt!$B$23-Beamte!N8)*(1+$K$4),0),0)</f>
        <v>14504.383775033242</v>
      </c>
      <c r="U8" s="36">
        <f>(T8/Gesamt!$B$23*N8/((1+Gesamt!$B$29)^(Gesamt!$B$23-Beamte!N8)))*(1+S8)</f>
        <v>12112.435996017297</v>
      </c>
      <c r="V8" s="24">
        <f>IF(N8&lt;Gesamt!$B$24,IF(H8=0,G8+365.25*Gesamt!$B$24,H8+365.25*Gesamt!$B$24),0)</f>
        <v>48870</v>
      </c>
      <c r="W8" s="26">
        <f>IF(V8&gt;0,IF(V8&lt;P8,K8/12*Gesamt!$C$24*(1+L8)^(Gesamt!$B$24-Beamte!N8)*(1+$K$4),IF(O8&gt;=35,K8/12*Gesamt!$C$24*(1+L8)^(O8-N8)*(1+$K$4),0)))</f>
        <v>0</v>
      </c>
      <c r="X8" s="36">
        <f>IF(O8&gt;=40,(W8/Gesamt!$B$24*N8/((1+Gesamt!$B$29)^(Gesamt!$B$24-Beamte!N8))*(1+S8)),IF(O8&gt;=35,(W8/O8*N8/((1+Gesamt!$B$29)^(O8-Beamte!N8))*(1+S8)),0))</f>
        <v>0</v>
      </c>
      <c r="Y8" s="27">
        <f>IF(N8&gt;Gesamt!$B$23,0,K8/12*Gesamt!$C$23*(((1+Beamte!L8)^(Gesamt!$B$23-Beamte!N8))))</f>
        <v>12071.896608433826</v>
      </c>
      <c r="Z8" s="27">
        <f>IF(N8&gt;Gesamt!$B$32,0,Y8/Gesamt!$B$32*((N8)*(1+S8))/((1+Gesamt!$B$29)^(Gesamt!$B$32-N8)))</f>
        <v>10081.095294229959</v>
      </c>
      <c r="AA8" s="37">
        <f t="shared" si="4"/>
        <v>2031.3407017873378</v>
      </c>
      <c r="AB8" s="15">
        <f>IF(V8-P8&gt;0,0,IF(N8&gt;Gesamt!$B$24,0,K8/12*Gesamt!$C$24*(((1+Beamte!L8)^(Gesamt!$B$24-Beamte!N8)))))</f>
        <v>0</v>
      </c>
      <c r="AC8" s="15">
        <f>IF(N8&gt;Gesamt!$B$24,0,AB8/Gesamt!$B$24*((N8)*(1+S8))/((1+Gesamt!$B$29)^(Gesamt!$B$24-N8)))</f>
        <v>0</v>
      </c>
      <c r="AD8" s="37">
        <f t="shared" si="5"/>
        <v>0</v>
      </c>
      <c r="AE8" s="15">
        <f>IF(R8-P8&lt;0,0,x)</f>
        <v>0</v>
      </c>
    </row>
    <row r="9" spans="1:32" x14ac:dyDescent="0.15">
      <c r="A9" s="14"/>
      <c r="B9" s="14"/>
      <c r="C9" s="14" t="s">
        <v>50</v>
      </c>
      <c r="D9" s="14" t="s">
        <v>24</v>
      </c>
      <c r="E9" s="14" t="s">
        <v>1</v>
      </c>
      <c r="F9" s="30">
        <v>25320</v>
      </c>
      <c r="G9" s="30">
        <v>27211</v>
      </c>
      <c r="H9" s="30">
        <v>34366</v>
      </c>
      <c r="I9" s="31">
        <v>2332.9299999999998</v>
      </c>
      <c r="J9" s="31">
        <v>2666.21</v>
      </c>
      <c r="K9" s="32">
        <f t="shared" si="0"/>
        <v>31994.52</v>
      </c>
      <c r="L9" s="20">
        <v>1.4999999999999999E-2</v>
      </c>
      <c r="M9" s="33">
        <f t="shared" si="1"/>
        <v>18.329911019849416</v>
      </c>
      <c r="N9" s="22">
        <f>(Gesamt!$B$2-IF(H9=0,G9,H9))/365.25</f>
        <v>21.911019849418206</v>
      </c>
      <c r="O9" s="22">
        <f t="shared" si="2"/>
        <v>40.240930869267622</v>
      </c>
      <c r="P9" s="23">
        <f>F9+IF(C9="m",Gesamt!$B$13*365.25,Gesamt!$B$14*365.25)</f>
        <v>49061.25</v>
      </c>
      <c r="Q9" s="34">
        <f t="shared" si="3"/>
        <v>49064</v>
      </c>
      <c r="R9" s="24">
        <f>IF(N9&lt;Gesamt!$B$23,IF(H9=0,G9+365.25*Gesamt!$B$23,H9+365.25*Gesamt!$B$23),0)</f>
        <v>43497.25</v>
      </c>
      <c r="S9" s="35">
        <f>IF(M9&lt;Gesamt!$B$17,Gesamt!$C$17,IF(M9&lt;Gesamt!$B$18,Gesamt!$C$18,IF(M9&lt;Gesamt!$B$19,Gesamt!$C$19,Gesamt!$C$20)))</f>
        <v>-0.05</v>
      </c>
      <c r="T9" s="26">
        <f>IF(R9&gt;0,IF(R9&lt;P9,K9/12*Gesamt!$C$23*(1+L9)^(Gesamt!$B$23-Beamte!N9)*(1+$K$4),0),0)</f>
        <v>6708.4409286680657</v>
      </c>
      <c r="U9" s="36">
        <f>(T9/Gesamt!$B$23*N9/((1+Gesamt!$B$29)^(Gesamt!$B$23-Beamte!N9)))*(1+S9)</f>
        <v>5523.0646863739366</v>
      </c>
      <c r="V9" s="24">
        <f>IF(N9&lt;Gesamt!$B$24,IF(H9=0,G9+365.25*Gesamt!$B$24,H9+365.25*Gesamt!$B$24),0)</f>
        <v>48976</v>
      </c>
      <c r="W9" s="26">
        <f>IF(V9&gt;0,IF(V9&lt;P9,K9/12*Gesamt!$C$24*(1+L9)^(Gesamt!$B$24-Beamte!N9)*(1+$K$4),IF(O9&gt;=35,K9/12*Gesamt!$C$24*(1+L9)^(O9-N9)*(1+$K$4),0)))</f>
        <v>16774.215932554842</v>
      </c>
      <c r="X9" s="36">
        <f>IF(O9&gt;=40,(W9/Gesamt!$B$24*N9/((1+Gesamt!$B$29)^(Gesamt!$B$24-Beamte!N9))*(1+S9)),IF(O9&gt;=35,(W9/O9*N9/((1+Gesamt!$B$29)^(O9-Beamte!N9))*(1+S9)),0))</f>
        <v>8172.340297944037</v>
      </c>
      <c r="Y9" s="27">
        <f>IF(N9&gt;Gesamt!$B$23,0,K9/12*Gesamt!$C$23*(((1+Beamte!L9)^(Gesamt!$B$23-Beamte!N9))))</f>
        <v>5583.3882053000962</v>
      </c>
      <c r="Z9" s="27">
        <f>IF(N9&gt;Gesamt!$B$32,0,Y9/Gesamt!$B$32*((N9)*(1+S9))/((1+Gesamt!$B$29)^(Gesamt!$B$32-N9)))</f>
        <v>4596.8078954423108</v>
      </c>
      <c r="AA9" s="37">
        <f t="shared" si="4"/>
        <v>926.2567909316258</v>
      </c>
      <c r="AB9" s="15">
        <f>IF(V9-P9&gt;0,0,IF(N9&gt;Gesamt!$B$24,0,K9/12*Gesamt!$C$24*(((1+Beamte!L9)^(Gesamt!$B$24-Beamte!N9)))))</f>
        <v>13961.061949691919</v>
      </c>
      <c r="AC9" s="15">
        <f>IF(N9&gt;Gesamt!$B$24,0,AB9/Gesamt!$B$24*((N9)*(1+S9))/((1+Gesamt!$B$29)^(Gesamt!$B$24-N9)))</f>
        <v>6801.781354926371</v>
      </c>
      <c r="AD9" s="37">
        <f t="shared" si="5"/>
        <v>1370.558943017666</v>
      </c>
      <c r="AE9" s="15">
        <f>IF(R9-P9&lt;0,0,x)</f>
        <v>0</v>
      </c>
    </row>
    <row r="10" spans="1:32" x14ac:dyDescent="0.15">
      <c r="A10" s="14"/>
      <c r="B10" s="14"/>
      <c r="C10" s="14" t="s">
        <v>49</v>
      </c>
      <c r="D10" s="14" t="s">
        <v>24</v>
      </c>
      <c r="E10" s="14" t="s">
        <v>1</v>
      </c>
      <c r="F10" s="30">
        <v>23173</v>
      </c>
      <c r="G10" s="30">
        <v>30326</v>
      </c>
      <c r="H10" s="30">
        <v>30084</v>
      </c>
      <c r="I10" s="31">
        <v>2360.8000000000002</v>
      </c>
      <c r="J10" s="31">
        <v>0</v>
      </c>
      <c r="K10" s="32">
        <f t="shared" si="0"/>
        <v>28329.600000000002</v>
      </c>
      <c r="L10" s="20">
        <v>1.4999999999999999E-2</v>
      </c>
      <c r="M10" s="33">
        <f t="shared" si="1"/>
        <v>12.498288843258045</v>
      </c>
      <c r="N10" s="22">
        <f>(Gesamt!$B$2-IF(H10=0,G10,H10))/365.25</f>
        <v>33.634496919917865</v>
      </c>
      <c r="O10" s="22">
        <f t="shared" si="2"/>
        <v>46.13278576317591</v>
      </c>
      <c r="P10" s="23">
        <f>F10+IF(C10="m",Gesamt!$B$13*365.25,Gesamt!$B$14*365.25)</f>
        <v>46914.25</v>
      </c>
      <c r="Q10" s="34">
        <f t="shared" si="3"/>
        <v>46934</v>
      </c>
      <c r="R10" s="24">
        <f>IF(N10&lt;Gesamt!$B$23,IF(H10=0,G10+365.25*Gesamt!$B$23,H10+365.25*Gesamt!$B$23),0)</f>
        <v>0</v>
      </c>
      <c r="S10" s="35">
        <f>IF(M10&lt;Gesamt!$B$17,Gesamt!$C$17,IF(M10&lt;Gesamt!$B$18,Gesamt!$C$18,IF(M10&lt;Gesamt!$B$19,Gesamt!$C$19,Gesamt!$C$20)))</f>
        <v>-0.05</v>
      </c>
      <c r="T10" s="26">
        <f>IF(R10&gt;0,IF(R10&lt;P10,K10/12*Gesamt!$C$23*(1+L10)^(Gesamt!$B$23-Beamte!N10)*(1+$K$4),0),0)</f>
        <v>0</v>
      </c>
      <c r="U10" s="36">
        <f>(T10/Gesamt!$B$23*N10/((1+Gesamt!$B$29)^(Gesamt!$B$23-Beamte!N10)))*(1+S10)</f>
        <v>0</v>
      </c>
      <c r="V10" s="24">
        <f>IF(N10&lt;Gesamt!$B$24,IF(H10=0,G10+365.25*Gesamt!$B$24,H10+365.25*Gesamt!$B$24),0)</f>
        <v>44694</v>
      </c>
      <c r="W10" s="26">
        <f>IF(V10&gt;0,IF(V10&lt;P10,K10/12*Gesamt!$C$24*(1+L10)^(Gesamt!$B$24-Beamte!N10)*(1+$K$4),IF(O10&gt;=35,K10/12*Gesamt!$C$24*(1+L10)^(O10-N10)*(1+$K$4),0)))</f>
        <v>12473.909096605801</v>
      </c>
      <c r="X10" s="36">
        <f>IF(O10&gt;=40,(W10/Gesamt!$B$24*N10/((1+Gesamt!$B$29)^(Gesamt!$B$24-Beamte!N10))*(1+S10)),IF(O10&gt;=35,(W10/O10*N10/((1+Gesamt!$B$29)^(O10-Beamte!N10))*(1+S10)),0))</f>
        <v>9735.9662536587275</v>
      </c>
      <c r="Y10" s="27">
        <f>IF(N10&gt;Gesamt!$B$23,0,K10/12*Gesamt!$C$23*(((1+Beamte!L10)^(Gesamt!$B$23-Beamte!N10))))</f>
        <v>0</v>
      </c>
      <c r="Z10" s="27">
        <f>IF(N10&gt;Gesamt!$B$32,0,Y10/Gesamt!$B$32*((N10)*(1+S10))/((1+Gesamt!$B$29)^(Gesamt!$B$32-N10)))</f>
        <v>0</v>
      </c>
      <c r="AA10" s="37">
        <f t="shared" si="4"/>
        <v>0</v>
      </c>
      <c r="AB10" s="15">
        <f>IF(V10-P10&gt;0,0,IF(N10&gt;Gesamt!$B$24,0,K10/12*Gesamt!$C$24*(((1+Beamte!L10)^(Gesamt!$B$24-Beamte!N10)))))</f>
        <v>10381.946813654433</v>
      </c>
      <c r="AC10" s="15">
        <f>IF(N10&gt;Gesamt!$B$24,0,AB10/Gesamt!$B$24*((N10)*(1+S10))/((1+Gesamt!$B$29)^(Gesamt!$B$24-N10)))</f>
        <v>8103.1762410809233</v>
      </c>
      <c r="AD10" s="37">
        <f t="shared" si="5"/>
        <v>1632.7900125778042</v>
      </c>
      <c r="AE10" s="15">
        <f>IF(R10-P10&lt;0,0,x)</f>
        <v>0</v>
      </c>
    </row>
    <row r="11" spans="1:32" x14ac:dyDescent="0.15">
      <c r="A11" s="14"/>
      <c r="B11" s="14"/>
      <c r="C11" s="14" t="s">
        <v>49</v>
      </c>
      <c r="D11" s="14" t="s">
        <v>24</v>
      </c>
      <c r="E11" s="14" t="s">
        <v>0</v>
      </c>
      <c r="F11" s="30">
        <v>23509</v>
      </c>
      <c r="G11" s="30">
        <v>30834</v>
      </c>
      <c r="H11" s="30">
        <v>30177</v>
      </c>
      <c r="I11" s="31">
        <v>4275.1000000000004</v>
      </c>
      <c r="J11" s="31">
        <v>0</v>
      </c>
      <c r="K11" s="32">
        <f t="shared" si="0"/>
        <v>51301.200000000004</v>
      </c>
      <c r="L11" s="20">
        <v>1.4999999999999999E-2</v>
      </c>
      <c r="M11" s="33">
        <f t="shared" si="1"/>
        <v>13.4154688569473</v>
      </c>
      <c r="N11" s="22">
        <f>(Gesamt!$B$2-IF(H11=0,G11,H11))/365.25</f>
        <v>33.379876796714576</v>
      </c>
      <c r="O11" s="22">
        <f t="shared" si="2"/>
        <v>46.795345653661876</v>
      </c>
      <c r="P11" s="23">
        <f>F11+IF(C11="m",Gesamt!$B$13*365.25,Gesamt!$B$14*365.25)</f>
        <v>47250.25</v>
      </c>
      <c r="Q11" s="34">
        <f t="shared" si="3"/>
        <v>47269</v>
      </c>
      <c r="R11" s="24">
        <f>IF(N11&lt;Gesamt!$B$23,IF(H11=0,G11+365.25*Gesamt!$B$23,H11+365.25*Gesamt!$B$23),0)</f>
        <v>0</v>
      </c>
      <c r="S11" s="35">
        <f>IF(M11&lt;Gesamt!$B$17,Gesamt!$C$17,IF(M11&lt;Gesamt!$B$18,Gesamt!$C$18,IF(M11&lt;Gesamt!$B$19,Gesamt!$C$19,Gesamt!$C$20)))</f>
        <v>-0.05</v>
      </c>
      <c r="T11" s="26">
        <f>IF(R11&gt;0,IF(R11&lt;P11,K11/12*Gesamt!$C$23*(1+L11)^(Gesamt!$B$23-Beamte!N11)*(1+$K$4),0),0)</f>
        <v>0</v>
      </c>
      <c r="U11" s="36">
        <f>(T11/Gesamt!$B$23*N11/((1+Gesamt!$B$29)^(Gesamt!$B$23-Beamte!N11)))*(1+S11)</f>
        <v>0</v>
      </c>
      <c r="V11" s="24">
        <f>IF(N11&lt;Gesamt!$B$24,IF(H11=0,G11+365.25*Gesamt!$B$24,H11+365.25*Gesamt!$B$24),0)</f>
        <v>44787</v>
      </c>
      <c r="W11" s="26">
        <f>IF(V11&gt;0,IF(V11&lt;P11,K11/12*Gesamt!$C$24*(1+L11)^(Gesamt!$B$24-Beamte!N11)*(1+$K$4),IF(O11&gt;=35,K11/12*Gesamt!$C$24*(1+L11)^(O11-N11)*(1+$K$4),0)))</f>
        <v>22674.412368565638</v>
      </c>
      <c r="X11" s="36">
        <f>IF(O11&gt;=40,(W11/Gesamt!$B$24*N11/((1+Gesamt!$B$29)^(Gesamt!$B$24-Beamte!N11))*(1+S11)),IF(O11&gt;=35,(W11/O11*N11/((1+Gesamt!$B$29)^(O11-Beamte!N11))*(1+S11)),0))</f>
        <v>17547.265058785208</v>
      </c>
      <c r="Y11" s="27">
        <f>IF(N11&gt;Gesamt!$B$23,0,K11/12*Gesamt!$C$23*(((1+Beamte!L11)^(Gesamt!$B$23-Beamte!N11))))</f>
        <v>0</v>
      </c>
      <c r="Z11" s="27">
        <f>IF(N11&gt;Gesamt!$B$32,0,Y11/Gesamt!$B$32*((N11)*(1+S11))/((1+Gesamt!$B$29)^(Gesamt!$B$32-N11)))</f>
        <v>0</v>
      </c>
      <c r="AA11" s="37">
        <f t="shared" si="4"/>
        <v>0</v>
      </c>
      <c r="AB11" s="15">
        <f>IF(V11-P11&gt;0,0,IF(N11&gt;Gesamt!$B$24,0,K11/12*Gesamt!$C$24*(((1+Beamte!L11)^(Gesamt!$B$24-Beamte!N11)))))</f>
        <v>18871.753948036319</v>
      </c>
      <c r="AC11" s="15">
        <f>IF(N11&gt;Gesamt!$B$24,0,AB11/Gesamt!$B$24*((N11)*(1+S11))/((1+Gesamt!$B$29)^(Gesamt!$B$24-N11)))</f>
        <v>14604.465300695138</v>
      </c>
      <c r="AD11" s="37">
        <f t="shared" si="5"/>
        <v>2942.7997580900701</v>
      </c>
      <c r="AE11" s="15">
        <f>IF(R11-P11&lt;0,0,x)</f>
        <v>0</v>
      </c>
    </row>
    <row r="12" spans="1:32" x14ac:dyDescent="0.15">
      <c r="A12" s="14"/>
      <c r="B12" s="14"/>
      <c r="C12" s="14" t="s">
        <v>50</v>
      </c>
      <c r="D12" s="14" t="s">
        <v>24</v>
      </c>
      <c r="E12" s="14" t="s">
        <v>1</v>
      </c>
      <c r="F12" s="30">
        <v>19067</v>
      </c>
      <c r="G12" s="30">
        <v>27883</v>
      </c>
      <c r="H12" s="30">
        <v>27883</v>
      </c>
      <c r="I12" s="31">
        <v>3629.15</v>
      </c>
      <c r="J12" s="31">
        <v>0</v>
      </c>
      <c r="K12" s="32">
        <f t="shared" si="0"/>
        <v>43549.8</v>
      </c>
      <c r="L12" s="20">
        <v>1.4999999999999999E-2</v>
      </c>
      <c r="M12" s="33">
        <f t="shared" si="1"/>
        <v>1.2484599589322372</v>
      </c>
      <c r="N12" s="22">
        <f>(Gesamt!$B$2-IF(H12=0,G12,H12))/365.25</f>
        <v>39.66050650239562</v>
      </c>
      <c r="O12" s="22">
        <f t="shared" si="2"/>
        <v>40.908966461327857</v>
      </c>
      <c r="P12" s="23">
        <f>F12+IF(C12="m",Gesamt!$B$13*365.25,Gesamt!$B$14*365.25)</f>
        <v>42808.25</v>
      </c>
      <c r="Q12" s="34">
        <f t="shared" si="3"/>
        <v>42825</v>
      </c>
      <c r="R12" s="24">
        <f>IF(N12&lt;Gesamt!$B$23,IF(H12=0,G12+365.25*Gesamt!$B$23,H12+365.25*Gesamt!$B$23),0)</f>
        <v>0</v>
      </c>
      <c r="S12" s="35">
        <f>IF(M12&lt;Gesamt!$B$17,Gesamt!$C$17,IF(M12&lt;Gesamt!$B$18,Gesamt!$C$18,IF(M12&lt;Gesamt!$B$19,Gesamt!$C$19,Gesamt!$C$20)))</f>
        <v>0</v>
      </c>
      <c r="T12" s="26">
        <f>IF(R12&gt;0,IF(R12&lt;P12,K12/12*Gesamt!$C$23*(1+L12)^(Gesamt!$B$23-Beamte!N12)*(1+$K$4),0),0)</f>
        <v>0</v>
      </c>
      <c r="U12" s="36">
        <f>(T12/Gesamt!$B$23*N12/((1+Gesamt!$B$29)^(Gesamt!$B$23-Beamte!N12)))*(1+S12)</f>
        <v>0</v>
      </c>
      <c r="V12" s="24">
        <f>IF(N12&lt;Gesamt!$B$24,IF(H12=0,G12+365.25*Gesamt!$B$24,H12+365.25*Gesamt!$B$24),0)</f>
        <v>42493</v>
      </c>
      <c r="W12" s="26">
        <f>IF(V12&gt;0,IF(V12&lt;P12,K12/12*Gesamt!$C$24*(1+L12)^(Gesamt!$B$24-Beamte!N12)*(1+$K$4),IF(O12&gt;=35,K12/12*Gesamt!$C$24*(1+L12)^(O12-N12)*(1+$K$4),0)))</f>
        <v>17530.078650074189</v>
      </c>
      <c r="X12" s="36">
        <f>IF(O12&gt;=40,(W12/Gesamt!$B$24*N12/((1+Gesamt!$B$29)^(Gesamt!$B$24-Beamte!N12))*(1+S12)),IF(O12&gt;=35,(W12/O12*N12/((1+Gesamt!$B$29)^(O12-Beamte!N12))*(1+S12)),0))</f>
        <v>17359.809405554246</v>
      </c>
      <c r="Y12" s="27">
        <f>IF(N12&gt;Gesamt!$B$23,0,K12/12*Gesamt!$C$23*(((1+Beamte!L12)^(Gesamt!$B$23-Beamte!N12))))</f>
        <v>0</v>
      </c>
      <c r="Z12" s="27">
        <f>IF(N12&gt;Gesamt!$B$32,0,Y12/Gesamt!$B$32*((N12)*(1+S12))/((1+Gesamt!$B$29)^(Gesamt!$B$32-N12)))</f>
        <v>0</v>
      </c>
      <c r="AA12" s="37">
        <f t="shared" si="4"/>
        <v>0</v>
      </c>
      <c r="AB12" s="15">
        <f>IF(V12-P12&gt;0,0,IF(N12&gt;Gesamt!$B$24,0,K12/12*Gesamt!$C$24*(((1+Beamte!L12)^(Gesamt!$B$24-Beamte!N12)))))</f>
        <v>14590.161173594832</v>
      </c>
      <c r="AC12" s="15">
        <f>IF(N12&gt;Gesamt!$B$24,0,AB12/Gesamt!$B$24*((N12)*(1+S12))/((1+Gesamt!$B$29)^(Gesamt!$B$24-N12)))</f>
        <v>14448.447278863294</v>
      </c>
      <c r="AD12" s="37">
        <f t="shared" si="5"/>
        <v>2911.3621266909522</v>
      </c>
      <c r="AE12" s="15">
        <f>IF(R12-P12&lt;0,0,x)</f>
        <v>0</v>
      </c>
    </row>
    <row r="13" spans="1:32" x14ac:dyDescent="0.15">
      <c r="A13" s="14"/>
      <c r="B13" s="14"/>
      <c r="C13" s="14" t="s">
        <v>49</v>
      </c>
      <c r="D13" s="14" t="s">
        <v>24</v>
      </c>
      <c r="E13" s="14" t="s">
        <v>2</v>
      </c>
      <c r="F13" s="30">
        <v>20201</v>
      </c>
      <c r="G13" s="30">
        <v>27407</v>
      </c>
      <c r="H13" s="30">
        <v>26999</v>
      </c>
      <c r="I13" s="31">
        <v>4043.18</v>
      </c>
      <c r="J13" s="31">
        <v>0</v>
      </c>
      <c r="K13" s="32">
        <f t="shared" si="0"/>
        <v>48518.159999999996</v>
      </c>
      <c r="L13" s="20">
        <v>1.4999999999999999E-2</v>
      </c>
      <c r="M13" s="33">
        <f t="shared" si="1"/>
        <v>4.3312799452429829</v>
      </c>
      <c r="N13" s="22">
        <f>(Gesamt!$B$2-IF(H13=0,G13,H13))/365.25</f>
        <v>42.0807665982204</v>
      </c>
      <c r="O13" s="22">
        <f t="shared" si="2"/>
        <v>46.412046543463383</v>
      </c>
      <c r="P13" s="23">
        <f>F13+IF(C13="m",Gesamt!$B$13*365.25,Gesamt!$B$14*365.25)</f>
        <v>43942.25</v>
      </c>
      <c r="Q13" s="34">
        <f t="shared" si="3"/>
        <v>43951</v>
      </c>
      <c r="R13" s="24">
        <f>IF(N13&lt;Gesamt!$B$23,IF(H13=0,G13+365.25*Gesamt!$B$23,H13+365.25*Gesamt!$B$23),0)</f>
        <v>0</v>
      </c>
      <c r="S13" s="35">
        <f>IF(M13&lt;Gesamt!$B$17,Gesamt!$C$17,IF(M13&lt;Gesamt!$B$18,Gesamt!$C$18,IF(M13&lt;Gesamt!$B$19,Gesamt!$C$19,Gesamt!$C$20)))</f>
        <v>0</v>
      </c>
      <c r="T13" s="26">
        <f>IF(R13&gt;0,IF(R13&lt;P13,K13/12*Gesamt!$C$23*(1+L13)^(Gesamt!$B$23-Beamte!N13)*(1+$K$4),0),0)</f>
        <v>0</v>
      </c>
      <c r="U13" s="36">
        <f>(T13/Gesamt!$B$23*N13/((1+Gesamt!$B$29)^(Gesamt!$B$23-Beamte!N13)))*(1+S13)</f>
        <v>0</v>
      </c>
      <c r="V13" s="24">
        <f>IF(N13&lt;Gesamt!$B$24,IF(H13=0,G13+365.25*Gesamt!$B$24,H13+365.25*Gesamt!$B$24),0)</f>
        <v>0</v>
      </c>
      <c r="W13" s="26" t="b">
        <f>IF(V13&gt;0,IF(V13&lt;P13,K13/12*Gesamt!$C$24*(1+L13)^(Gesamt!$B$24-Beamte!N13)*(1+$K$4),IF(O13&gt;=35,K13/12*Gesamt!$C$24*(1+L13)^(O13-N13)*(1+$K$4),0)))</f>
        <v>0</v>
      </c>
      <c r="X13" s="36">
        <f>IF(O13&gt;=40,(W13/Gesamt!$B$24*N13/((1+Gesamt!$B$29)^(Gesamt!$B$24-Beamte!N13))*(1+S13)),IF(O13&gt;=35,(W13/O13*N13/((1+Gesamt!$B$29)^(O13-Beamte!N13))*(1+S13)),0))</f>
        <v>0</v>
      </c>
      <c r="Y13" s="27">
        <f>IF(N13&gt;Gesamt!$B$23,0,K13/12*Gesamt!$C$23*(((1+Beamte!L13)^(Gesamt!$B$23-Beamte!N13))))</f>
        <v>0</v>
      </c>
      <c r="Z13" s="27">
        <f>IF(N13&gt;Gesamt!$B$32,0,Y13/Gesamt!$B$32*((N13)*(1+S13))/((1+Gesamt!$B$29)^(Gesamt!$B$32-N13)))</f>
        <v>0</v>
      </c>
      <c r="AA13" s="37">
        <f t="shared" si="4"/>
        <v>0</v>
      </c>
      <c r="AB13" s="15">
        <f>IF(V13-P13&gt;0,0,IF(N13&gt;Gesamt!$B$24,0,K13/12*Gesamt!$C$24*(((1+Beamte!L13)^(Gesamt!$B$24-Beamte!N13)))))</f>
        <v>0</v>
      </c>
      <c r="AC13" s="15">
        <f>IF(N13&gt;Gesamt!$B$24,0,AB13/Gesamt!$B$24*((N13)*(1+S13))/((1+Gesamt!$B$29)^(Gesamt!$B$24-N13)))</f>
        <v>0</v>
      </c>
      <c r="AD13" s="37">
        <f t="shared" si="5"/>
        <v>0</v>
      </c>
      <c r="AE13" s="15">
        <f>IF(R13-P13&lt;0,0,x)</f>
        <v>0</v>
      </c>
    </row>
    <row r="14" spans="1:32" x14ac:dyDescent="0.15">
      <c r="A14" s="14"/>
      <c r="B14" s="14"/>
      <c r="C14" s="14" t="s">
        <v>50</v>
      </c>
      <c r="D14" s="14" t="s">
        <v>24</v>
      </c>
      <c r="E14" s="14" t="s">
        <v>1</v>
      </c>
      <c r="F14" s="30">
        <v>21476</v>
      </c>
      <c r="G14" s="30">
        <v>28241</v>
      </c>
      <c r="H14" s="30">
        <v>28902</v>
      </c>
      <c r="I14" s="31">
        <v>1999.66</v>
      </c>
      <c r="J14" s="31">
        <v>2352.54</v>
      </c>
      <c r="K14" s="32">
        <f t="shared" ref="K14:K25" si="6">IF(J14=0,I14*12,J14*12)</f>
        <v>28230.48</v>
      </c>
      <c r="L14" s="20">
        <v>1.4999999999999999E-2</v>
      </c>
      <c r="M14" s="33">
        <f t="shared" si="1"/>
        <v>7.8329911019849447</v>
      </c>
      <c r="N14" s="22">
        <f>(Gesamt!$B$2-IF(H14=0,G14,H14))/365.25</f>
        <v>36.870636550308006</v>
      </c>
      <c r="O14" s="22">
        <f t="shared" si="2"/>
        <v>44.703627652292951</v>
      </c>
      <c r="P14" s="23">
        <f>F14+IF(C14="m",Gesamt!$B$13*365.25,Gesamt!$B$14*365.25)</f>
        <v>45217.25</v>
      </c>
      <c r="Q14" s="34">
        <f t="shared" ref="Q14:Q25" si="7">EOMONTH(P14,0)</f>
        <v>45230</v>
      </c>
      <c r="R14" s="24">
        <f>IF(N14&lt;Gesamt!$B$23,IF(H14=0,G14+365.25*Gesamt!$B$23,H14+365.25*Gesamt!$B$23),0)</f>
        <v>0</v>
      </c>
      <c r="S14" s="35">
        <f>IF(M14&lt;Gesamt!$B$17,Gesamt!$C$17,IF(M14&lt;Gesamt!$B$18,Gesamt!$C$18,IF(M14&lt;Gesamt!$B$19,Gesamt!$C$19,Gesamt!$C$20)))</f>
        <v>0</v>
      </c>
      <c r="T14" s="26">
        <f>IF(R14&gt;0,IF(R14&lt;P14,K14/12*Gesamt!$C$23*(1+L14)^(Gesamt!$B$23-Beamte!N14)*(1+$K$4),0),0)</f>
        <v>0</v>
      </c>
      <c r="U14" s="36">
        <f>(T14/Gesamt!$B$23*N14/((1+Gesamt!$B$29)^(Gesamt!$B$23-Beamte!N14)))*(1+S14)</f>
        <v>0</v>
      </c>
      <c r="V14" s="24">
        <f>IF(N14&lt;Gesamt!$B$24,IF(H14=0,G14+365.25*Gesamt!$B$24,H14+365.25*Gesamt!$B$24),0)</f>
        <v>43512</v>
      </c>
      <c r="W14" s="26">
        <f>IF(V14&gt;0,IF(V14&lt;P14,K14/12*Gesamt!$C$24*(1+L14)^(Gesamt!$B$24-Beamte!N14)*(1+$K$4),IF(O14&gt;=35,K14/12*Gesamt!$C$24*(1+L14)^(O14-N14)*(1+$K$4),0)))</f>
        <v>11845.554062584781</v>
      </c>
      <c r="X14" s="36">
        <f>IF(O14&gt;=40,(W14/Gesamt!$B$24*N14/((1+Gesamt!$B$29)^(Gesamt!$B$24-Beamte!N14))*(1+S14)),IF(O14&gt;=35,(W14/O14*N14/((1+Gesamt!$B$29)^(O14-Beamte!N14))*(1+S14)),0))</f>
        <v>10795.045227082477</v>
      </c>
      <c r="Y14" s="27">
        <f>IF(N14&gt;Gesamt!$B$23,0,K14/12*Gesamt!$C$23*(((1+Beamte!L14)^(Gesamt!$B$23-Beamte!N14))))</f>
        <v>0</v>
      </c>
      <c r="Z14" s="27">
        <f>IF(N14&gt;Gesamt!$B$32,0,Y14/Gesamt!$B$32*((N14)*(1+S14))/((1+Gesamt!$B$29)^(Gesamt!$B$32-N14)))</f>
        <v>0</v>
      </c>
      <c r="AA14" s="37">
        <f t="shared" si="4"/>
        <v>0</v>
      </c>
      <c r="AB14" s="15">
        <f>IF(V14-P14&gt;0,0,IF(N14&gt;Gesamt!$B$24,0,K14/12*Gesamt!$C$24*(((1+Beamte!L14)^(Gesamt!$B$24-Beamte!N14)))))</f>
        <v>9858.9713379815075</v>
      </c>
      <c r="AC14" s="15">
        <f>IF(N14&gt;Gesamt!$B$24,0,AB14/Gesamt!$B$24*((N14)*(1+S14))/((1+Gesamt!$B$29)^(Gesamt!$B$24-N14)))</f>
        <v>8984.6402222908673</v>
      </c>
      <c r="AD14" s="37">
        <f t="shared" si="5"/>
        <v>1810.4050047916098</v>
      </c>
      <c r="AE14" s="15">
        <f>IF(R14-P14&lt;0,0,x)</f>
        <v>0</v>
      </c>
    </row>
    <row r="15" spans="1:32" x14ac:dyDescent="0.15">
      <c r="A15" s="14"/>
      <c r="B15" s="14"/>
      <c r="C15" s="14" t="s">
        <v>50</v>
      </c>
      <c r="D15" s="14" t="s">
        <v>24</v>
      </c>
      <c r="E15" s="14" t="s">
        <v>1</v>
      </c>
      <c r="F15" s="30">
        <v>20881</v>
      </c>
      <c r="G15" s="30">
        <v>27242</v>
      </c>
      <c r="H15" s="30">
        <v>27242</v>
      </c>
      <c r="I15" s="31">
        <v>2587.1999999999998</v>
      </c>
      <c r="J15" s="31">
        <v>0</v>
      </c>
      <c r="K15" s="32">
        <f t="shared" si="6"/>
        <v>31046.399999999998</v>
      </c>
      <c r="L15" s="20">
        <v>1.4999999999999999E-2</v>
      </c>
      <c r="M15" s="33">
        <f t="shared" si="1"/>
        <v>6.2477754962354553</v>
      </c>
      <c r="N15" s="22">
        <f>(Gesamt!$B$2-IF(H15=0,G15,H15))/365.25</f>
        <v>41.4154688569473</v>
      </c>
      <c r="O15" s="22">
        <f t="shared" si="2"/>
        <v>47.663244353182755</v>
      </c>
      <c r="P15" s="23">
        <f>F15+IF(C15="m",Gesamt!$B$13*365.25,Gesamt!$B$14*365.25)</f>
        <v>44622.25</v>
      </c>
      <c r="Q15" s="34">
        <f t="shared" si="7"/>
        <v>44651</v>
      </c>
      <c r="R15" s="24">
        <f>IF(N15&lt;Gesamt!$B$23,IF(H15=0,G15+365.25*Gesamt!$B$23,H15+365.25*Gesamt!$B$23),0)</f>
        <v>0</v>
      </c>
      <c r="S15" s="35">
        <f>IF(M15&lt;Gesamt!$B$17,Gesamt!$C$17,IF(M15&lt;Gesamt!$B$18,Gesamt!$C$18,IF(M15&lt;Gesamt!$B$19,Gesamt!$C$19,Gesamt!$C$20)))</f>
        <v>0</v>
      </c>
      <c r="T15" s="26">
        <f>IF(R15&gt;0,IF(R15&lt;P15,K15/12*Gesamt!$C$23*(1+L15)^(Gesamt!$B$23-Beamte!N15)*(1+$K$4),0),0)</f>
        <v>0</v>
      </c>
      <c r="U15" s="36">
        <f>(T15/Gesamt!$B$23*N15/((1+Gesamt!$B$29)^(Gesamt!$B$23-Beamte!N15)))*(1+S15)</f>
        <v>0</v>
      </c>
      <c r="V15" s="24">
        <f>IF(N15&lt;Gesamt!$B$24,IF(H15=0,G15+365.25*Gesamt!$B$24,H15+365.25*Gesamt!$B$24),0)</f>
        <v>0</v>
      </c>
      <c r="W15" s="26" t="b">
        <f>IF(V15&gt;0,IF(V15&lt;P15,K15/12*Gesamt!$C$24*(1+L15)^(Gesamt!$B$24-Beamte!N15)*(1+$K$4),IF(O15&gt;=35,K15/12*Gesamt!$C$24*(1+L15)^(O15-N15)*(1+$K$4),0)))</f>
        <v>0</v>
      </c>
      <c r="X15" s="36">
        <f>IF(O15&gt;=40,(W15/Gesamt!$B$24*N15/((1+Gesamt!$B$29)^(Gesamt!$B$24-Beamte!N15))*(1+S15)),IF(O15&gt;=35,(W15/O15*N15/((1+Gesamt!$B$29)^(O15-Beamte!N15))*(1+S15)),0))</f>
        <v>0</v>
      </c>
      <c r="Y15" s="27">
        <f>IF(N15&gt;Gesamt!$B$23,0,K15/12*Gesamt!$C$23*(((1+Beamte!L15)^(Gesamt!$B$23-Beamte!N15))))</f>
        <v>0</v>
      </c>
      <c r="Z15" s="27">
        <f>IF(N15&gt;Gesamt!$B$32,0,Y15/Gesamt!$B$32*((N15)*(1+S15))/((1+Gesamt!$B$29)^(Gesamt!$B$32-N15)))</f>
        <v>0</v>
      </c>
      <c r="AA15" s="37">
        <f t="shared" si="4"/>
        <v>0</v>
      </c>
      <c r="AB15" s="15">
        <f>IF(V15-P15&gt;0,0,IF(N15&gt;Gesamt!$B$24,0,K15/12*Gesamt!$C$24*(((1+Beamte!L15)^(Gesamt!$B$24-Beamte!N15)))))</f>
        <v>0</v>
      </c>
      <c r="AC15" s="15">
        <f>IF(N15&gt;Gesamt!$B$24,0,AB15/Gesamt!$B$24*((N15)*(1+S15))/((1+Gesamt!$B$29)^(Gesamt!$B$24-N15)))</f>
        <v>0</v>
      </c>
      <c r="AD15" s="37">
        <f t="shared" si="5"/>
        <v>0</v>
      </c>
      <c r="AE15" s="15">
        <f>IF(R15-P15&lt;0,0,x)</f>
        <v>0</v>
      </c>
    </row>
    <row r="16" spans="1:32" x14ac:dyDescent="0.15">
      <c r="A16" s="14"/>
      <c r="B16" s="14"/>
      <c r="C16" s="14" t="s">
        <v>49</v>
      </c>
      <c r="D16" s="14" t="s">
        <v>24</v>
      </c>
      <c r="E16" s="14" t="s">
        <v>2</v>
      </c>
      <c r="F16" s="30">
        <v>20976</v>
      </c>
      <c r="G16" s="30">
        <v>27603</v>
      </c>
      <c r="H16" s="30">
        <v>27577</v>
      </c>
      <c r="I16" s="31">
        <v>4160.53</v>
      </c>
      <c r="J16" s="31">
        <v>0</v>
      </c>
      <c r="K16" s="32">
        <f t="shared" si="6"/>
        <v>49926.36</v>
      </c>
      <c r="L16" s="20">
        <v>1.4999999999999999E-2</v>
      </c>
      <c r="M16" s="33">
        <f t="shared" si="1"/>
        <v>6.4969199178644743</v>
      </c>
      <c r="N16" s="22">
        <f>(Gesamt!$B$2-IF(H16=0,G16,H16))/365.25</f>
        <v>40.498288843258045</v>
      </c>
      <c r="O16" s="22">
        <f t="shared" si="2"/>
        <v>46.99520876112252</v>
      </c>
      <c r="P16" s="23">
        <f>F16+IF(C16="m",Gesamt!$B$13*365.25,Gesamt!$B$14*365.25)</f>
        <v>44717.25</v>
      </c>
      <c r="Q16" s="34">
        <f t="shared" si="7"/>
        <v>44742</v>
      </c>
      <c r="R16" s="24">
        <f>IF(N16&lt;Gesamt!$B$23,IF(H16=0,G16+365.25*Gesamt!$B$23,H16+365.25*Gesamt!$B$23),0)</f>
        <v>0</v>
      </c>
      <c r="S16" s="35">
        <f>IF(M16&lt;Gesamt!$B$17,Gesamt!$C$17,IF(M16&lt;Gesamt!$B$18,Gesamt!$C$18,IF(M16&lt;Gesamt!$B$19,Gesamt!$C$19,Gesamt!$C$20)))</f>
        <v>0</v>
      </c>
      <c r="T16" s="26">
        <f>IF(R16&gt;0,IF(R16&lt;P16,K16/12*Gesamt!$C$23*(1+L16)^(Gesamt!$B$23-Beamte!N16)*(1+$K$4),0),0)</f>
        <v>0</v>
      </c>
      <c r="U16" s="36">
        <f>(T16/Gesamt!$B$23*N16/((1+Gesamt!$B$29)^(Gesamt!$B$23-Beamte!N16)))*(1+S16)</f>
        <v>0</v>
      </c>
      <c r="V16" s="24">
        <f>IF(N16&lt;Gesamt!$B$24,IF(H16=0,G16+365.25*Gesamt!$B$24,H16+365.25*Gesamt!$B$24),0)</f>
        <v>0</v>
      </c>
      <c r="W16" s="26" t="b">
        <f>IF(V16&gt;0,IF(V16&lt;P16,K16/12*Gesamt!$C$24*(1+L16)^(Gesamt!$B$24-Beamte!N16)*(1+$K$4),IF(O16&gt;=35,K16/12*Gesamt!$C$24*(1+L16)^(O16-N16)*(1+$K$4),0)))</f>
        <v>0</v>
      </c>
      <c r="X16" s="36">
        <f>IF(O16&gt;=40,(W16/Gesamt!$B$24*N16/((1+Gesamt!$B$29)^(Gesamt!$B$24-Beamte!N16))*(1+S16)),IF(O16&gt;=35,(W16/O16*N16/((1+Gesamt!$B$29)^(O16-Beamte!N16))*(1+S16)),0))</f>
        <v>0</v>
      </c>
      <c r="Y16" s="27">
        <f>IF(N16&gt;Gesamt!$B$23,0,K16/12*Gesamt!$C$23*(((1+Beamte!L16)^(Gesamt!$B$23-Beamte!N16))))</f>
        <v>0</v>
      </c>
      <c r="Z16" s="27">
        <f>IF(N16&gt;Gesamt!$B$32,0,Y16/Gesamt!$B$32*((N16)*(1+S16))/((1+Gesamt!$B$29)^(Gesamt!$B$32-N16)))</f>
        <v>0</v>
      </c>
      <c r="AA16" s="37">
        <f t="shared" si="4"/>
        <v>0</v>
      </c>
      <c r="AB16" s="15">
        <f>IF(V16-P16&gt;0,0,IF(N16&gt;Gesamt!$B$24,0,K16/12*Gesamt!$C$24*(((1+Beamte!L16)^(Gesamt!$B$24-Beamte!N16)))))</f>
        <v>0</v>
      </c>
      <c r="AC16" s="15">
        <f>IF(N16&gt;Gesamt!$B$24,0,AB16/Gesamt!$B$24*((N16)*(1+S16))/((1+Gesamt!$B$29)^(Gesamt!$B$24-N16)))</f>
        <v>0</v>
      </c>
      <c r="AD16" s="37">
        <f t="shared" si="5"/>
        <v>0</v>
      </c>
      <c r="AE16" s="15">
        <f>IF(R16-P16&lt;0,0,x)</f>
        <v>0</v>
      </c>
    </row>
    <row r="17" spans="1:32" x14ac:dyDescent="0.15">
      <c r="A17" s="14"/>
      <c r="B17" s="14"/>
      <c r="C17" s="14" t="s">
        <v>50</v>
      </c>
      <c r="D17" s="14" t="s">
        <v>24</v>
      </c>
      <c r="E17" s="14" t="s">
        <v>0</v>
      </c>
      <c r="F17" s="30">
        <v>21684</v>
      </c>
      <c r="G17" s="30">
        <v>30200</v>
      </c>
      <c r="H17" s="30">
        <v>29970</v>
      </c>
      <c r="I17" s="31">
        <v>5447.7</v>
      </c>
      <c r="J17" s="31">
        <v>0</v>
      </c>
      <c r="K17" s="32">
        <f t="shared" si="6"/>
        <v>65372.399999999994</v>
      </c>
      <c r="L17" s="20">
        <v>1.4999999999999999E-2</v>
      </c>
      <c r="M17" s="33">
        <f t="shared" si="1"/>
        <v>8.4161533196440743</v>
      </c>
      <c r="N17" s="22">
        <f>(Gesamt!$B$2-IF(H17=0,G17,H17))/365.25</f>
        <v>33.946611909650926</v>
      </c>
      <c r="O17" s="22">
        <f t="shared" si="2"/>
        <v>42.362765229295</v>
      </c>
      <c r="P17" s="23">
        <f>F17+IF(C17="m",Gesamt!$B$13*365.25,Gesamt!$B$14*365.25)</f>
        <v>45425.25</v>
      </c>
      <c r="Q17" s="34">
        <f t="shared" si="7"/>
        <v>45443</v>
      </c>
      <c r="R17" s="24">
        <f>IF(N17&lt;Gesamt!$B$23,IF(H17=0,G17+365.25*Gesamt!$B$23,H17+365.25*Gesamt!$B$23),0)</f>
        <v>0</v>
      </c>
      <c r="S17" s="35">
        <f>IF(M17&lt;Gesamt!$B$17,Gesamt!$C$17,IF(M17&lt;Gesamt!$B$18,Gesamt!$C$18,IF(M17&lt;Gesamt!$B$19,Gesamt!$C$19,Gesamt!$C$20)))</f>
        <v>0</v>
      </c>
      <c r="T17" s="26">
        <f>IF(R17&gt;0,IF(R17&lt;P17,K17/12*Gesamt!$C$23*(1+L17)^(Gesamt!$B$23-Beamte!N17)*(1+$K$4),0),0)</f>
        <v>0</v>
      </c>
      <c r="U17" s="36">
        <f>(T17/Gesamt!$B$23*N17/((1+Gesamt!$B$29)^(Gesamt!$B$23-Beamte!N17)))*(1+S17)</f>
        <v>0</v>
      </c>
      <c r="V17" s="24">
        <f>IF(N17&lt;Gesamt!$B$24,IF(H17=0,G17+365.25*Gesamt!$B$24,H17+365.25*Gesamt!$B$24),0)</f>
        <v>44580</v>
      </c>
      <c r="W17" s="26">
        <f>IF(V17&gt;0,IF(V17&lt;P17,K17/12*Gesamt!$C$24*(1+L17)^(Gesamt!$B$24-Beamte!N17)*(1+$K$4),IF(O17&gt;=35,K17/12*Gesamt!$C$24*(1+L17)^(O17-N17)*(1+$K$4),0)))</f>
        <v>28650.909507446795</v>
      </c>
      <c r="X17" s="36">
        <f>IF(O17&gt;=40,(W17/Gesamt!$B$24*N17/((1+Gesamt!$B$29)^(Gesamt!$B$24-Beamte!N17))*(1+S17)),IF(O17&gt;=35,(W17/O17*N17/((1+Gesamt!$B$29)^(O17-Beamte!N17))*(1+S17)),0))</f>
        <v>23784.643594391931</v>
      </c>
      <c r="Y17" s="27">
        <f>IF(N17&gt;Gesamt!$B$23,0,K17/12*Gesamt!$C$23*(((1+Beamte!L17)^(Gesamt!$B$23-Beamte!N17))))</f>
        <v>0</v>
      </c>
      <c r="Z17" s="15">
        <f>IF(N17&gt;Gesamt!$B$32,0,Y17/Gesamt!$B$32*((N17)*(1+S17))/((1+Gesamt!$B$29)^(Gesamt!$B$32-N17)))</f>
        <v>0</v>
      </c>
      <c r="AA17" s="37">
        <f t="shared" si="4"/>
        <v>0</v>
      </c>
      <c r="AB17" s="15">
        <f>IF(V17-P17&gt;0,0,IF(N17&gt;Gesamt!$B$24,0,K17/12*Gesamt!$C$24*(((1+Beamte!L17)^(Gesamt!$B$24-Beamte!N17)))))</f>
        <v>23845.95048476637</v>
      </c>
      <c r="AC17" s="15">
        <f>IF(N17&gt;Gesamt!$B$24,0,AB17/Gesamt!$B$24*((N17)*(1+S17))/((1+Gesamt!$B$29)^(Gesamt!$B$24-N17)))</f>
        <v>19795.791589173477</v>
      </c>
      <c r="AD17" s="37">
        <f t="shared" si="5"/>
        <v>3988.852005218454</v>
      </c>
      <c r="AE17" s="15">
        <f>IF(R17-P17&lt;0,0,x)</f>
        <v>0</v>
      </c>
    </row>
    <row r="18" spans="1:32" x14ac:dyDescent="0.15">
      <c r="A18" s="14"/>
      <c r="B18" s="14"/>
      <c r="C18" s="14" t="s">
        <v>49</v>
      </c>
      <c r="D18" s="14" t="s">
        <v>24</v>
      </c>
      <c r="E18" s="14" t="s">
        <v>2</v>
      </c>
      <c r="F18" s="30">
        <v>22115</v>
      </c>
      <c r="G18" s="30">
        <v>29312</v>
      </c>
      <c r="H18" s="30">
        <v>29129</v>
      </c>
      <c r="I18" s="31">
        <v>3987.3</v>
      </c>
      <c r="J18" s="31">
        <v>0</v>
      </c>
      <c r="K18" s="32">
        <f t="shared" si="6"/>
        <v>47847.600000000006</v>
      </c>
      <c r="L18" s="20">
        <v>1.4999999999999999E-2</v>
      </c>
      <c r="M18" s="33">
        <f t="shared" si="1"/>
        <v>9.5824777549623548</v>
      </c>
      <c r="N18" s="22">
        <f>(Gesamt!$B$2-IF(H18=0,G18,H18))/365.25</f>
        <v>36.249144421629019</v>
      </c>
      <c r="O18" s="22">
        <f t="shared" si="2"/>
        <v>45.831622176591374</v>
      </c>
      <c r="P18" s="23">
        <f>F18+IF(C18="m",Gesamt!$B$13*365.25,Gesamt!$B$14*365.25)</f>
        <v>45856.25</v>
      </c>
      <c r="Q18" s="34">
        <f t="shared" si="7"/>
        <v>45869</v>
      </c>
      <c r="R18" s="24">
        <f>IF(N18&lt;Gesamt!$B$23,IF(H18=0,G18+365.25*Gesamt!$B$23,H18+365.25*Gesamt!$B$23),0)</f>
        <v>0</v>
      </c>
      <c r="S18" s="35">
        <f>IF(M18&lt;Gesamt!$B$17,Gesamt!$C$17,IF(M18&lt;Gesamt!$B$18,Gesamt!$C$18,IF(M18&lt;Gesamt!$B$19,Gesamt!$C$19,Gesamt!$C$20)))</f>
        <v>0</v>
      </c>
      <c r="T18" s="26">
        <f>IF(R18&gt;0,IF(R18&lt;P18,K18/12*Gesamt!$C$23*(1+L18)^(Gesamt!$B$23-Beamte!N18)*(1+$K$4),0),0)</f>
        <v>0</v>
      </c>
      <c r="U18" s="36">
        <f>(T18/Gesamt!$B$23*N18/((1+Gesamt!$B$29)^(Gesamt!$B$23-Beamte!N18)))*(1+S18)</f>
        <v>0</v>
      </c>
      <c r="V18" s="24">
        <f>IF(N18&lt;Gesamt!$B$24,IF(H18=0,G18+365.25*Gesamt!$B$24,H18+365.25*Gesamt!$B$24),0)</f>
        <v>43739</v>
      </c>
      <c r="W18" s="26">
        <f>IF(V18&gt;0,IF(V18&lt;P18,K18/12*Gesamt!$C$24*(1+L18)^(Gesamt!$B$24-Beamte!N18)*(1+$K$4),IF(O18&gt;=35,K18/12*Gesamt!$C$24*(1+L18)^(O18-N18)*(1+$K$4),0)))</f>
        <v>20263.565746212083</v>
      </c>
      <c r="X18" s="36">
        <f>IF(O18&gt;=40,(W18/Gesamt!$B$24*N18/((1+Gesamt!$B$29)^(Gesamt!$B$24-Beamte!N18))*(1+S18)),IF(O18&gt;=35,(W18/O18*N18/((1+Gesamt!$B$29)^(O18-Beamte!N18))*(1+S18)),0))</f>
        <v>18114.18094783145</v>
      </c>
      <c r="Y18" s="27">
        <f>IF(N18&gt;Gesamt!$B$23,0,K18/12*Gesamt!$C$23*(((1+Beamte!L18)^(Gesamt!$B$23-Beamte!N18))))</f>
        <v>0</v>
      </c>
      <c r="Z18" s="15">
        <f>IF(N18&gt;Gesamt!$B$32,0,Y18/Gesamt!$B$32*((N18)*(1+S18))/((1+Gesamt!$B$29)^(Gesamt!$B$32-N18)))</f>
        <v>0</v>
      </c>
      <c r="AA18" s="37">
        <f t="shared" si="4"/>
        <v>0</v>
      </c>
      <c r="AB18" s="15">
        <f>IF(V18-P18&gt;0,0,IF(N18&gt;Gesamt!$B$24,0,K18/12*Gesamt!$C$24*(((1+Beamte!L18)^(Gesamt!$B$24-Beamte!N18)))))</f>
        <v>16865.223259435774</v>
      </c>
      <c r="AC18" s="15">
        <f>IF(N18&gt;Gesamt!$B$24,0,AB18/Gesamt!$B$24*((N18)*(1+S18))/((1+Gesamt!$B$29)^(Gesamt!$B$24-N18)))</f>
        <v>15076.305408099419</v>
      </c>
      <c r="AD18" s="37">
        <f t="shared" si="5"/>
        <v>3037.875539732031</v>
      </c>
      <c r="AE18" s="15">
        <f>IF(R18-P18&lt;0,0,x)</f>
        <v>0</v>
      </c>
    </row>
    <row r="19" spans="1:32" x14ac:dyDescent="0.15">
      <c r="A19" s="14"/>
      <c r="B19" s="14"/>
      <c r="C19" s="14" t="s">
        <v>49</v>
      </c>
      <c r="D19" s="14" t="s">
        <v>24</v>
      </c>
      <c r="E19" s="14" t="s">
        <v>2</v>
      </c>
      <c r="F19" s="30">
        <v>20135</v>
      </c>
      <c r="G19" s="30">
        <v>27493</v>
      </c>
      <c r="H19" s="30">
        <v>27111</v>
      </c>
      <c r="I19" s="31">
        <v>4395.2</v>
      </c>
      <c r="J19" s="31">
        <v>0</v>
      </c>
      <c r="K19" s="32">
        <f t="shared" si="6"/>
        <v>52742.399999999994</v>
      </c>
      <c r="L19" s="20">
        <v>1.4999999999999999E-2</v>
      </c>
      <c r="M19" s="33">
        <f t="shared" si="1"/>
        <v>4.1642710472279276</v>
      </c>
      <c r="N19" s="22">
        <f>(Gesamt!$B$2-IF(H19=0,G19,H19))/365.25</f>
        <v>41.774127310061601</v>
      </c>
      <c r="O19" s="22">
        <f t="shared" si="2"/>
        <v>45.938398357289529</v>
      </c>
      <c r="P19" s="23">
        <f>F19+IF(C19="m",Gesamt!$B$13*365.25,Gesamt!$B$14*365.25)</f>
        <v>43876.25</v>
      </c>
      <c r="Q19" s="34">
        <f t="shared" si="7"/>
        <v>43890</v>
      </c>
      <c r="R19" s="24">
        <f>IF(N19&lt;Gesamt!$B$23,IF(H19=0,G19+365.25*Gesamt!$B$23,H19+365.25*Gesamt!$B$23),0)</f>
        <v>0</v>
      </c>
      <c r="S19" s="35">
        <f>IF(M19&lt;Gesamt!$B$17,Gesamt!$C$17,IF(M19&lt;Gesamt!$B$18,Gesamt!$C$18,IF(M19&lt;Gesamt!$B$19,Gesamt!$C$19,Gesamt!$C$20)))</f>
        <v>0</v>
      </c>
      <c r="T19" s="26">
        <f>IF(R19&gt;0,IF(R19&lt;P19,K19/12*Gesamt!$C$23*(1+L19)^(Gesamt!$B$23-Beamte!N19)*(1+$K$4),0),0)</f>
        <v>0</v>
      </c>
      <c r="U19" s="36">
        <f>(T19/Gesamt!$B$23*N19/((1+Gesamt!$B$29)^(Gesamt!$B$23-Beamte!N19)))*(1+S19)</f>
        <v>0</v>
      </c>
      <c r="V19" s="24">
        <f>IF(N19&lt;Gesamt!$B$24,IF(H19=0,G19+365.25*Gesamt!$B$24,H19+365.25*Gesamt!$B$24),0)</f>
        <v>0</v>
      </c>
      <c r="W19" s="26" t="b">
        <f>IF(V19&gt;0,IF(V19&lt;P19,K19/12*Gesamt!$C$24*(1+L19)^(Gesamt!$B$24-Beamte!N19)*(1+$K$4),IF(O19&gt;=35,K19/12*Gesamt!$C$24*(1+L19)^(O19-N19)*(1+$K$4),0)))</f>
        <v>0</v>
      </c>
      <c r="X19" s="36">
        <f>IF(O19&gt;=40,(W19/Gesamt!$B$24*N19/((1+Gesamt!$B$29)^(Gesamt!$B$24-Beamte!N19))*(1+S19)),IF(O19&gt;=35,(W19/O19*N19/((1+Gesamt!$B$29)^(O19-Beamte!N19))*(1+S19)),0))</f>
        <v>0</v>
      </c>
      <c r="Y19" s="27">
        <f>IF(N19&gt;Gesamt!$B$23,0,K19/12*Gesamt!$C$23*(((1+Beamte!L19)^(Gesamt!$B$23-Beamte!N19))))</f>
        <v>0</v>
      </c>
      <c r="Z19" s="15">
        <f>IF(N19&gt;Gesamt!$B$32,0,Y19/Gesamt!$B$32*((N19)*(1+S19))/((1+Gesamt!$B$29)^(Gesamt!$B$32-N19)))</f>
        <v>0</v>
      </c>
      <c r="AA19" s="37">
        <f t="shared" si="4"/>
        <v>0</v>
      </c>
      <c r="AB19" s="15">
        <f>IF(V19-P19&gt;0,0,IF(N19&gt;Gesamt!$B$24,0,K19/12*Gesamt!$C$24*(((1+Beamte!L19)^(Gesamt!$B$24-Beamte!N19)))))</f>
        <v>0</v>
      </c>
      <c r="AC19" s="15">
        <f>IF(N19&gt;Gesamt!$B$24,0,AB19/Gesamt!$B$24*((N19)*(1+S19))/((1+Gesamt!$B$29)^(Gesamt!$B$24-N19)))</f>
        <v>0</v>
      </c>
      <c r="AD19" s="37">
        <f t="shared" si="5"/>
        <v>0</v>
      </c>
      <c r="AE19" s="15">
        <f>IF(R19-P19&lt;0,0,x)</f>
        <v>0</v>
      </c>
    </row>
    <row r="20" spans="1:32" x14ac:dyDescent="0.15">
      <c r="A20" s="14"/>
      <c r="B20" s="14"/>
      <c r="C20" s="14" t="s">
        <v>49</v>
      </c>
      <c r="D20" s="14" t="s">
        <v>24</v>
      </c>
      <c r="E20" s="14" t="s">
        <v>2</v>
      </c>
      <c r="F20" s="30">
        <v>19851</v>
      </c>
      <c r="G20" s="30">
        <v>29281</v>
      </c>
      <c r="H20" s="30">
        <v>29044</v>
      </c>
      <c r="I20" s="31">
        <v>4291.1000000000004</v>
      </c>
      <c r="J20" s="31">
        <v>0</v>
      </c>
      <c r="K20" s="32">
        <f t="shared" si="6"/>
        <v>51493.200000000004</v>
      </c>
      <c r="L20" s="20">
        <v>1.4999999999999999E-2</v>
      </c>
      <c r="M20" s="33">
        <f t="shared" si="1"/>
        <v>3.4140999315537286</v>
      </c>
      <c r="N20" s="22">
        <f>(Gesamt!$B$2-IF(H20=0,G20,H20))/365.25</f>
        <v>36.481861738535251</v>
      </c>
      <c r="O20" s="22">
        <f t="shared" si="2"/>
        <v>39.89596167008898</v>
      </c>
      <c r="P20" s="23">
        <f>F20+IF(C20="m",Gesamt!$B$13*365.25,Gesamt!$B$14*365.25)</f>
        <v>43592.25</v>
      </c>
      <c r="Q20" s="34">
        <f t="shared" si="7"/>
        <v>43616</v>
      </c>
      <c r="R20" s="24">
        <f>IF(N20&lt;Gesamt!$B$23,IF(H20=0,G20+365.25*Gesamt!$B$23,H20+365.25*Gesamt!$B$23),0)</f>
        <v>0</v>
      </c>
      <c r="S20" s="35">
        <f>IF(M20&lt;Gesamt!$B$17,Gesamt!$C$17,IF(M20&lt;Gesamt!$B$18,Gesamt!$C$18,IF(M20&lt;Gesamt!$B$19,Gesamt!$C$19,Gesamt!$C$20)))</f>
        <v>0</v>
      </c>
      <c r="T20" s="26">
        <f>IF(R20&gt;0,IF(R20&lt;P20,K20/12*Gesamt!$C$23*(1+L20)^(Gesamt!$B$23-Beamte!N20)*(1+$K$4),0),0)</f>
        <v>0</v>
      </c>
      <c r="U20" s="36">
        <f>(T20/Gesamt!$B$23*N20/((1+Gesamt!$B$29)^(Gesamt!$B$23-Beamte!N20)))*(1+S20)</f>
        <v>0</v>
      </c>
      <c r="V20" s="24">
        <f>IF(N20&lt;Gesamt!$B$24,IF(H20=0,G20+365.25*Gesamt!$B$24,H20+365.25*Gesamt!$B$24),0)</f>
        <v>43654</v>
      </c>
      <c r="W20" s="26">
        <f>IF(V20&gt;0,IF(V20&lt;P20,K20/12*Gesamt!$C$24*(1+L20)^(Gesamt!$B$24-Beamte!N20)*(1+$K$4),IF(O20&gt;=35,K20/12*Gesamt!$C$24*(1+L20)^(O20-N20)*(1+$K$4),0)))</f>
        <v>21698.420253943405</v>
      </c>
      <c r="X20" s="36">
        <f>IF(O20&gt;=40,(W20/Gesamt!$B$24*N20/((1+Gesamt!$B$29)^(Gesamt!$B$24-Beamte!N20))*(1+S20)),IF(O20&gt;=35,(W20/O20*N20/((1+Gesamt!$B$29)^(O20-Beamte!N20))*(1+S20)),0))</f>
        <v>19596.299975962953</v>
      </c>
      <c r="Y20" s="27">
        <f>IF(N20&gt;Gesamt!$B$23,0,K20/12*Gesamt!$C$23*(((1+Beamte!L20)^(Gesamt!$B$23-Beamte!N20))))</f>
        <v>0</v>
      </c>
      <c r="Z20" s="15">
        <f>IF(N20&gt;Gesamt!$B$32,0,Y20/Gesamt!$B$32*((N20)*(1+S20))/((1+Gesamt!$B$29)^(Gesamt!$B$32-N20)))</f>
        <v>0</v>
      </c>
      <c r="AA20" s="37">
        <f t="shared" si="4"/>
        <v>0</v>
      </c>
      <c r="AB20" s="15">
        <f>IF(V20-P20&gt;0,0,IF(N20&gt;Gesamt!$B$24,0,K20/12*Gesamt!$C$24*(((1+Beamte!L20)^(Gesamt!$B$24-Beamte!N20)))))</f>
        <v>0</v>
      </c>
      <c r="AC20" s="15">
        <f>IF(N20&gt;Gesamt!$B$24,0,AB20/Gesamt!$B$24*((N20)*(1+S20))/((1+Gesamt!$B$29)^(Gesamt!$B$24-N20)))</f>
        <v>0</v>
      </c>
      <c r="AD20" s="37">
        <f t="shared" si="5"/>
        <v>19596.299975962953</v>
      </c>
      <c r="AE20" s="15">
        <f>IF(R20-P20&lt;0,0,x)</f>
        <v>0</v>
      </c>
    </row>
    <row r="21" spans="1:32" x14ac:dyDescent="0.15">
      <c r="A21" s="14"/>
      <c r="B21" s="14"/>
      <c r="C21" s="14" t="s">
        <v>50</v>
      </c>
      <c r="D21" s="14" t="s">
        <v>25</v>
      </c>
      <c r="E21" s="14" t="s">
        <v>26</v>
      </c>
      <c r="F21" s="30">
        <v>21960</v>
      </c>
      <c r="G21" s="30">
        <v>31079</v>
      </c>
      <c r="H21" s="30">
        <v>33453</v>
      </c>
      <c r="I21" s="31">
        <v>4177.6000000000004</v>
      </c>
      <c r="J21" s="31">
        <v>0</v>
      </c>
      <c r="K21" s="32">
        <f t="shared" si="6"/>
        <v>50131.200000000004</v>
      </c>
      <c r="L21" s="20">
        <v>1.4999999999999999E-2</v>
      </c>
      <c r="M21" s="33">
        <f t="shared" si="1"/>
        <v>9.1635865845311422</v>
      </c>
      <c r="N21" s="22">
        <f>(Gesamt!$B$2-IF(H21=0,G21,H21))/365.25</f>
        <v>24.410677618069816</v>
      </c>
      <c r="O21" s="22">
        <f t="shared" si="2"/>
        <v>33.574264202600958</v>
      </c>
      <c r="P21" s="23">
        <f>F21+IF(C21="m",Gesamt!$B$13*365.25,Gesamt!$B$14*365.25)</f>
        <v>45701.25</v>
      </c>
      <c r="Q21" s="34">
        <f t="shared" si="7"/>
        <v>45716</v>
      </c>
      <c r="R21" s="24">
        <f>IF(N21&lt;Gesamt!$B$23,IF(H21=0,G21+365.25*Gesamt!$B$23,H21+365.25*Gesamt!$B$23),0)</f>
        <v>42584.25</v>
      </c>
      <c r="S21" s="35">
        <f>IF(M21&lt;Gesamt!$B$17,Gesamt!$C$17,IF(M21&lt;Gesamt!$B$18,Gesamt!$C$18,IF(M21&lt;Gesamt!$B$19,Gesamt!$C$19,Gesamt!$C$20)))</f>
        <v>0</v>
      </c>
      <c r="T21" s="26">
        <f>IF(R21&gt;0,IF(R21&lt;P21,K21/12*Gesamt!$C$23*(1+L21)^(Gesamt!$B$23-Beamte!N21)*(1+$K$4),0),0)</f>
        <v>10127.242483237691</v>
      </c>
      <c r="U21" s="36">
        <f>(T21/Gesamt!$B$23*N21/((1+Gesamt!$B$29)^(Gesamt!$B$23-Beamte!N21)))*(1+S21)</f>
        <v>9867.305100552745</v>
      </c>
      <c r="V21" s="24">
        <f>IF(N21&lt;Gesamt!$B$24,IF(H21=0,G21+365.25*Gesamt!$B$24,H21+365.25*Gesamt!$B$24),0)</f>
        <v>48063</v>
      </c>
      <c r="W21" s="26">
        <f>IF(V21&gt;0,IF(V21&lt;P21,K21/12*Gesamt!$C$24*(1+L21)^(Gesamt!$B$24-Beamte!N21)*(1+$K$4),IF(O21&gt;=35,K21/12*Gesamt!$C$24*(1+L21)^(O21-N21)*(1+$K$4),0)))</f>
        <v>0</v>
      </c>
      <c r="X21" s="36">
        <f>IF(O21&gt;=40,(W21/Gesamt!$B$24*N21/((1+Gesamt!$B$29)^(Gesamt!$B$24-Beamte!N21))*(1+S21)),IF(O21&gt;=35,(W21/O21*N21/((1+Gesamt!$B$29)^(O21-Beamte!N21))*(1+S21)),0))</f>
        <v>0</v>
      </c>
      <c r="Y21" s="27">
        <f>IF(N21&gt;Gesamt!$B$23,0,K21/12*Gesamt!$C$23*(((1+Beamte!L21)^(Gesamt!$B$23-Beamte!N21))))</f>
        <v>8428.8326951624567</v>
      </c>
      <c r="Z21" s="15">
        <f>IF(N21&gt;Gesamt!$B$32,0,Y21/Gesamt!$B$32*((N21)*(1+S21))/((1+Gesamt!$B$29)^(Gesamt!$B$32-N21)))</f>
        <v>8212.4886396610455</v>
      </c>
      <c r="AA21" s="37">
        <f t="shared" si="4"/>
        <v>1654.8164608916995</v>
      </c>
      <c r="AB21" s="15">
        <f>IF(V21-P21&gt;0,0,IF(N21&gt;Gesamt!$B$24,0,K21/12*Gesamt!$C$24*(((1+Beamte!L21)^(Gesamt!$B$24-Beamte!N21)))))</f>
        <v>0</v>
      </c>
      <c r="AC21" s="15">
        <f>IF(N21&gt;Gesamt!$B$24,0,AB21/Gesamt!$B$24*((N21)*(1+S21))/((1+Gesamt!$B$29)^(Gesamt!$B$24-N21)))</f>
        <v>0</v>
      </c>
      <c r="AD21" s="37">
        <f t="shared" si="5"/>
        <v>0</v>
      </c>
      <c r="AE21" s="15">
        <f>IF(R21-P21&lt;0,0,x)</f>
        <v>0</v>
      </c>
    </row>
    <row r="22" spans="1:32" x14ac:dyDescent="0.15">
      <c r="A22" s="14"/>
      <c r="B22" s="14"/>
      <c r="C22" s="14" t="s">
        <v>49</v>
      </c>
      <c r="D22" s="14" t="s">
        <v>24</v>
      </c>
      <c r="E22" s="14" t="s">
        <v>2</v>
      </c>
      <c r="F22" s="30">
        <v>21074</v>
      </c>
      <c r="G22" s="30">
        <v>28282</v>
      </c>
      <c r="H22" s="30">
        <v>28020</v>
      </c>
      <c r="I22" s="31">
        <v>4082.4</v>
      </c>
      <c r="J22" s="31">
        <v>0</v>
      </c>
      <c r="K22" s="32">
        <f t="shared" si="6"/>
        <v>48988.800000000003</v>
      </c>
      <c r="L22" s="20">
        <v>1.4999999999999999E-2</v>
      </c>
      <c r="M22" s="33">
        <f t="shared" si="1"/>
        <v>6.7488021902806281</v>
      </c>
      <c r="N22" s="22">
        <f>(Gesamt!$B$2-IF(H22=0,G22,H22))/365.25</f>
        <v>39.285420944558524</v>
      </c>
      <c r="O22" s="22">
        <f t="shared" si="2"/>
        <v>46.034223134839152</v>
      </c>
      <c r="P22" s="23">
        <f>F22+IF(C22="m",Gesamt!$B$13*365.25,Gesamt!$B$14*365.25)</f>
        <v>44815.25</v>
      </c>
      <c r="Q22" s="34">
        <f t="shared" si="7"/>
        <v>44834</v>
      </c>
      <c r="R22" s="24">
        <f>IF(N22&lt;Gesamt!$B$23,IF(H22=0,G22+365.25*Gesamt!$B$23,H22+365.25*Gesamt!$B$23),0)</f>
        <v>0</v>
      </c>
      <c r="S22" s="35">
        <f>IF(M22&lt;Gesamt!$B$17,Gesamt!$C$17,IF(M22&lt;Gesamt!$B$18,Gesamt!$C$18,IF(M22&lt;Gesamt!$B$19,Gesamt!$C$19,Gesamt!$C$20)))</f>
        <v>0</v>
      </c>
      <c r="T22" s="26">
        <f>IF(R22&gt;0,IF(R22&lt;P22,K22/12*Gesamt!$C$23*(1+L22)^(Gesamt!$B$23-Beamte!N22)*(1+$K$4),0),0)</f>
        <v>0</v>
      </c>
      <c r="U22" s="36">
        <f>(T22/Gesamt!$B$23*N22/((1+Gesamt!$B$29)^(Gesamt!$B$23-Beamte!N22)))*(1+S22)</f>
        <v>0</v>
      </c>
      <c r="V22" s="24">
        <f>IF(N22&lt;Gesamt!$B$24,IF(H22=0,G22+365.25*Gesamt!$B$24,H22+365.25*Gesamt!$B$24),0)</f>
        <v>42630</v>
      </c>
      <c r="W22" s="26">
        <f>IF(V22&gt;0,IF(V22&lt;P22,K22/12*Gesamt!$C$24*(1+L22)^(Gesamt!$B$24-Beamte!N22)*(1+$K$4),IF(O22&gt;=35,K22/12*Gesamt!$C$24*(1+L22)^(O22-N22)*(1+$K$4),0)))</f>
        <v>19829.86785734212</v>
      </c>
      <c r="X22" s="36">
        <f>IF(O22&gt;=40,(W22/Gesamt!$B$24*N22/((1+Gesamt!$B$29)^(Gesamt!$B$24-Beamte!N22))*(1+S22)),IF(O22&gt;=35,(W22/O22*N22/((1+Gesamt!$B$29)^(O22-Beamte!N22))*(1+S22)),0))</f>
        <v>19424.979506068907</v>
      </c>
      <c r="Y22" s="27">
        <f>IF(N22&gt;Gesamt!$B$23,0,K22/12*Gesamt!$C$23*(((1+Beamte!L22)^(Gesamt!$B$23-Beamte!N22))))</f>
        <v>0</v>
      </c>
      <c r="Z22" s="15">
        <f>IF(N22&gt;Gesamt!$B$32,0,Y22/Gesamt!$B$32*((N22)*(1+S22))/((1+Gesamt!$B$29)^(Gesamt!$B$32-N22)))</f>
        <v>0</v>
      </c>
      <c r="AA22" s="37">
        <f t="shared" si="4"/>
        <v>0</v>
      </c>
      <c r="AB22" s="15">
        <f>IF(V22-P22&gt;0,0,IF(N22&gt;Gesamt!$B$24,0,K22/12*Gesamt!$C$24*(((1+Beamte!L22)^(Gesamt!$B$24-Beamte!N22)))))</f>
        <v>16504.259556672594</v>
      </c>
      <c r="AC22" s="15">
        <f>IF(N22&gt;Gesamt!$B$24,0,AB22/Gesamt!$B$24*((N22)*(1+S22))/((1+Gesamt!$B$29)^(Gesamt!$B$24-N22)))</f>
        <v>16167.273829437296</v>
      </c>
      <c r="AD22" s="37">
        <f t="shared" si="5"/>
        <v>3257.7056766316109</v>
      </c>
      <c r="AE22" s="15">
        <f>IF(R22-P22&lt;0,0,x)</f>
        <v>0</v>
      </c>
    </row>
    <row r="23" spans="1:32" x14ac:dyDescent="0.15">
      <c r="A23" s="14"/>
      <c r="B23" s="14"/>
      <c r="C23" s="14" t="s">
        <v>50</v>
      </c>
      <c r="D23" s="14" t="s">
        <v>24</v>
      </c>
      <c r="E23" s="14" t="s">
        <v>1</v>
      </c>
      <c r="F23" s="30">
        <v>26963</v>
      </c>
      <c r="G23" s="30">
        <v>32908</v>
      </c>
      <c r="H23" s="30">
        <v>32908</v>
      </c>
      <c r="I23" s="31">
        <v>2590.4</v>
      </c>
      <c r="J23" s="31">
        <v>0</v>
      </c>
      <c r="K23" s="32">
        <f t="shared" si="6"/>
        <v>31084.800000000003</v>
      </c>
      <c r="L23" s="20">
        <v>1.4999999999999999E-2</v>
      </c>
      <c r="M23" s="33">
        <f t="shared" si="1"/>
        <v>22.833675564681723</v>
      </c>
      <c r="N23" s="22">
        <f>(Gesamt!$B$2-IF(H23=0,G23,H23))/365.25</f>
        <v>25.902806297056809</v>
      </c>
      <c r="O23" s="22">
        <f t="shared" si="2"/>
        <v>48.736481861738532</v>
      </c>
      <c r="P23" s="23">
        <f>F23+IF(C23="m",Gesamt!$B$13*365.25,Gesamt!$B$14*365.25)</f>
        <v>50704.25</v>
      </c>
      <c r="Q23" s="34">
        <f t="shared" si="7"/>
        <v>50709</v>
      </c>
      <c r="R23" s="24">
        <f>IF(N23&lt;Gesamt!$B$23,IF(H23=0,G23+365.25*Gesamt!$B$23,H23+365.25*Gesamt!$B$23),0)</f>
        <v>0</v>
      </c>
      <c r="S23" s="35">
        <f>IF(M23&lt;Gesamt!$B$17,Gesamt!$C$17,IF(M23&lt;Gesamt!$B$18,Gesamt!$C$18,IF(M23&lt;Gesamt!$B$19,Gesamt!$C$19,Gesamt!$C$20)))</f>
        <v>-0.1</v>
      </c>
      <c r="T23" s="26">
        <f>IF(R23&gt;0,IF(R23&lt;P23,K23/12*Gesamt!$C$23*(1+L23)^(Gesamt!$B$23-Beamte!N23)*(1+$K$4),0),0)</f>
        <v>0</v>
      </c>
      <c r="U23" s="36">
        <f>(T23/Gesamt!$B$23*N23/((1+Gesamt!$B$29)^(Gesamt!$B$23-Beamte!N23)))*(1+S23)</f>
        <v>0</v>
      </c>
      <c r="V23" s="24">
        <f>IF(N23&lt;Gesamt!$B$24,IF(H23=0,G23+365.25*Gesamt!$B$24,H23+365.25*Gesamt!$B$24),0)</f>
        <v>47518</v>
      </c>
      <c r="W23" s="26">
        <f>IF(V23&gt;0,IF(V23&lt;P23,K23/12*Gesamt!$C$24*(1+L23)^(Gesamt!$B$24-Beamte!N23)*(1+$K$4),IF(O23&gt;=35,K23/12*Gesamt!$C$24*(1+L23)^(O23-N23)*(1+$K$4),0)))</f>
        <v>15356.903242058441</v>
      </c>
      <c r="X23" s="36">
        <f>IF(O23&gt;=40,(W23/Gesamt!$B$24*N23/((1+Gesamt!$B$29)^(Gesamt!$B$24-Beamte!N23))*(1+S23)),IF(O23&gt;=35,(W23/O23*N23/((1+Gesamt!$B$29)^(O23-Beamte!N23))*(1+S23)),0))</f>
        <v>8502.1184332662615</v>
      </c>
      <c r="Y23" s="27">
        <f>IF(N23&gt;Gesamt!$B$23,0,K23/12*Gesamt!$C$23*(((1+Beamte!L23)^(Gesamt!$B$23-Beamte!N23))))</f>
        <v>0</v>
      </c>
      <c r="Z23" s="15">
        <f>IF(N23&gt;Gesamt!$B$32,0,Y23/Gesamt!$B$32*((N23)*(1+S23))/((1+Gesamt!$B$29)^(Gesamt!$B$32-N23)))</f>
        <v>0</v>
      </c>
      <c r="AA23" s="37">
        <f t="shared" si="4"/>
        <v>0</v>
      </c>
      <c r="AB23" s="15">
        <f>IF(V23-P23&gt;0,0,IF(N23&gt;Gesamt!$B$24,0,K23/12*Gesamt!$C$24*(((1+Beamte!L23)^(Gesamt!$B$24-Beamte!N23)))))</f>
        <v>12781.442565175565</v>
      </c>
      <c r="AC23" s="15">
        <f>IF(N23&gt;Gesamt!$B$24,0,AB23/Gesamt!$B$24*((N23)*(1+S23))/((1+Gesamt!$B$29)^(Gesamt!$B$24-N23)))</f>
        <v>7076.2533776664677</v>
      </c>
      <c r="AD23" s="37">
        <f t="shared" si="5"/>
        <v>1425.8650555997938</v>
      </c>
      <c r="AE23" s="15">
        <f>IF(R23-P23&lt;0,0,x)</f>
        <v>0</v>
      </c>
    </row>
    <row r="24" spans="1:32" x14ac:dyDescent="0.15">
      <c r="A24" s="14"/>
      <c r="B24" s="14"/>
      <c r="C24" s="14" t="s">
        <v>50</v>
      </c>
      <c r="D24" s="14" t="s">
        <v>25</v>
      </c>
      <c r="E24" s="14" t="s">
        <v>26</v>
      </c>
      <c r="F24" s="30">
        <v>21526</v>
      </c>
      <c r="G24" s="30">
        <v>31291</v>
      </c>
      <c r="H24" s="30">
        <v>30603</v>
      </c>
      <c r="I24" s="31">
        <v>5789.6</v>
      </c>
      <c r="J24" s="31">
        <v>0</v>
      </c>
      <c r="K24" s="32">
        <f t="shared" si="6"/>
        <v>69475.200000000012</v>
      </c>
      <c r="L24" s="20">
        <v>1.4999999999999999E-2</v>
      </c>
      <c r="M24" s="33">
        <f t="shared" si="1"/>
        <v>8</v>
      </c>
      <c r="N24" s="22">
        <f>(Gesamt!$B$2-IF(H24=0,G24,H24))/365.25</f>
        <v>32.213552361396303</v>
      </c>
      <c r="O24" s="22">
        <f t="shared" si="2"/>
        <v>40.213552361396303</v>
      </c>
      <c r="P24" s="23">
        <f>F24+IF(C24="m",Gesamt!$B$13*365.25,Gesamt!$B$14*365.25)</f>
        <v>45267.25</v>
      </c>
      <c r="Q24" s="34">
        <f t="shared" si="7"/>
        <v>45291</v>
      </c>
      <c r="R24" s="24">
        <f>IF(N24&lt;Gesamt!$B$23,IF(H24=0,G24+365.25*Gesamt!$B$23,H24+365.25*Gesamt!$B$23),0)</f>
        <v>0</v>
      </c>
      <c r="S24" s="35">
        <f>IF(M24&lt;Gesamt!$B$17,Gesamt!$C$17,IF(M24&lt;Gesamt!$B$18,Gesamt!$C$18,IF(M24&lt;Gesamt!$B$19,Gesamt!$C$19,Gesamt!$C$20)))</f>
        <v>0</v>
      </c>
      <c r="T24" s="26">
        <f>IF(R24&gt;0,IF(R24&lt;P24,K24/12*Gesamt!$C$23*(1+L24)^(Gesamt!$B$23-Beamte!N24)*(1+$K$4),0),0)</f>
        <v>0</v>
      </c>
      <c r="U24" s="36">
        <f>(T24/Gesamt!$B$23*N24/((1+Gesamt!$B$29)^(Gesamt!$B$23-Beamte!N24)))*(1+S24)</f>
        <v>0</v>
      </c>
      <c r="V24" s="24">
        <f>IF(N24&lt;Gesamt!$B$24,IF(H24=0,G24+365.25*Gesamt!$B$24,H24+365.25*Gesamt!$B$24),0)</f>
        <v>45213</v>
      </c>
      <c r="W24" s="26">
        <f>IF(V24&gt;0,IF(V24&lt;P24,K24/12*Gesamt!$C$24*(1+L24)^(Gesamt!$B$24-Beamte!N24)*(1+$K$4),IF(O24&gt;=35,K24/12*Gesamt!$C$24*(1+L24)^(O24-N24)*(1+$K$4),0)))</f>
        <v>31244.949386173721</v>
      </c>
      <c r="X24" s="36">
        <f>IF(O24&gt;=40,(W24/Gesamt!$B$24*N24/((1+Gesamt!$B$29)^(Gesamt!$B$24-Beamte!N24))*(1+S24)),IF(O24&gt;=35,(W24/O24*N24/((1+Gesamt!$B$29)^(O24-Beamte!N24))*(1+S24)),0))</f>
        <v>24458.96320234154</v>
      </c>
      <c r="Y24" s="27">
        <f>IF(N24&gt;Gesamt!$B$23,0,K24/12*Gesamt!$C$23*(((1+Beamte!L24)^(Gesamt!$B$23-Beamte!N24))))</f>
        <v>0</v>
      </c>
      <c r="Z24" s="15">
        <f>IF(N24&gt;Gesamt!$B$32,0,Y24/Gesamt!$B$32*((N24)*(1+S24))/((1+Gesamt!$B$29)^(Gesamt!$B$32-N24)))</f>
        <v>0</v>
      </c>
      <c r="AA24" s="37">
        <f t="shared" si="4"/>
        <v>0</v>
      </c>
      <c r="AB24" s="15">
        <f>IF(V24-P24&gt;0,0,IF(N24&gt;Gesamt!$B$24,0,K24/12*Gesamt!$C$24*(((1+Beamte!L24)^(Gesamt!$B$24-Beamte!N24)))))</f>
        <v>26004.951632271095</v>
      </c>
      <c r="AC24" s="15">
        <f>IF(N24&gt;Gesamt!$B$24,0,AB24/Gesamt!$B$24*((N24)*(1+S24))/((1+Gesamt!$B$29)^(Gesamt!$B$24-N24)))</f>
        <v>20357.023056464033</v>
      </c>
      <c r="AD24" s="37">
        <f t="shared" si="5"/>
        <v>4101.9401458775064</v>
      </c>
      <c r="AE24" s="15">
        <f>IF(R24-P24&lt;0,0,x)</f>
        <v>0</v>
      </c>
      <c r="AF24" s="38" t="s">
        <v>92</v>
      </c>
    </row>
    <row r="25" spans="1:32" x14ac:dyDescent="0.15">
      <c r="A25" s="14"/>
      <c r="B25" s="14"/>
      <c r="C25" s="14" t="s">
        <v>49</v>
      </c>
      <c r="D25" s="14" t="s">
        <v>24</v>
      </c>
      <c r="E25" s="14" t="s">
        <v>0</v>
      </c>
      <c r="F25" s="30">
        <v>21494</v>
      </c>
      <c r="G25" s="30">
        <v>29836</v>
      </c>
      <c r="H25" s="30">
        <v>29587</v>
      </c>
      <c r="I25" s="31">
        <v>6742.3</v>
      </c>
      <c r="J25" s="31">
        <v>0</v>
      </c>
      <c r="K25" s="32">
        <f t="shared" si="6"/>
        <v>80907.600000000006</v>
      </c>
      <c r="L25" s="20">
        <v>1.4999999999999999E-2</v>
      </c>
      <c r="M25" s="33">
        <f t="shared" si="1"/>
        <v>7.9151266255989015</v>
      </c>
      <c r="N25" s="22">
        <f>(Gesamt!$B$2-IF(H25=0,G25,H25))/365.25</f>
        <v>34.99520876112252</v>
      </c>
      <c r="O25" s="22">
        <f t="shared" si="2"/>
        <v>42.910335386721421</v>
      </c>
      <c r="P25" s="23">
        <f>F25+IF(C25="m",Gesamt!$B$13*365.25,Gesamt!$B$14*365.25)</f>
        <v>45235.25</v>
      </c>
      <c r="Q25" s="34">
        <f t="shared" si="7"/>
        <v>45260</v>
      </c>
      <c r="R25" s="24">
        <f>IF(N25&lt;Gesamt!$B$23,IF(H25=0,G25+365.25*Gesamt!$B$23,H25+365.25*Gesamt!$B$23),0)</f>
        <v>0</v>
      </c>
      <c r="S25" s="35">
        <f>IF(M25&lt;Gesamt!$B$17,Gesamt!$C$17,IF(M25&lt;Gesamt!$B$18,Gesamt!$C$18,IF(M25&lt;Gesamt!$B$19,Gesamt!$C$19,Gesamt!$C$20)))</f>
        <v>0</v>
      </c>
      <c r="T25" s="26">
        <f>IF(R25&gt;0,IF(R25&lt;P25,K25/12*Gesamt!$C$23*(1+L25)^(Gesamt!$B$23-Beamte!N25)*(1+$K$4),0),0)</f>
        <v>0</v>
      </c>
      <c r="U25" s="36">
        <f>(T25/Gesamt!$B$23*N25/((1+Gesamt!$B$29)^(Gesamt!$B$23-Beamte!N25)))*(1+S25)</f>
        <v>0</v>
      </c>
      <c r="V25" s="24">
        <f>IF(N25&lt;Gesamt!$B$24,IF(H25=0,G25+365.25*Gesamt!$B$24,H25+365.25*Gesamt!$B$24),0)</f>
        <v>44197</v>
      </c>
      <c r="W25" s="26">
        <f>IF(V25&gt;0,IF(V25&lt;P25,K25/12*Gesamt!$C$24*(1+L25)^(Gesamt!$B$24-Beamte!N25)*(1+$K$4),IF(O25&gt;=35,K25/12*Gesamt!$C$24*(1+L25)^(O25-N25)*(1+$K$4),0)))</f>
        <v>34910.255771455209</v>
      </c>
      <c r="X25" s="36">
        <f>IF(O25&gt;=40,(W25/Gesamt!$B$24*N25/((1+Gesamt!$B$29)^(Gesamt!$B$24-Beamte!N25))*(1+S25)),IF(O25&gt;=35,(W25/O25*N25/((1+Gesamt!$B$29)^(O25-Beamte!N25))*(1+S25)),0))</f>
        <v>29990.423750676746</v>
      </c>
      <c r="Y25" s="27">
        <f>IF(N25&gt;Gesamt!$B$23,0,K25/12*Gesamt!$C$23*(((1+Beamte!L25)^(Gesamt!$B$23-Beamte!N25))))</f>
        <v>0</v>
      </c>
      <c r="Z25" s="15">
        <f>IF(N25&gt;Gesamt!$B$32,0,Y25/Gesamt!$B$32*((N25)*(1+S25))/((1+Gesamt!$B$29)^(Gesamt!$B$32-N25)))</f>
        <v>0</v>
      </c>
      <c r="AA25" s="37">
        <f t="shared" si="4"/>
        <v>0</v>
      </c>
      <c r="AB25" s="15">
        <f>IF(V25-P25&gt;0,0,IF(N25&gt;Gesamt!$B$24,0,K25/12*Gesamt!$C$24*(((1+Beamte!L25)^(Gesamt!$B$24-Beamte!N25)))))</f>
        <v>29055.560359097133</v>
      </c>
      <c r="AC25" s="15">
        <f>IF(N25&gt;Gesamt!$B$24,0,AB25/Gesamt!$B$24*((N25)*(1+S25))/((1+Gesamt!$B$29)^(Gesamt!$B$24-N25)))</f>
        <v>24960.818768769659</v>
      </c>
      <c r="AD25" s="37">
        <f t="shared" si="5"/>
        <v>5029.6049819070868</v>
      </c>
      <c r="AE25" s="15">
        <f>IF(R25-P25&lt;0,0,x)</f>
        <v>0</v>
      </c>
    </row>
    <row r="26" spans="1:32" x14ac:dyDescent="0.15">
      <c r="A26" s="14"/>
      <c r="B26" s="14"/>
      <c r="C26" s="14" t="s">
        <v>49</v>
      </c>
      <c r="D26" s="14"/>
      <c r="E26" s="14"/>
      <c r="F26" s="30">
        <v>28281</v>
      </c>
      <c r="G26" s="30">
        <v>34908</v>
      </c>
      <c r="H26" s="30">
        <v>34908</v>
      </c>
      <c r="I26" s="31">
        <v>5000</v>
      </c>
      <c r="J26" s="31">
        <v>0</v>
      </c>
      <c r="K26" s="32">
        <f t="shared" ref="K26" si="8">IF(J26=0,I26*12,J26*12)</f>
        <v>60000</v>
      </c>
      <c r="L26" s="20">
        <v>1.4999999999999999E-2</v>
      </c>
      <c r="M26" s="33">
        <f t="shared" ref="M26" si="9">+O26-N26</f>
        <v>26.496919917864481</v>
      </c>
      <c r="N26" s="22">
        <f>(Gesamt!$B$2-IF(H26=0,G26,H26))/365.25</f>
        <v>20.427104722792606</v>
      </c>
      <c r="O26" s="22">
        <f t="shared" si="2"/>
        <v>46.924024640657088</v>
      </c>
      <c r="P26" s="23">
        <f>F26+IF(C26="m",Gesamt!$B$13*365.25,Gesamt!$B$14*365.25)</f>
        <v>52022.25</v>
      </c>
      <c r="Q26" s="34">
        <f t="shared" ref="Q26" si="10">EOMONTH(P26,0)</f>
        <v>52047</v>
      </c>
      <c r="R26" s="24">
        <f>IF(N26&lt;Gesamt!$B$23,IF(H26=0,G26+365.25*Gesamt!$B$23,H26+365.25*Gesamt!$B$23),0)</f>
        <v>44039.25</v>
      </c>
      <c r="S26" s="35">
        <f>IF(M26&lt;Gesamt!$B$17,Gesamt!$C$17,IF(M26&lt;Gesamt!$B$18,Gesamt!$C$18,IF(M26&lt;Gesamt!$B$19,Gesamt!$C$19,Gesamt!$C$20)))</f>
        <v>-0.1</v>
      </c>
      <c r="T26" s="26">
        <f>IF(R26&gt;0,IF(R26&lt;P26,K26/12*Gesamt!$C$23*(1+L26)^(Gesamt!$B$23-Beamte!N26)*(1+$K$4),0),0)</f>
        <v>12861.520349369555</v>
      </c>
      <c r="U26" s="36">
        <f>(T26/Gesamt!$B$23*N26/((1+Gesamt!$B$29)^(Gesamt!$B$23-Beamte!N26)))*(1+S26)</f>
        <v>9301.7782892394789</v>
      </c>
      <c r="V26" s="24">
        <f>IF(N26&lt;Gesamt!$B$24,IF(H26=0,G26+365.25*Gesamt!$B$24,H26+365.25*Gesamt!$B$24),0)</f>
        <v>49518</v>
      </c>
      <c r="W26" s="26">
        <f>IF(V26&gt;0,IF(V26&lt;P26,K26/12*Gesamt!$C$24*(1+L26)^(Gesamt!$B$24-Beamte!N26)*(1+$K$4),IF(O26&gt;=35,K26/12*Gesamt!$C$24*(1+L26)^(O26-N26)*(1+$K$4),0)))</f>
        <v>32159.770333419008</v>
      </c>
      <c r="X26" s="36">
        <f>IF(O26&gt;=40,(W26/Gesamt!$B$24*N26/((1+Gesamt!$B$29)^(Gesamt!$B$24-Beamte!N26))*(1+S26)),IF(O26&gt;=35,(W26/O26*N26/((1+Gesamt!$B$29)^(O26-Beamte!N26))*(1+S26)),0))</f>
        <v>13763.608045952549</v>
      </c>
      <c r="Y26" s="27">
        <f>IF(N26&gt;Gesamt!$B$23,0,K26/12*Gesamt!$C$23*(((1+Beamte!L26)^(Gesamt!$B$23-Beamte!N26))))</f>
        <v>10704.552933307994</v>
      </c>
      <c r="Z26" s="15">
        <f>IF(N26&gt;Gesamt!$B$32,0,Y26/Gesamt!$B$32*((N26)*(1+S26))/((1+Gesamt!$B$29)^(Gesamt!$B$32-N26)))</f>
        <v>7741.8046518847077</v>
      </c>
      <c r="AA26" s="37">
        <f t="shared" ref="AA26" si="11">U26-Z26</f>
        <v>1559.9736373547712</v>
      </c>
      <c r="AB26" s="15">
        <f>IF(V26-P26&gt;0,0,IF(N26&gt;Gesamt!$B$24,0,K26/12*Gesamt!$C$24*(((1+Beamte!L26)^(Gesamt!$B$24-Beamte!N26)))))</f>
        <v>26766.350672841454</v>
      </c>
      <c r="AC26" s="15">
        <f>IF(N26&gt;Gesamt!$B$24,0,AB26/Gesamt!$B$24*((N26)*(1+S26))/((1+Gesamt!$B$29)^(Gesamt!$B$24-N26)))</f>
        <v>11455.354178903493</v>
      </c>
      <c r="AD26" s="37">
        <f t="shared" ref="AD26" si="12">X26-AC26</f>
        <v>2308.2538670490558</v>
      </c>
      <c r="AE26" s="15">
        <f>IF(R26-P26&lt;0,0,x)</f>
        <v>0</v>
      </c>
    </row>
    <row r="27" spans="1:32" x14ac:dyDescent="0.15">
      <c r="A27" s="14"/>
      <c r="B27" s="14"/>
      <c r="C27" s="14" t="s">
        <v>49</v>
      </c>
      <c r="D27" s="14"/>
      <c r="E27" s="14"/>
      <c r="F27" s="30">
        <v>28989</v>
      </c>
      <c r="G27" s="30">
        <v>37505</v>
      </c>
      <c r="H27" s="30">
        <v>37505</v>
      </c>
      <c r="I27" s="31">
        <v>5000</v>
      </c>
      <c r="J27" s="31">
        <v>0</v>
      </c>
      <c r="K27" s="32">
        <f t="shared" ref="K27:K90" si="13">IF(J27=0,I27*12,J27*12)</f>
        <v>60000</v>
      </c>
      <c r="L27" s="20">
        <v>1.4999999999999999E-2</v>
      </c>
      <c r="M27" s="33">
        <f t="shared" ref="M27:M90" si="14">+O27-N27</f>
        <v>28.416153319644081</v>
      </c>
      <c r="N27" s="22">
        <f>(Gesamt!$B$2-IF(H27=0,G27,H27))/365.25</f>
        <v>13.316906228610542</v>
      </c>
      <c r="O27" s="22">
        <f t="shared" si="2"/>
        <v>41.733059548254623</v>
      </c>
      <c r="P27" s="23">
        <f>F27+IF(C27="m",Gesamt!$B$13*365.25,Gesamt!$B$14*365.25)</f>
        <v>52730.25</v>
      </c>
      <c r="Q27" s="34">
        <f t="shared" ref="Q27:Q90" si="15">EOMONTH(P27,0)</f>
        <v>52748</v>
      </c>
      <c r="R27" s="24">
        <f>IF(N27&lt;Gesamt!$B$23,IF(H27=0,G27+365.25*Gesamt!$B$23,H27+365.25*Gesamt!$B$23),0)</f>
        <v>46636.25</v>
      </c>
      <c r="S27" s="35">
        <f>IF(M27&lt;Gesamt!$B$17,Gesamt!$C$17,IF(M27&lt;Gesamt!$B$18,Gesamt!$C$18,IF(M27&lt;Gesamt!$B$19,Gesamt!$C$19,Gesamt!$C$20)))</f>
        <v>-0.1</v>
      </c>
      <c r="T27" s="26">
        <f>IF(R27&gt;0,IF(R27&lt;P27,K27/12*Gesamt!$C$23*(1+L27)^(Gesamt!$B$23-Beamte!N27)*(1+$K$4),0),0)</f>
        <v>14297.732025593974</v>
      </c>
      <c r="U27" s="36">
        <f>(T27/Gesamt!$B$23*N27/((1+Gesamt!$B$29)^(Gesamt!$B$23-Beamte!N27)))*(1+S27)</f>
        <v>6568.8140115509686</v>
      </c>
      <c r="V27" s="24">
        <f>IF(N27&lt;Gesamt!$B$24,IF(H27=0,G27+365.25*Gesamt!$B$24,H27+365.25*Gesamt!$B$24),0)</f>
        <v>52115</v>
      </c>
      <c r="W27" s="26">
        <f>IF(V27&gt;0,IF(V27&lt;P27,K27/12*Gesamt!$C$24*(1+L27)^(Gesamt!$B$24-Beamte!N27)*(1+$K$4),IF(O27&gt;=35,K27/12*Gesamt!$C$24*(1+L27)^(O27-N27)*(1+$K$4),0)))</f>
        <v>35750.966117657394</v>
      </c>
      <c r="X27" s="36">
        <f>IF(O27&gt;=40,(W27/Gesamt!$B$24*N27/((1+Gesamt!$B$29)^(Gesamt!$B$24-Beamte!N27))*(1+S27)),IF(O27&gt;=35,(W27/O27*N27/((1+Gesamt!$B$29)^(O27-Beamte!N27))*(1+S27)),0))</f>
        <v>9719.7093470114123</v>
      </c>
      <c r="Y27" s="27">
        <f>IF(N27&gt;Gesamt!$B$23,0,K27/12*Gesamt!$C$23*(((1+Beamte!L27)^(Gesamt!$B$23-Beamte!N27))))</f>
        <v>11899.901810731564</v>
      </c>
      <c r="Z27" s="15">
        <f>IF(N27&gt;Gesamt!$B$32,0,Y27/Gesamt!$B$32*((N27)*(1+S27))/((1+Gesamt!$B$29)^(Gesamt!$B$32-N27)))</f>
        <v>5467.1777041622718</v>
      </c>
      <c r="AA27" s="37">
        <f t="shared" ref="AA27:AA90" si="16">U27-Z27</f>
        <v>1101.6363073886969</v>
      </c>
      <c r="AB27" s="15">
        <f>IF(V27-P27&gt;0,0,IF(N27&gt;Gesamt!$B$24,0,K27/12*Gesamt!$C$24*(((1+Beamte!L27)^(Gesamt!$B$24-Beamte!N27)))))</f>
        <v>29755.277667629955</v>
      </c>
      <c r="AC27" s="15">
        <f>IF(N27&gt;Gesamt!$B$24,0,AB27/Gesamt!$B$24*((N27)*(1+S27))/((1+Gesamt!$B$29)^(Gesamt!$B$24-N27)))</f>
        <v>8089.6457320111604</v>
      </c>
      <c r="AD27" s="37">
        <f t="shared" ref="AD27:AD90" si="17">X27-AC27</f>
        <v>1630.063615000252</v>
      </c>
      <c r="AE27" s="15">
        <f>IF(R27-P27&lt;0,0,x)</f>
        <v>0</v>
      </c>
    </row>
    <row r="28" spans="1:32" x14ac:dyDescent="0.15">
      <c r="A28" s="14"/>
      <c r="B28" s="14"/>
      <c r="C28" s="14" t="s">
        <v>49</v>
      </c>
      <c r="D28" s="14"/>
      <c r="E28" s="14"/>
      <c r="F28" s="30">
        <v>29420</v>
      </c>
      <c r="G28" s="30">
        <v>36617</v>
      </c>
      <c r="H28" s="30">
        <v>36617</v>
      </c>
      <c r="I28" s="31">
        <v>5000</v>
      </c>
      <c r="J28" s="31">
        <v>0</v>
      </c>
      <c r="K28" s="32">
        <f t="shared" si="13"/>
        <v>60000</v>
      </c>
      <c r="L28" s="20">
        <v>1.4999999999999999E-2</v>
      </c>
      <c r="M28" s="33">
        <f t="shared" si="14"/>
        <v>29.582477754962355</v>
      </c>
      <c r="N28" s="22">
        <f>(Gesamt!$B$2-IF(H28=0,G28,H28))/365.25</f>
        <v>15.748117727583846</v>
      </c>
      <c r="O28" s="22">
        <f t="shared" si="2"/>
        <v>45.330595482546201</v>
      </c>
      <c r="P28" s="23">
        <f>F28+IF(C28="m",Gesamt!$B$13*365.25,Gesamt!$B$14*365.25)</f>
        <v>53161.25</v>
      </c>
      <c r="Q28" s="34">
        <f t="shared" si="15"/>
        <v>53174</v>
      </c>
      <c r="R28" s="24">
        <f>IF(N28&lt;Gesamt!$B$23,IF(H28=0,G28+365.25*Gesamt!$B$23,H28+365.25*Gesamt!$B$23),0)</f>
        <v>45748.25</v>
      </c>
      <c r="S28" s="35">
        <f>IF(M28&lt;Gesamt!$B$17,Gesamt!$C$17,IF(M28&lt;Gesamt!$B$18,Gesamt!$C$18,IF(M28&lt;Gesamt!$B$19,Gesamt!$C$19,Gesamt!$C$20)))</f>
        <v>-0.1</v>
      </c>
      <c r="T28" s="26">
        <f>IF(R28&gt;0,IF(R28&lt;P28,K28/12*Gesamt!$C$23*(1+L28)^(Gesamt!$B$23-Beamte!N28)*(1+$K$4),0),0)</f>
        <v>13789.446582206741</v>
      </c>
      <c r="U28" s="36">
        <f>(T28/Gesamt!$B$23*N28/((1+Gesamt!$B$29)^(Gesamt!$B$23-Beamte!N28)))*(1+S28)</f>
        <v>7558.5560757317144</v>
      </c>
      <c r="V28" s="24">
        <f>IF(N28&lt;Gesamt!$B$24,IF(H28=0,G28+365.25*Gesamt!$B$24,H28+365.25*Gesamt!$B$24),0)</f>
        <v>51227</v>
      </c>
      <c r="W28" s="26">
        <f>IF(V28&gt;0,IF(V28&lt;P28,K28/12*Gesamt!$C$24*(1+L28)^(Gesamt!$B$24-Beamte!N28)*(1+$K$4),IF(O28&gt;=35,K28/12*Gesamt!$C$24*(1+L28)^(O28-N28)*(1+$K$4),0)))</f>
        <v>34480.016596984686</v>
      </c>
      <c r="X28" s="36">
        <f>IF(O28&gt;=40,(W28/Gesamt!$B$24*N28/((1+Gesamt!$B$29)^(Gesamt!$B$24-Beamte!N28))*(1+S28)),IF(O28&gt;=35,(W28/O28*N28/((1+Gesamt!$B$29)^(O28-Beamte!N28))*(1+S28)),0))</f>
        <v>11184.205856644901</v>
      </c>
      <c r="Y28" s="27">
        <f>IF(N28&gt;Gesamt!$B$23,0,K28/12*Gesamt!$C$23*(((1+Beamte!L28)^(Gesamt!$B$23-Beamte!N28))))</f>
        <v>11476.859410908648</v>
      </c>
      <c r="Z28" s="15">
        <f>IF(N28&gt;Gesamt!$B$32,0,Y28/Gesamt!$B$32*((N28)*(1+S28))/((1+Gesamt!$B$29)^(Gesamt!$B$32-N28)))</f>
        <v>6290.9330634471189</v>
      </c>
      <c r="AA28" s="37">
        <f t="shared" si="16"/>
        <v>1267.6230122845955</v>
      </c>
      <c r="AB28" s="15">
        <f>IF(V28-P28&gt;0,0,IF(N28&gt;Gesamt!$B$24,0,K28/12*Gesamt!$C$24*(((1+Beamte!L28)^(Gesamt!$B$24-Beamte!N28)))))</f>
        <v>28697.475320003898</v>
      </c>
      <c r="AC28" s="15">
        <f>IF(N28&gt;Gesamt!$B$24,0,AB28/Gesamt!$B$24*((N28)*(1+S28))/((1+Gesamt!$B$29)^(Gesamt!$B$24-N28)))</f>
        <v>9308.5358773573862</v>
      </c>
      <c r="AD28" s="37">
        <f t="shared" si="17"/>
        <v>1875.6699792875152</v>
      </c>
      <c r="AE28" s="15">
        <f>IF(R28-P28&lt;0,0,x)</f>
        <v>0</v>
      </c>
    </row>
    <row r="29" spans="1:32" x14ac:dyDescent="0.15">
      <c r="A29" s="14"/>
      <c r="B29" s="14"/>
      <c r="C29" s="14" t="s">
        <v>50</v>
      </c>
      <c r="D29" s="14"/>
      <c r="E29" s="14"/>
      <c r="F29" s="30">
        <v>27440</v>
      </c>
      <c r="G29" s="30">
        <v>34798</v>
      </c>
      <c r="H29" s="30">
        <v>34798</v>
      </c>
      <c r="I29" s="31">
        <v>5000</v>
      </c>
      <c r="J29" s="31">
        <v>0</v>
      </c>
      <c r="K29" s="32">
        <f t="shared" si="13"/>
        <v>60000</v>
      </c>
      <c r="L29" s="20">
        <v>1.4999999999999999E-2</v>
      </c>
      <c r="M29" s="33">
        <f t="shared" si="14"/>
        <v>24.164271047227924</v>
      </c>
      <c r="N29" s="22">
        <f>(Gesamt!$B$2-IF(H29=0,G29,H29))/365.25</f>
        <v>20.728268309377139</v>
      </c>
      <c r="O29" s="22">
        <f t="shared" si="2"/>
        <v>44.892539356605063</v>
      </c>
      <c r="P29" s="23">
        <f>F29+IF(C29="m",Gesamt!$B$13*365.25,Gesamt!$B$14*365.25)</f>
        <v>51181.25</v>
      </c>
      <c r="Q29" s="34">
        <f t="shared" si="15"/>
        <v>51195</v>
      </c>
      <c r="R29" s="24">
        <f>IF(N29&lt;Gesamt!$B$23,IF(H29=0,G29+365.25*Gesamt!$B$23,H29+365.25*Gesamt!$B$23),0)</f>
        <v>43929.25</v>
      </c>
      <c r="S29" s="35">
        <f>IF(M29&lt;Gesamt!$B$17,Gesamt!$C$17,IF(M29&lt;Gesamt!$B$18,Gesamt!$C$18,IF(M29&lt;Gesamt!$B$19,Gesamt!$C$19,Gesamt!$C$20)))</f>
        <v>-0.1</v>
      </c>
      <c r="T29" s="26">
        <f>IF(R29&gt;0,IF(R29&lt;P29,K29/12*Gesamt!$C$23*(1+L29)^(Gesamt!$B$23-Beamte!N29)*(1+$K$4),0),0)</f>
        <v>12803.979576352987</v>
      </c>
      <c r="U29" s="36">
        <f>(T29/Gesamt!$B$23*N29/((1+Gesamt!$B$29)^(Gesamt!$B$23-Beamte!N29)))*(1+S29)</f>
        <v>9407.0051391801644</v>
      </c>
      <c r="V29" s="24">
        <f>IF(N29&lt;Gesamt!$B$24,IF(H29=0,G29+365.25*Gesamt!$B$24,H29+365.25*Gesamt!$B$24),0)</f>
        <v>49408</v>
      </c>
      <c r="W29" s="26">
        <f>IF(V29&gt;0,IF(V29&lt;P29,K29/12*Gesamt!$C$24*(1+L29)^(Gesamt!$B$24-Beamte!N29)*(1+$K$4),IF(O29&gt;=35,K29/12*Gesamt!$C$24*(1+L29)^(O29-N29)*(1+$K$4),0)))</f>
        <v>32015.891694288224</v>
      </c>
      <c r="X29" s="36">
        <f>IF(O29&gt;=40,(W29/Gesamt!$B$24*N29/((1+Gesamt!$B$29)^(Gesamt!$B$24-Beamte!N29))*(1+S29)),IF(O29&gt;=35,(W29/O29*N29/((1+Gesamt!$B$29)^(O29-Beamte!N29))*(1+S29)),0))</f>
        <v>13919.309576719985</v>
      </c>
      <c r="Y29" s="27">
        <f>IF(N29&gt;Gesamt!$B$23,0,K29/12*Gesamt!$C$23*(((1+Beamte!L29)^(Gesamt!$B$23-Beamte!N29))))</f>
        <v>10656.662152603401</v>
      </c>
      <c r="Z29" s="15">
        <f>IF(N29&gt;Gesamt!$B$32,0,Y29/Gesamt!$B$32*((N29)*(1+S29))/((1+Gesamt!$B$29)^(Gesamt!$B$32-N29)))</f>
        <v>7829.3842190429987</v>
      </c>
      <c r="AA29" s="37">
        <f t="shared" si="16"/>
        <v>1577.6209201371657</v>
      </c>
      <c r="AB29" s="15">
        <f>IF(V29-P29&gt;0,0,IF(N29&gt;Gesamt!$B$24,0,K29/12*Gesamt!$C$24*(((1+Beamte!L29)^(Gesamt!$B$24-Beamte!N29)))))</f>
        <v>26646.60149337347</v>
      </c>
      <c r="AC29" s="15">
        <f>IF(N29&gt;Gesamt!$B$24,0,AB29/Gesamt!$B$24*((N29)*(1+S29))/((1+Gesamt!$B$29)^(Gesamt!$B$24-N29)))</f>
        <v>11584.94346793174</v>
      </c>
      <c r="AD29" s="37">
        <f t="shared" si="17"/>
        <v>2334.3661087882447</v>
      </c>
      <c r="AE29" s="15">
        <f>IF(R29-P29&lt;0,0,x)</f>
        <v>0</v>
      </c>
    </row>
    <row r="30" spans="1:32" x14ac:dyDescent="0.15">
      <c r="A30" s="14"/>
      <c r="B30" s="14"/>
      <c r="C30" s="14" t="s">
        <v>49</v>
      </c>
      <c r="D30" s="14"/>
      <c r="E30" s="14"/>
      <c r="F30" s="30">
        <v>23504</v>
      </c>
      <c r="G30" s="30">
        <v>36586</v>
      </c>
      <c r="H30" s="30">
        <v>36586</v>
      </c>
      <c r="I30" s="31">
        <v>5000</v>
      </c>
      <c r="J30" s="31">
        <v>0</v>
      </c>
      <c r="K30" s="32">
        <f t="shared" si="13"/>
        <v>60000</v>
      </c>
      <c r="L30" s="20">
        <v>1.4999999999999999E-2</v>
      </c>
      <c r="M30" s="33">
        <f t="shared" si="14"/>
        <v>13.415468856947296</v>
      </c>
      <c r="N30" s="22">
        <f>(Gesamt!$B$2-IF(H30=0,G30,H30))/365.25</f>
        <v>15.832991101984941</v>
      </c>
      <c r="O30" s="22">
        <f t="shared" si="2"/>
        <v>29.248459958932237</v>
      </c>
      <c r="P30" s="23">
        <f>F30+IF(C30="m",Gesamt!$B$13*365.25,Gesamt!$B$14*365.25)</f>
        <v>47245.25</v>
      </c>
      <c r="Q30" s="34">
        <f t="shared" si="15"/>
        <v>47269</v>
      </c>
      <c r="R30" s="24">
        <f>IF(N30&lt;Gesamt!$B$23,IF(H30=0,G30+365.25*Gesamt!$B$23,H30+365.25*Gesamt!$B$23),0)</f>
        <v>45717.25</v>
      </c>
      <c r="S30" s="35">
        <f>IF(M30&lt;Gesamt!$B$17,Gesamt!$C$17,IF(M30&lt;Gesamt!$B$18,Gesamt!$C$18,IF(M30&lt;Gesamt!$B$19,Gesamt!$C$19,Gesamt!$C$20)))</f>
        <v>-0.05</v>
      </c>
      <c r="T30" s="26">
        <f>IF(R30&gt;0,IF(R30&lt;P30,K30/12*Gesamt!$C$23*(1+L30)^(Gesamt!$B$23-Beamte!N30)*(1+$K$4),0),0)</f>
        <v>13772.032597280986</v>
      </c>
      <c r="U30" s="36">
        <f>(T30/Gesamt!$B$23*N30/((1+Gesamt!$B$29)^(Gesamt!$B$23-Beamte!N30)))*(1+S30)</f>
        <v>8013.8230651175882</v>
      </c>
      <c r="V30" s="24">
        <f>IF(N30&lt;Gesamt!$B$24,IF(H30=0,G30+365.25*Gesamt!$B$24,H30+365.25*Gesamt!$B$24),0)</f>
        <v>51196</v>
      </c>
      <c r="W30" s="26">
        <f>IF(V30&gt;0,IF(V30&lt;P30,K30/12*Gesamt!$C$24*(1+L30)^(Gesamt!$B$24-Beamte!N30)*(1+$K$4),IF(O30&gt;=35,K30/12*Gesamt!$C$24*(1+L30)^(O30-N30)*(1+$K$4),0)))</f>
        <v>0</v>
      </c>
      <c r="X30" s="36">
        <f>IF(O30&gt;=40,(W30/Gesamt!$B$24*N30/((1+Gesamt!$B$29)^(Gesamt!$B$24-Beamte!N30))*(1+S30)),IF(O30&gt;=35,(W30/O30*N30/((1+Gesamt!$B$29)^(O30-Beamte!N30))*(1+S30)),0))</f>
        <v>0</v>
      </c>
      <c r="Y30" s="27">
        <f>IF(N30&gt;Gesamt!$B$23,0,K30/12*Gesamt!$C$23*(((1+Beamte!L30)^(Gesamt!$B$23-Beamte!N30))))</f>
        <v>11462.365873725332</v>
      </c>
      <c r="Z30" s="15">
        <f>IF(N30&gt;Gesamt!$B$32,0,Y30/Gesamt!$B$32*((N30)*(1+S30))/((1+Gesamt!$B$29)^(Gesamt!$B$32-N30)))</f>
        <v>6669.8485768768951</v>
      </c>
      <c r="AA30" s="37">
        <f t="shared" si="16"/>
        <v>1343.9744882406931</v>
      </c>
      <c r="AB30" s="15">
        <f>IF(V30-P30&gt;0,0,IF(N30&gt;Gesamt!$B$24,0,K30/12*Gesamt!$C$24*(((1+Beamte!L30)^(Gesamt!$B$24-Beamte!N30)))))</f>
        <v>0</v>
      </c>
      <c r="AC30" s="15">
        <f>IF(N30&gt;Gesamt!$B$24,0,AB30/Gesamt!$B$24*((N30)*(1+S30))/((1+Gesamt!$B$29)^(Gesamt!$B$24-N30)))</f>
        <v>0</v>
      </c>
      <c r="AD30" s="37">
        <f t="shared" si="17"/>
        <v>0</v>
      </c>
      <c r="AE30" s="15">
        <f>IF(R30-P30&lt;0,0,x)</f>
        <v>0</v>
      </c>
    </row>
    <row r="31" spans="1:32" x14ac:dyDescent="0.15">
      <c r="F31" s="40"/>
      <c r="G31" s="40"/>
      <c r="H31" s="40"/>
      <c r="I31" s="41"/>
      <c r="J31" s="41"/>
      <c r="K31" s="32">
        <f t="shared" si="13"/>
        <v>0</v>
      </c>
      <c r="L31" s="42">
        <v>1.4999999999999999E-2</v>
      </c>
      <c r="M31" s="33">
        <f t="shared" si="14"/>
        <v>-50.997946611909654</v>
      </c>
      <c r="N31" s="22">
        <f>(Gesamt!$B$2-IF(H31=0,G31,H31))/365.25</f>
        <v>116</v>
      </c>
      <c r="O31" s="22">
        <f t="shared" si="2"/>
        <v>65.002053388090346</v>
      </c>
      <c r="P31" s="23">
        <f>F31+IF(C31="m",Gesamt!$B$13*365.25,Gesamt!$B$14*365.25)</f>
        <v>23741.25</v>
      </c>
      <c r="Q31" s="34">
        <f t="shared" si="15"/>
        <v>23742</v>
      </c>
      <c r="R31" s="24">
        <f>IF(N31&lt;Gesamt!$B$23,IF(H31=0,G31+365.25*Gesamt!$B$23,H31+365.25*Gesamt!$B$23),0)</f>
        <v>0</v>
      </c>
      <c r="S31" s="35">
        <f>IF(M31&lt;Gesamt!$B$17,Gesamt!$C$17,IF(M31&lt;Gesamt!$B$18,Gesamt!$C$18,IF(M31&lt;Gesamt!$B$19,Gesamt!$C$19,Gesamt!$C$20)))</f>
        <v>0</v>
      </c>
      <c r="T31" s="26">
        <f>IF(R31&gt;0,IF(R31&lt;P31,K31/12*Gesamt!$C$23*(1+L31)^(Gesamt!$B$23-Beamte!N31)*(1+$K$4),0),0)</f>
        <v>0</v>
      </c>
      <c r="U31" s="36">
        <f>(T31/Gesamt!$B$23*N31/((1+Gesamt!$B$29)^(Gesamt!$B$23-Beamte!N31)))*(1+S31)</f>
        <v>0</v>
      </c>
      <c r="V31" s="24">
        <f>IF(N31&lt;Gesamt!$B$24,IF(H31=0,G31+365.25*Gesamt!$B$24,H31+365.25*Gesamt!$B$24),0)</f>
        <v>0</v>
      </c>
      <c r="W31" s="26" t="b">
        <f>IF(V31&gt;0,IF(V31&lt;P31,K31/12*Gesamt!$C$24*(1+L31)^(Gesamt!$B$24-Beamte!N31)*(1+$K$4),IF(O31&gt;=35,K31/12*Gesamt!$C$24*(1+L31)^(O31-N31)*(1+$K$4),0)))</f>
        <v>0</v>
      </c>
      <c r="X31" s="36">
        <f>IF(O31&gt;=40,(W31/Gesamt!$B$24*N31/((1+Gesamt!$B$29)^(Gesamt!$B$24-Beamte!N31))*(1+S31)),IF(O31&gt;=35,(W31/O31*N31/((1+Gesamt!$B$29)^(O31-Beamte!N31))*(1+S31)),0))</f>
        <v>0</v>
      </c>
      <c r="Y31" s="27">
        <f>IF(N31&gt;Gesamt!$B$23,0,K31/12*Gesamt!$C$23*(((1+Beamte!L31)^(Gesamt!$B$23-Beamte!N31))))</f>
        <v>0</v>
      </c>
      <c r="Z31" s="15">
        <f>IF(N31&gt;Gesamt!$B$32,0,Y31/Gesamt!$B$32*((N31)*(1+S31))/((1+Gesamt!$B$29)^(Gesamt!$B$32-N31)))</f>
        <v>0</v>
      </c>
      <c r="AA31" s="37">
        <f t="shared" si="16"/>
        <v>0</v>
      </c>
      <c r="AB31" s="15">
        <f>IF(V31-P31&gt;0,0,IF(N31&gt;Gesamt!$B$24,0,K31/12*Gesamt!$C$24*(((1+Beamte!L31)^(Gesamt!$B$24-Beamte!N31)))))</f>
        <v>0</v>
      </c>
      <c r="AC31" s="15">
        <f>IF(N31&gt;Gesamt!$B$24,0,AB31/Gesamt!$B$24*((N31)*(1+S31))/((1+Gesamt!$B$29)^(Gesamt!$B$24-N31)))</f>
        <v>0</v>
      </c>
      <c r="AD31" s="37">
        <f t="shared" si="17"/>
        <v>0</v>
      </c>
      <c r="AE31" s="15">
        <f>IF(R31-P31&lt;0,0,x)</f>
        <v>0</v>
      </c>
    </row>
    <row r="32" spans="1:32" x14ac:dyDescent="0.15">
      <c r="F32" s="40"/>
      <c r="G32" s="40"/>
      <c r="H32" s="40"/>
      <c r="I32" s="41"/>
      <c r="J32" s="41"/>
      <c r="K32" s="32">
        <f t="shared" si="13"/>
        <v>0</v>
      </c>
      <c r="L32" s="42">
        <v>1.4999999999999999E-2</v>
      </c>
      <c r="M32" s="33">
        <f t="shared" si="14"/>
        <v>-50.997946611909654</v>
      </c>
      <c r="N32" s="22">
        <f>(Gesamt!$B$2-IF(H32=0,G32,H32))/365.25</f>
        <v>116</v>
      </c>
      <c r="O32" s="22">
        <f t="shared" si="2"/>
        <v>65.002053388090346</v>
      </c>
      <c r="P32" s="23">
        <f>F32+IF(C32="m",Gesamt!$B$13*365.25,Gesamt!$B$14*365.25)</f>
        <v>23741.25</v>
      </c>
      <c r="Q32" s="34">
        <f t="shared" si="15"/>
        <v>23742</v>
      </c>
      <c r="R32" s="24">
        <f>IF(N32&lt;Gesamt!$B$23,IF(H32=0,G32+365.25*Gesamt!$B$23,H32+365.25*Gesamt!$B$23),0)</f>
        <v>0</v>
      </c>
      <c r="S32" s="35">
        <f>IF(M32&lt;Gesamt!$B$17,Gesamt!$C$17,IF(M32&lt;Gesamt!$B$18,Gesamt!$C$18,IF(M32&lt;Gesamt!$B$19,Gesamt!$C$19,Gesamt!$C$20)))</f>
        <v>0</v>
      </c>
      <c r="T32" s="26">
        <f>IF(R32&gt;0,IF(R32&lt;P32,K32/12*Gesamt!$C$23*(1+L32)^(Gesamt!$B$23-Beamte!N32)*(1+$K$4),0),0)</f>
        <v>0</v>
      </c>
      <c r="U32" s="36">
        <f>(T32/Gesamt!$B$23*N32/((1+Gesamt!$B$29)^(Gesamt!$B$23-Beamte!N32)))*(1+S32)</f>
        <v>0</v>
      </c>
      <c r="V32" s="24">
        <f>IF(N32&lt;Gesamt!$B$24,IF(H32=0,G32+365.25*Gesamt!$B$24,H32+365.25*Gesamt!$B$24),0)</f>
        <v>0</v>
      </c>
      <c r="W32" s="26" t="b">
        <f>IF(V32&gt;0,IF(V32&lt;P32,K32/12*Gesamt!$C$24*(1+L32)^(Gesamt!$B$24-Beamte!N32)*(1+$K$4),IF(O32&gt;=35,K32/12*Gesamt!$C$24*(1+L32)^(O32-N32)*(1+$K$4),0)))</f>
        <v>0</v>
      </c>
      <c r="X32" s="36">
        <f>IF(O32&gt;=40,(W32/Gesamt!$B$24*N32/((1+Gesamt!$B$29)^(Gesamt!$B$24-Beamte!N32))*(1+S32)),IF(O32&gt;=35,(W32/O32*N32/((1+Gesamt!$B$29)^(O32-Beamte!N32))*(1+S32)),0))</f>
        <v>0</v>
      </c>
      <c r="Y32" s="27">
        <f>IF(N32&gt;Gesamt!$B$23,0,K32/12*Gesamt!$C$23*(((1+Beamte!L32)^(Gesamt!$B$23-Beamte!N32))))</f>
        <v>0</v>
      </c>
      <c r="Z32" s="15">
        <f>IF(N32&gt;Gesamt!$B$32,0,Y32/Gesamt!$B$32*((N32)*(1+S32))/((1+Gesamt!$B$29)^(Gesamt!$B$32-N32)))</f>
        <v>0</v>
      </c>
      <c r="AA32" s="37">
        <f t="shared" si="16"/>
        <v>0</v>
      </c>
      <c r="AB32" s="15">
        <f>IF(V32-P32&gt;0,0,IF(N32&gt;Gesamt!$B$24,0,K32/12*Gesamt!$C$24*(((1+Beamte!L32)^(Gesamt!$B$24-Beamte!N32)))))</f>
        <v>0</v>
      </c>
      <c r="AC32" s="15">
        <f>IF(N32&gt;Gesamt!$B$24,0,AB32/Gesamt!$B$24*((N32)*(1+S32))/((1+Gesamt!$B$29)^(Gesamt!$B$24-N32)))</f>
        <v>0</v>
      </c>
      <c r="AD32" s="37">
        <f t="shared" si="17"/>
        <v>0</v>
      </c>
      <c r="AE32" s="15">
        <f>IF(R32-P32&lt;0,0,x)</f>
        <v>0</v>
      </c>
    </row>
    <row r="33" spans="6:31" x14ac:dyDescent="0.15">
      <c r="F33" s="40"/>
      <c r="G33" s="40"/>
      <c r="H33" s="40"/>
      <c r="I33" s="41"/>
      <c r="J33" s="41"/>
      <c r="K33" s="32">
        <f t="shared" si="13"/>
        <v>0</v>
      </c>
      <c r="L33" s="42">
        <v>1.4999999999999999E-2</v>
      </c>
      <c r="M33" s="33">
        <f t="shared" si="14"/>
        <v>-50.997946611909654</v>
      </c>
      <c r="N33" s="22">
        <f>(Gesamt!$B$2-IF(H33=0,G33,H33))/365.25</f>
        <v>116</v>
      </c>
      <c r="O33" s="22">
        <f t="shared" si="2"/>
        <v>65.002053388090346</v>
      </c>
      <c r="P33" s="23">
        <f>F33+IF(C33="m",Gesamt!$B$13*365.25,Gesamt!$B$14*365.25)</f>
        <v>23741.25</v>
      </c>
      <c r="Q33" s="34">
        <f t="shared" si="15"/>
        <v>23742</v>
      </c>
      <c r="R33" s="24">
        <f>IF(N33&lt;Gesamt!$B$23,IF(H33=0,G33+365.25*Gesamt!$B$23,H33+365.25*Gesamt!$B$23),0)</f>
        <v>0</v>
      </c>
      <c r="S33" s="35">
        <f>IF(M33&lt;Gesamt!$B$17,Gesamt!$C$17,IF(M33&lt;Gesamt!$B$18,Gesamt!$C$18,IF(M33&lt;Gesamt!$B$19,Gesamt!$C$19,Gesamt!$C$20)))</f>
        <v>0</v>
      </c>
      <c r="T33" s="26">
        <f>IF(R33&gt;0,IF(R33&lt;P33,K33/12*Gesamt!$C$23*(1+L33)^(Gesamt!$B$23-Beamte!N33)*(1+$K$4),0),0)</f>
        <v>0</v>
      </c>
      <c r="U33" s="36">
        <f>(T33/Gesamt!$B$23*N33/((1+Gesamt!$B$29)^(Gesamt!$B$23-Beamte!N33)))*(1+S33)</f>
        <v>0</v>
      </c>
      <c r="V33" s="24">
        <f>IF(N33&lt;Gesamt!$B$24,IF(H33=0,G33+365.25*Gesamt!$B$24,H33+365.25*Gesamt!$B$24),0)</f>
        <v>0</v>
      </c>
      <c r="W33" s="26" t="b">
        <f>IF(V33&gt;0,IF(V33&lt;P33,K33/12*Gesamt!$C$24*(1+L33)^(Gesamt!$B$24-Beamte!N33)*(1+$K$4),IF(O33&gt;=35,K33/12*Gesamt!$C$24*(1+L33)^(O33-N33)*(1+$K$4),0)))</f>
        <v>0</v>
      </c>
      <c r="X33" s="36">
        <f>IF(O33&gt;=40,(W33/Gesamt!$B$24*N33/((1+Gesamt!$B$29)^(Gesamt!$B$24-Beamte!N33))*(1+S33)),IF(O33&gt;=35,(W33/O33*N33/((1+Gesamt!$B$29)^(O33-Beamte!N33))*(1+S33)),0))</f>
        <v>0</v>
      </c>
      <c r="Y33" s="27">
        <f>IF(N33&gt;Gesamt!$B$23,0,K33/12*Gesamt!$C$23*(((1+Beamte!L33)^(Gesamt!$B$23-Beamte!N33))))</f>
        <v>0</v>
      </c>
      <c r="Z33" s="15">
        <f>IF(N33&gt;Gesamt!$B$32,0,Y33/Gesamt!$B$32*((N33)*(1+S33))/((1+Gesamt!$B$29)^(Gesamt!$B$32-N33)))</f>
        <v>0</v>
      </c>
      <c r="AA33" s="37">
        <f t="shared" si="16"/>
        <v>0</v>
      </c>
      <c r="AB33" s="15">
        <f>IF(V33-P33&gt;0,0,IF(N33&gt;Gesamt!$B$24,0,K33/12*Gesamt!$C$24*(((1+Beamte!L33)^(Gesamt!$B$24-Beamte!N33)))))</f>
        <v>0</v>
      </c>
      <c r="AC33" s="15">
        <f>IF(N33&gt;Gesamt!$B$24,0,AB33/Gesamt!$B$24*((N33)*(1+S33))/((1+Gesamt!$B$29)^(Gesamt!$B$24-N33)))</f>
        <v>0</v>
      </c>
      <c r="AD33" s="37">
        <f t="shared" si="17"/>
        <v>0</v>
      </c>
      <c r="AE33" s="15">
        <f>IF(R33-P33&lt;0,0,x)</f>
        <v>0</v>
      </c>
    </row>
    <row r="34" spans="6:31" x14ac:dyDescent="0.15">
      <c r="F34" s="40"/>
      <c r="G34" s="40"/>
      <c r="H34" s="40"/>
      <c r="I34" s="41"/>
      <c r="J34" s="41"/>
      <c r="K34" s="32">
        <f t="shared" si="13"/>
        <v>0</v>
      </c>
      <c r="L34" s="42">
        <v>1.4999999999999999E-2</v>
      </c>
      <c r="M34" s="33">
        <f t="shared" si="14"/>
        <v>-50.997946611909654</v>
      </c>
      <c r="N34" s="22">
        <f>(Gesamt!$B$2-IF(H34=0,G34,H34))/365.25</f>
        <v>116</v>
      </c>
      <c r="O34" s="22">
        <f t="shared" si="2"/>
        <v>65.002053388090346</v>
      </c>
      <c r="P34" s="23">
        <f>F34+IF(C34="m",Gesamt!$B$13*365.25,Gesamt!$B$14*365.25)</f>
        <v>23741.25</v>
      </c>
      <c r="Q34" s="34">
        <f t="shared" si="15"/>
        <v>23742</v>
      </c>
      <c r="R34" s="24">
        <f>IF(N34&lt;Gesamt!$B$23,IF(H34=0,G34+365.25*Gesamt!$B$23,H34+365.25*Gesamt!$B$23),0)</f>
        <v>0</v>
      </c>
      <c r="S34" s="35">
        <f>IF(M34&lt;Gesamt!$B$17,Gesamt!$C$17,IF(M34&lt;Gesamt!$B$18,Gesamt!$C$18,IF(M34&lt;Gesamt!$B$19,Gesamt!$C$19,Gesamt!$C$20)))</f>
        <v>0</v>
      </c>
      <c r="T34" s="26">
        <f>IF(R34&gt;0,IF(R34&lt;P34,K34/12*Gesamt!$C$23*(1+L34)^(Gesamt!$B$23-Beamte!N34)*(1+$K$4),0),0)</f>
        <v>0</v>
      </c>
      <c r="U34" s="36">
        <f>(T34/Gesamt!$B$23*N34/((1+Gesamt!$B$29)^(Gesamt!$B$23-Beamte!N34)))*(1+S34)</f>
        <v>0</v>
      </c>
      <c r="V34" s="24">
        <f>IF(N34&lt;Gesamt!$B$24,IF(H34=0,G34+365.25*Gesamt!$B$24,H34+365.25*Gesamt!$B$24),0)</f>
        <v>0</v>
      </c>
      <c r="W34" s="26" t="b">
        <f>IF(V34&gt;0,IF(V34&lt;P34,K34/12*Gesamt!$C$24*(1+L34)^(Gesamt!$B$24-Beamte!N34)*(1+$K$4),IF(O34&gt;=35,K34/12*Gesamt!$C$24*(1+L34)^(O34-N34)*(1+$K$4),0)))</f>
        <v>0</v>
      </c>
      <c r="X34" s="36">
        <f>IF(O34&gt;=40,(W34/Gesamt!$B$24*N34/((1+Gesamt!$B$29)^(Gesamt!$B$24-Beamte!N34))*(1+S34)),IF(O34&gt;=35,(W34/O34*N34/((1+Gesamt!$B$29)^(O34-Beamte!N34))*(1+S34)),0))</f>
        <v>0</v>
      </c>
      <c r="Y34" s="27">
        <f>IF(N34&gt;Gesamt!$B$23,0,K34/12*Gesamt!$C$23*(((1+Beamte!L34)^(Gesamt!$B$23-Beamte!N34))))</f>
        <v>0</v>
      </c>
      <c r="Z34" s="15">
        <f>IF(N34&gt;Gesamt!$B$32,0,Y34/Gesamt!$B$32*((N34)*(1+S34))/((1+Gesamt!$B$29)^(Gesamt!$B$32-N34)))</f>
        <v>0</v>
      </c>
      <c r="AA34" s="37">
        <f t="shared" si="16"/>
        <v>0</v>
      </c>
      <c r="AB34" s="15">
        <f>IF(V34-P34&gt;0,0,IF(N34&gt;Gesamt!$B$24,0,K34/12*Gesamt!$C$24*(((1+Beamte!L34)^(Gesamt!$B$24-Beamte!N34)))))</f>
        <v>0</v>
      </c>
      <c r="AC34" s="15">
        <f>IF(N34&gt;Gesamt!$B$24,0,AB34/Gesamt!$B$24*((N34)*(1+S34))/((1+Gesamt!$B$29)^(Gesamt!$B$24-N34)))</f>
        <v>0</v>
      </c>
      <c r="AD34" s="37">
        <f t="shared" si="17"/>
        <v>0</v>
      </c>
      <c r="AE34" s="15">
        <f>IF(R34-P34&lt;0,0,x)</f>
        <v>0</v>
      </c>
    </row>
    <row r="35" spans="6:31" x14ac:dyDescent="0.15">
      <c r="F35" s="40"/>
      <c r="G35" s="40"/>
      <c r="H35" s="40"/>
      <c r="I35" s="41"/>
      <c r="J35" s="41"/>
      <c r="K35" s="32">
        <f t="shared" si="13"/>
        <v>0</v>
      </c>
      <c r="L35" s="42">
        <v>1.4999999999999999E-2</v>
      </c>
      <c r="M35" s="33">
        <f t="shared" si="14"/>
        <v>-50.997946611909654</v>
      </c>
      <c r="N35" s="22">
        <f>(Gesamt!$B$2-IF(H35=0,G35,H35))/365.25</f>
        <v>116</v>
      </c>
      <c r="O35" s="22">
        <f t="shared" si="2"/>
        <v>65.002053388090346</v>
      </c>
      <c r="P35" s="23">
        <f>F35+IF(C35="m",Gesamt!$B$13*365.25,Gesamt!$B$14*365.25)</f>
        <v>23741.25</v>
      </c>
      <c r="Q35" s="34">
        <f t="shared" si="15"/>
        <v>23742</v>
      </c>
      <c r="R35" s="24">
        <f>IF(N35&lt;Gesamt!$B$23,IF(H35=0,G35+365.25*Gesamt!$B$23,H35+365.25*Gesamt!$B$23),0)</f>
        <v>0</v>
      </c>
      <c r="S35" s="35">
        <f>IF(M35&lt;Gesamt!$B$17,Gesamt!$C$17,IF(M35&lt;Gesamt!$B$18,Gesamt!$C$18,IF(M35&lt;Gesamt!$B$19,Gesamt!$C$19,Gesamt!$C$20)))</f>
        <v>0</v>
      </c>
      <c r="T35" s="26">
        <f>IF(R35&gt;0,IF(R35&lt;P35,K35/12*Gesamt!$C$23*(1+L35)^(Gesamt!$B$23-Beamte!N35)*(1+$K$4),0),0)</f>
        <v>0</v>
      </c>
      <c r="U35" s="36">
        <f>(T35/Gesamt!$B$23*N35/((1+Gesamt!$B$29)^(Gesamt!$B$23-Beamte!N35)))*(1+S35)</f>
        <v>0</v>
      </c>
      <c r="V35" s="24">
        <f>IF(N35&lt;Gesamt!$B$24,IF(H35=0,G35+365.25*Gesamt!$B$24,H35+365.25*Gesamt!$B$24),0)</f>
        <v>0</v>
      </c>
      <c r="W35" s="26" t="b">
        <f>IF(V35&gt;0,IF(V35&lt;P35,K35/12*Gesamt!$C$24*(1+L35)^(Gesamt!$B$24-Beamte!N35)*(1+$K$4),IF(O35&gt;=35,K35/12*Gesamt!$C$24*(1+L35)^(O35-N35)*(1+$K$4),0)))</f>
        <v>0</v>
      </c>
      <c r="X35" s="36">
        <f>IF(O35&gt;=40,(W35/Gesamt!$B$24*N35/((1+Gesamt!$B$29)^(Gesamt!$B$24-Beamte!N35))*(1+S35)),IF(O35&gt;=35,(W35/O35*N35/((1+Gesamt!$B$29)^(O35-Beamte!N35))*(1+S35)),0))</f>
        <v>0</v>
      </c>
      <c r="Y35" s="27">
        <f>IF(N35&gt;Gesamt!$B$23,0,K35/12*Gesamt!$C$23*(((1+Beamte!L35)^(Gesamt!$B$23-Beamte!N35))))</f>
        <v>0</v>
      </c>
      <c r="Z35" s="15">
        <f>IF(N35&gt;Gesamt!$B$32,0,Y35/Gesamt!$B$32*((N35)*(1+S35))/((1+Gesamt!$B$29)^(Gesamt!$B$32-N35)))</f>
        <v>0</v>
      </c>
      <c r="AA35" s="37">
        <f t="shared" si="16"/>
        <v>0</v>
      </c>
      <c r="AB35" s="15">
        <f>IF(V35-P35&gt;0,0,IF(N35&gt;Gesamt!$B$24,0,K35/12*Gesamt!$C$24*(((1+Beamte!L35)^(Gesamt!$B$24-Beamte!N35)))))</f>
        <v>0</v>
      </c>
      <c r="AC35" s="15">
        <f>IF(N35&gt;Gesamt!$B$24,0,AB35/Gesamt!$B$24*((N35)*(1+S35))/((1+Gesamt!$B$29)^(Gesamt!$B$24-N35)))</f>
        <v>0</v>
      </c>
      <c r="AD35" s="37">
        <f t="shared" si="17"/>
        <v>0</v>
      </c>
      <c r="AE35" s="15">
        <f>IF(R35-P35&lt;0,0,x)</f>
        <v>0</v>
      </c>
    </row>
    <row r="36" spans="6:31" x14ac:dyDescent="0.15">
      <c r="F36" s="40"/>
      <c r="G36" s="40"/>
      <c r="H36" s="40"/>
      <c r="I36" s="41"/>
      <c r="J36" s="41"/>
      <c r="K36" s="32">
        <f t="shared" si="13"/>
        <v>0</v>
      </c>
      <c r="L36" s="42">
        <v>1.4999999999999999E-2</v>
      </c>
      <c r="M36" s="33">
        <f t="shared" si="14"/>
        <v>-50.997946611909654</v>
      </c>
      <c r="N36" s="22">
        <f>(Gesamt!$B$2-IF(H36=0,G36,H36))/365.25</f>
        <v>116</v>
      </c>
      <c r="O36" s="22">
        <f t="shared" si="2"/>
        <v>65.002053388090346</v>
      </c>
      <c r="P36" s="23">
        <f>F36+IF(C36="m",Gesamt!$B$13*365.25,Gesamt!$B$14*365.25)</f>
        <v>23741.25</v>
      </c>
      <c r="Q36" s="34">
        <f t="shared" si="15"/>
        <v>23742</v>
      </c>
      <c r="R36" s="24">
        <f>IF(N36&lt;Gesamt!$B$23,IF(H36=0,G36+365.25*Gesamt!$B$23,H36+365.25*Gesamt!$B$23),0)</f>
        <v>0</v>
      </c>
      <c r="S36" s="35">
        <f>IF(M36&lt;Gesamt!$B$17,Gesamt!$C$17,IF(M36&lt;Gesamt!$B$18,Gesamt!$C$18,IF(M36&lt;Gesamt!$B$19,Gesamt!$C$19,Gesamt!$C$20)))</f>
        <v>0</v>
      </c>
      <c r="T36" s="26">
        <f>IF(R36&gt;0,IF(R36&lt;P36,K36/12*Gesamt!$C$23*(1+L36)^(Gesamt!$B$23-Beamte!N36)*(1+$K$4),0),0)</f>
        <v>0</v>
      </c>
      <c r="U36" s="36">
        <f>(T36/Gesamt!$B$23*N36/((1+Gesamt!$B$29)^(Gesamt!$B$23-Beamte!N36)))*(1+S36)</f>
        <v>0</v>
      </c>
      <c r="V36" s="24">
        <f>IF(N36&lt;Gesamt!$B$24,IF(H36=0,G36+365.25*Gesamt!$B$24,H36+365.25*Gesamt!$B$24),0)</f>
        <v>0</v>
      </c>
      <c r="W36" s="26" t="b">
        <f>IF(V36&gt;0,IF(V36&lt;P36,K36/12*Gesamt!$C$24*(1+L36)^(Gesamt!$B$24-Beamte!N36)*(1+$K$4),IF(O36&gt;=35,K36/12*Gesamt!$C$24*(1+L36)^(O36-N36)*(1+$K$4),0)))</f>
        <v>0</v>
      </c>
      <c r="X36" s="36">
        <f>IF(O36&gt;=40,(W36/Gesamt!$B$24*N36/((1+Gesamt!$B$29)^(Gesamt!$B$24-Beamte!N36))*(1+S36)),IF(O36&gt;=35,(W36/O36*N36/((1+Gesamt!$B$29)^(O36-Beamte!N36))*(1+S36)),0))</f>
        <v>0</v>
      </c>
      <c r="Y36" s="27">
        <f>IF(N36&gt;Gesamt!$B$23,0,K36/12*Gesamt!$C$23*(((1+Beamte!L36)^(Gesamt!$B$23-Beamte!N36))))</f>
        <v>0</v>
      </c>
      <c r="Z36" s="15">
        <f>IF(N36&gt;Gesamt!$B$32,0,Y36/Gesamt!$B$32*((N36)*(1+S36))/((1+Gesamt!$B$29)^(Gesamt!$B$32-N36)))</f>
        <v>0</v>
      </c>
      <c r="AA36" s="37">
        <f t="shared" si="16"/>
        <v>0</v>
      </c>
      <c r="AB36" s="15">
        <f>IF(V36-P36&gt;0,0,IF(N36&gt;Gesamt!$B$24,0,K36/12*Gesamt!$C$24*(((1+Beamte!L36)^(Gesamt!$B$24-Beamte!N36)))))</f>
        <v>0</v>
      </c>
      <c r="AC36" s="15">
        <f>IF(N36&gt;Gesamt!$B$24,0,AB36/Gesamt!$B$24*((N36)*(1+S36))/((1+Gesamt!$B$29)^(Gesamt!$B$24-N36)))</f>
        <v>0</v>
      </c>
      <c r="AD36" s="37">
        <f t="shared" si="17"/>
        <v>0</v>
      </c>
      <c r="AE36" s="15">
        <f>IF(R36-P36&lt;0,0,x)</f>
        <v>0</v>
      </c>
    </row>
    <row r="37" spans="6:31" x14ac:dyDescent="0.15">
      <c r="F37" s="40"/>
      <c r="G37" s="40"/>
      <c r="H37" s="40"/>
      <c r="I37" s="41"/>
      <c r="J37" s="41"/>
      <c r="K37" s="32">
        <f t="shared" si="13"/>
        <v>0</v>
      </c>
      <c r="L37" s="42">
        <v>1.4999999999999999E-2</v>
      </c>
      <c r="M37" s="33">
        <f t="shared" si="14"/>
        <v>-50.997946611909654</v>
      </c>
      <c r="N37" s="22">
        <f>(Gesamt!$B$2-IF(H37=0,G37,H37))/365.25</f>
        <v>116</v>
      </c>
      <c r="O37" s="22">
        <f t="shared" si="2"/>
        <v>65.002053388090346</v>
      </c>
      <c r="P37" s="23">
        <f>F37+IF(C37="m",Gesamt!$B$13*365.25,Gesamt!$B$14*365.25)</f>
        <v>23741.25</v>
      </c>
      <c r="Q37" s="34">
        <f t="shared" si="15"/>
        <v>23742</v>
      </c>
      <c r="R37" s="24">
        <f>IF(N37&lt;Gesamt!$B$23,IF(H37=0,G37+365.25*Gesamt!$B$23,H37+365.25*Gesamt!$B$23),0)</f>
        <v>0</v>
      </c>
      <c r="S37" s="35">
        <f>IF(M37&lt;Gesamt!$B$17,Gesamt!$C$17,IF(M37&lt;Gesamt!$B$18,Gesamt!$C$18,IF(M37&lt;Gesamt!$B$19,Gesamt!$C$19,Gesamt!$C$20)))</f>
        <v>0</v>
      </c>
      <c r="T37" s="26">
        <f>IF(R37&gt;0,IF(R37&lt;P37,K37/12*Gesamt!$C$23*(1+L37)^(Gesamt!$B$23-Beamte!N37)*(1+$K$4),0),0)</f>
        <v>0</v>
      </c>
      <c r="U37" s="36">
        <f>(T37/Gesamt!$B$23*N37/((1+Gesamt!$B$29)^(Gesamt!$B$23-Beamte!N37)))*(1+S37)</f>
        <v>0</v>
      </c>
      <c r="V37" s="24">
        <f>IF(N37&lt;Gesamt!$B$24,IF(H37=0,G37+365.25*Gesamt!$B$24,H37+365.25*Gesamt!$B$24),0)</f>
        <v>0</v>
      </c>
      <c r="W37" s="26" t="b">
        <f>IF(V37&gt;0,IF(V37&lt;P37,K37/12*Gesamt!$C$24*(1+L37)^(Gesamt!$B$24-Beamte!N37)*(1+$K$4),IF(O37&gt;=35,K37/12*Gesamt!$C$24*(1+L37)^(O37-N37)*(1+$K$4),0)))</f>
        <v>0</v>
      </c>
      <c r="X37" s="36">
        <f>IF(O37&gt;=40,(W37/Gesamt!$B$24*N37/((1+Gesamt!$B$29)^(Gesamt!$B$24-Beamte!N37))*(1+S37)),IF(O37&gt;=35,(W37/O37*N37/((1+Gesamt!$B$29)^(O37-Beamte!N37))*(1+S37)),0))</f>
        <v>0</v>
      </c>
      <c r="Y37" s="27">
        <f>IF(N37&gt;Gesamt!$B$23,0,K37/12*Gesamt!$C$23*(((1+Beamte!L37)^(Gesamt!$B$23-Beamte!N37))))</f>
        <v>0</v>
      </c>
      <c r="Z37" s="15">
        <f>IF(N37&gt;Gesamt!$B$32,0,Y37/Gesamt!$B$32*((N37)*(1+S37))/((1+Gesamt!$B$29)^(Gesamt!$B$32-N37)))</f>
        <v>0</v>
      </c>
      <c r="AA37" s="37">
        <f t="shared" si="16"/>
        <v>0</v>
      </c>
      <c r="AB37" s="15">
        <f>IF(V37-P37&gt;0,0,IF(N37&gt;Gesamt!$B$24,0,K37/12*Gesamt!$C$24*(((1+Beamte!L37)^(Gesamt!$B$24-Beamte!N37)))))</f>
        <v>0</v>
      </c>
      <c r="AC37" s="15">
        <f>IF(N37&gt;Gesamt!$B$24,0,AB37/Gesamt!$B$24*((N37)*(1+S37))/((1+Gesamt!$B$29)^(Gesamt!$B$24-N37)))</f>
        <v>0</v>
      </c>
      <c r="AD37" s="37">
        <f t="shared" si="17"/>
        <v>0</v>
      </c>
      <c r="AE37" s="15">
        <f>IF(R37-P37&lt;0,0,x)</f>
        <v>0</v>
      </c>
    </row>
    <row r="38" spans="6:31" x14ac:dyDescent="0.15">
      <c r="F38" s="40"/>
      <c r="G38" s="40"/>
      <c r="H38" s="40"/>
      <c r="I38" s="41"/>
      <c r="J38" s="41"/>
      <c r="K38" s="32">
        <f t="shared" si="13"/>
        <v>0</v>
      </c>
      <c r="L38" s="42">
        <v>1.4999999999999999E-2</v>
      </c>
      <c r="M38" s="33">
        <f t="shared" si="14"/>
        <v>-50.997946611909654</v>
      </c>
      <c r="N38" s="22">
        <f>(Gesamt!$B$2-IF(H38=0,G38,H38))/365.25</f>
        <v>116</v>
      </c>
      <c r="O38" s="22">
        <f t="shared" si="2"/>
        <v>65.002053388090346</v>
      </c>
      <c r="P38" s="23">
        <f>F38+IF(C38="m",Gesamt!$B$13*365.25,Gesamt!$B$14*365.25)</f>
        <v>23741.25</v>
      </c>
      <c r="Q38" s="34">
        <f t="shared" si="15"/>
        <v>23742</v>
      </c>
      <c r="R38" s="24">
        <f>IF(N38&lt;Gesamt!$B$23,IF(H38=0,G38+365.25*Gesamt!$B$23,H38+365.25*Gesamt!$B$23),0)</f>
        <v>0</v>
      </c>
      <c r="S38" s="35">
        <f>IF(M38&lt;Gesamt!$B$17,Gesamt!$C$17,IF(M38&lt;Gesamt!$B$18,Gesamt!$C$18,IF(M38&lt;Gesamt!$B$19,Gesamt!$C$19,Gesamt!$C$20)))</f>
        <v>0</v>
      </c>
      <c r="T38" s="26">
        <f>IF(R38&gt;0,IF(R38&lt;P38,K38/12*Gesamt!$C$23*(1+L38)^(Gesamt!$B$23-Beamte!N38)*(1+$K$4),0),0)</f>
        <v>0</v>
      </c>
      <c r="U38" s="36">
        <f>(T38/Gesamt!$B$23*N38/((1+Gesamt!$B$29)^(Gesamt!$B$23-Beamte!N38)))*(1+S38)</f>
        <v>0</v>
      </c>
      <c r="V38" s="24">
        <f>IF(N38&lt;Gesamt!$B$24,IF(H38=0,G38+365.25*Gesamt!$B$24,H38+365.25*Gesamt!$B$24),0)</f>
        <v>0</v>
      </c>
      <c r="W38" s="26" t="b">
        <f>IF(V38&gt;0,IF(V38&lt;P38,K38/12*Gesamt!$C$24*(1+L38)^(Gesamt!$B$24-Beamte!N38)*(1+$K$4),IF(O38&gt;=35,K38/12*Gesamt!$C$24*(1+L38)^(O38-N38)*(1+$K$4),0)))</f>
        <v>0</v>
      </c>
      <c r="X38" s="36">
        <f>IF(O38&gt;=40,(W38/Gesamt!$B$24*N38/((1+Gesamt!$B$29)^(Gesamt!$B$24-Beamte!N38))*(1+S38)),IF(O38&gt;=35,(W38/O38*N38/((1+Gesamt!$B$29)^(O38-Beamte!N38))*(1+S38)),0))</f>
        <v>0</v>
      </c>
      <c r="Y38" s="27">
        <f>IF(N38&gt;Gesamt!$B$23,0,K38/12*Gesamt!$C$23*(((1+Beamte!L38)^(Gesamt!$B$23-Beamte!N38))))</f>
        <v>0</v>
      </c>
      <c r="Z38" s="15">
        <f>IF(N38&gt;Gesamt!$B$32,0,Y38/Gesamt!$B$32*((N38)*(1+S38))/((1+Gesamt!$B$29)^(Gesamt!$B$32-N38)))</f>
        <v>0</v>
      </c>
      <c r="AA38" s="37">
        <f t="shared" si="16"/>
        <v>0</v>
      </c>
      <c r="AB38" s="15">
        <f>IF(V38-P38&gt;0,0,IF(N38&gt;Gesamt!$B$24,0,K38/12*Gesamt!$C$24*(((1+Beamte!L38)^(Gesamt!$B$24-Beamte!N38)))))</f>
        <v>0</v>
      </c>
      <c r="AC38" s="15">
        <f>IF(N38&gt;Gesamt!$B$24,0,AB38/Gesamt!$B$24*((N38)*(1+S38))/((1+Gesamt!$B$29)^(Gesamt!$B$24-N38)))</f>
        <v>0</v>
      </c>
      <c r="AD38" s="37">
        <f t="shared" si="17"/>
        <v>0</v>
      </c>
      <c r="AE38" s="15">
        <f>IF(R38-P38&lt;0,0,x)</f>
        <v>0</v>
      </c>
    </row>
    <row r="39" spans="6:31" x14ac:dyDescent="0.15">
      <c r="F39" s="40"/>
      <c r="G39" s="40"/>
      <c r="H39" s="40"/>
      <c r="I39" s="41"/>
      <c r="J39" s="41"/>
      <c r="K39" s="32">
        <f t="shared" si="13"/>
        <v>0</v>
      </c>
      <c r="L39" s="42">
        <v>1.4999999999999999E-2</v>
      </c>
      <c r="M39" s="33">
        <f t="shared" si="14"/>
        <v>-50.997946611909654</v>
      </c>
      <c r="N39" s="22">
        <f>(Gesamt!$B$2-IF(H39=0,G39,H39))/365.25</f>
        <v>116</v>
      </c>
      <c r="O39" s="22">
        <f t="shared" si="2"/>
        <v>65.002053388090346</v>
      </c>
      <c r="P39" s="23">
        <f>F39+IF(C39="m",Gesamt!$B$13*365.25,Gesamt!$B$14*365.25)</f>
        <v>23741.25</v>
      </c>
      <c r="Q39" s="34">
        <f t="shared" si="15"/>
        <v>23742</v>
      </c>
      <c r="R39" s="24">
        <f>IF(N39&lt;Gesamt!$B$23,IF(H39=0,G39+365.25*Gesamt!$B$23,H39+365.25*Gesamt!$B$23),0)</f>
        <v>0</v>
      </c>
      <c r="S39" s="35">
        <f>IF(M39&lt;Gesamt!$B$17,Gesamt!$C$17,IF(M39&lt;Gesamt!$B$18,Gesamt!$C$18,IF(M39&lt;Gesamt!$B$19,Gesamt!$C$19,Gesamt!$C$20)))</f>
        <v>0</v>
      </c>
      <c r="T39" s="26">
        <f>IF(R39&gt;0,IF(R39&lt;P39,K39/12*Gesamt!$C$23*(1+L39)^(Gesamt!$B$23-Beamte!N39)*(1+$K$4),0),0)</f>
        <v>0</v>
      </c>
      <c r="U39" s="36">
        <f>(T39/Gesamt!$B$23*N39/((1+Gesamt!$B$29)^(Gesamt!$B$23-Beamte!N39)))*(1+S39)</f>
        <v>0</v>
      </c>
      <c r="V39" s="24">
        <f>IF(N39&lt;Gesamt!$B$24,IF(H39=0,G39+365.25*Gesamt!$B$24,H39+365.25*Gesamt!$B$24),0)</f>
        <v>0</v>
      </c>
      <c r="W39" s="26" t="b">
        <f>IF(V39&gt;0,IF(V39&lt;P39,K39/12*Gesamt!$C$24*(1+L39)^(Gesamt!$B$24-Beamte!N39)*(1+$K$4),IF(O39&gt;=35,K39/12*Gesamt!$C$24*(1+L39)^(O39-N39)*(1+$K$4),0)))</f>
        <v>0</v>
      </c>
      <c r="X39" s="36">
        <f>IF(O39&gt;=40,(W39/Gesamt!$B$24*N39/((1+Gesamt!$B$29)^(Gesamt!$B$24-Beamte!N39))*(1+S39)),IF(O39&gt;=35,(W39/O39*N39/((1+Gesamt!$B$29)^(O39-Beamte!N39))*(1+S39)),0))</f>
        <v>0</v>
      </c>
      <c r="Y39" s="27">
        <f>IF(N39&gt;Gesamt!$B$23,0,K39/12*Gesamt!$C$23*(((1+Beamte!L39)^(Gesamt!$B$23-Beamte!N39))))</f>
        <v>0</v>
      </c>
      <c r="Z39" s="15">
        <f>IF(N39&gt;Gesamt!$B$32,0,Y39/Gesamt!$B$32*((N39)*(1+S39))/((1+Gesamt!$B$29)^(Gesamt!$B$32-N39)))</f>
        <v>0</v>
      </c>
      <c r="AA39" s="37">
        <f t="shared" si="16"/>
        <v>0</v>
      </c>
      <c r="AB39" s="15">
        <f>IF(V39-P39&gt;0,0,IF(N39&gt;Gesamt!$B$24,0,K39/12*Gesamt!$C$24*(((1+Beamte!L39)^(Gesamt!$B$24-Beamte!N39)))))</f>
        <v>0</v>
      </c>
      <c r="AC39" s="15">
        <f>IF(N39&gt;Gesamt!$B$24,0,AB39/Gesamt!$B$24*((N39)*(1+S39))/((1+Gesamt!$B$29)^(Gesamt!$B$24-N39)))</f>
        <v>0</v>
      </c>
      <c r="AD39" s="37">
        <f t="shared" si="17"/>
        <v>0</v>
      </c>
      <c r="AE39" s="15">
        <f>IF(R39-P39&lt;0,0,x)</f>
        <v>0</v>
      </c>
    </row>
    <row r="40" spans="6:31" x14ac:dyDescent="0.15">
      <c r="F40" s="40"/>
      <c r="G40" s="40"/>
      <c r="H40" s="40"/>
      <c r="I40" s="41"/>
      <c r="J40" s="41"/>
      <c r="K40" s="32">
        <f t="shared" si="13"/>
        <v>0</v>
      </c>
      <c r="L40" s="42">
        <v>1.4999999999999999E-2</v>
      </c>
      <c r="M40" s="33">
        <f t="shared" si="14"/>
        <v>-50.997946611909654</v>
      </c>
      <c r="N40" s="22">
        <f>(Gesamt!$B$2-IF(H40=0,G40,H40))/365.25</f>
        <v>116</v>
      </c>
      <c r="O40" s="22">
        <f t="shared" si="2"/>
        <v>65.002053388090346</v>
      </c>
      <c r="P40" s="23">
        <f>F40+IF(C40="m",Gesamt!$B$13*365.25,Gesamt!$B$14*365.25)</f>
        <v>23741.25</v>
      </c>
      <c r="Q40" s="34">
        <f t="shared" si="15"/>
        <v>23742</v>
      </c>
      <c r="R40" s="24">
        <f>IF(N40&lt;Gesamt!$B$23,IF(H40=0,G40+365.25*Gesamt!$B$23,H40+365.25*Gesamt!$B$23),0)</f>
        <v>0</v>
      </c>
      <c r="S40" s="35">
        <f>IF(M40&lt;Gesamt!$B$17,Gesamt!$C$17,IF(M40&lt;Gesamt!$B$18,Gesamt!$C$18,IF(M40&lt;Gesamt!$B$19,Gesamt!$C$19,Gesamt!$C$20)))</f>
        <v>0</v>
      </c>
      <c r="T40" s="26">
        <f>IF(R40&gt;0,IF(R40&lt;P40,K40/12*Gesamt!$C$23*(1+L40)^(Gesamt!$B$23-Beamte!N40)*(1+$K$4),0),0)</f>
        <v>0</v>
      </c>
      <c r="U40" s="36">
        <f>(T40/Gesamt!$B$23*N40/((1+Gesamt!$B$29)^(Gesamt!$B$23-Beamte!N40)))*(1+S40)</f>
        <v>0</v>
      </c>
      <c r="V40" s="24">
        <f>IF(N40&lt;Gesamt!$B$24,IF(H40=0,G40+365.25*Gesamt!$B$24,H40+365.25*Gesamt!$B$24),0)</f>
        <v>0</v>
      </c>
      <c r="W40" s="26" t="b">
        <f>IF(V40&gt;0,IF(V40&lt;P40,K40/12*Gesamt!$C$24*(1+L40)^(Gesamt!$B$24-Beamte!N40)*(1+$K$4),IF(O40&gt;=35,K40/12*Gesamt!$C$24*(1+L40)^(O40-N40)*(1+$K$4),0)))</f>
        <v>0</v>
      </c>
      <c r="X40" s="36">
        <f>IF(O40&gt;=40,(W40/Gesamt!$B$24*N40/((1+Gesamt!$B$29)^(Gesamt!$B$24-Beamte!N40))*(1+S40)),IF(O40&gt;=35,(W40/O40*N40/((1+Gesamt!$B$29)^(O40-Beamte!N40))*(1+S40)),0))</f>
        <v>0</v>
      </c>
      <c r="Y40" s="27">
        <f>IF(N40&gt;Gesamt!$B$23,0,K40/12*Gesamt!$C$23*(((1+Beamte!L40)^(Gesamt!$B$23-Beamte!N40))))</f>
        <v>0</v>
      </c>
      <c r="Z40" s="15">
        <f>IF(N40&gt;Gesamt!$B$32,0,Y40/Gesamt!$B$32*((N40)*(1+S40))/((1+Gesamt!$B$29)^(Gesamt!$B$32-N40)))</f>
        <v>0</v>
      </c>
      <c r="AA40" s="37">
        <f t="shared" si="16"/>
        <v>0</v>
      </c>
      <c r="AB40" s="15">
        <f>IF(V40-P40&gt;0,0,IF(N40&gt;Gesamt!$B$24,0,K40/12*Gesamt!$C$24*(((1+Beamte!L40)^(Gesamt!$B$24-Beamte!N40)))))</f>
        <v>0</v>
      </c>
      <c r="AC40" s="15">
        <f>IF(N40&gt;Gesamt!$B$24,0,AB40/Gesamt!$B$24*((N40)*(1+S40))/((1+Gesamt!$B$29)^(Gesamt!$B$24-N40)))</f>
        <v>0</v>
      </c>
      <c r="AD40" s="37">
        <f t="shared" si="17"/>
        <v>0</v>
      </c>
      <c r="AE40" s="15">
        <f>IF(R40-P40&lt;0,0,x)</f>
        <v>0</v>
      </c>
    </row>
    <row r="41" spans="6:31" x14ac:dyDescent="0.15">
      <c r="F41" s="40"/>
      <c r="G41" s="40"/>
      <c r="H41" s="40"/>
      <c r="I41" s="41"/>
      <c r="J41" s="41"/>
      <c r="K41" s="32">
        <f t="shared" si="13"/>
        <v>0</v>
      </c>
      <c r="L41" s="42">
        <v>1.4999999999999999E-2</v>
      </c>
      <c r="M41" s="33">
        <f t="shared" si="14"/>
        <v>-50.997946611909654</v>
      </c>
      <c r="N41" s="22">
        <f>(Gesamt!$B$2-IF(H41=0,G41,H41))/365.25</f>
        <v>116</v>
      </c>
      <c r="O41" s="22">
        <f t="shared" si="2"/>
        <v>65.002053388090346</v>
      </c>
      <c r="P41" s="23">
        <f>F41+IF(C41="m",Gesamt!$B$13*365.25,Gesamt!$B$14*365.25)</f>
        <v>23741.25</v>
      </c>
      <c r="Q41" s="34">
        <f t="shared" si="15"/>
        <v>23742</v>
      </c>
      <c r="R41" s="24">
        <f>IF(N41&lt;Gesamt!$B$23,IF(H41=0,G41+365.25*Gesamt!$B$23,H41+365.25*Gesamt!$B$23),0)</f>
        <v>0</v>
      </c>
      <c r="S41" s="35">
        <f>IF(M41&lt;Gesamt!$B$17,Gesamt!$C$17,IF(M41&lt;Gesamt!$B$18,Gesamt!$C$18,IF(M41&lt;Gesamt!$B$19,Gesamt!$C$19,Gesamt!$C$20)))</f>
        <v>0</v>
      </c>
      <c r="T41" s="26">
        <f>IF(R41&gt;0,IF(R41&lt;P41,K41/12*Gesamt!$C$23*(1+L41)^(Gesamt!$B$23-Beamte!N41)*(1+$K$4),0),0)</f>
        <v>0</v>
      </c>
      <c r="U41" s="36">
        <f>(T41/Gesamt!$B$23*N41/((1+Gesamt!$B$29)^(Gesamt!$B$23-Beamte!N41)))*(1+S41)</f>
        <v>0</v>
      </c>
      <c r="V41" s="24">
        <f>IF(N41&lt;Gesamt!$B$24,IF(H41=0,G41+365.25*Gesamt!$B$24,H41+365.25*Gesamt!$B$24),0)</f>
        <v>0</v>
      </c>
      <c r="W41" s="26" t="b">
        <f>IF(V41&gt;0,IF(V41&lt;P41,K41/12*Gesamt!$C$24*(1+L41)^(Gesamt!$B$24-Beamte!N41)*(1+$K$4),IF(O41&gt;=35,K41/12*Gesamt!$C$24*(1+L41)^(O41-N41)*(1+$K$4),0)))</f>
        <v>0</v>
      </c>
      <c r="X41" s="36">
        <f>IF(O41&gt;=40,(W41/Gesamt!$B$24*N41/((1+Gesamt!$B$29)^(Gesamt!$B$24-Beamte!N41))*(1+S41)),IF(O41&gt;=35,(W41/O41*N41/((1+Gesamt!$B$29)^(O41-Beamte!N41))*(1+S41)),0))</f>
        <v>0</v>
      </c>
      <c r="Y41" s="27">
        <f>IF(N41&gt;Gesamt!$B$23,0,K41/12*Gesamt!$C$23*(((1+Beamte!L41)^(Gesamt!$B$23-Beamte!N41))))</f>
        <v>0</v>
      </c>
      <c r="Z41" s="15">
        <f>IF(N41&gt;Gesamt!$B$32,0,Y41/Gesamt!$B$32*((N41)*(1+S41))/((1+Gesamt!$B$29)^(Gesamt!$B$32-N41)))</f>
        <v>0</v>
      </c>
      <c r="AA41" s="37">
        <f t="shared" si="16"/>
        <v>0</v>
      </c>
      <c r="AB41" s="15">
        <f>IF(V41-P41&gt;0,0,IF(N41&gt;Gesamt!$B$24,0,K41/12*Gesamt!$C$24*(((1+Beamte!L41)^(Gesamt!$B$24-Beamte!N41)))))</f>
        <v>0</v>
      </c>
      <c r="AC41" s="15">
        <f>IF(N41&gt;Gesamt!$B$24,0,AB41/Gesamt!$B$24*((N41)*(1+S41))/((1+Gesamt!$B$29)^(Gesamt!$B$24-N41)))</f>
        <v>0</v>
      </c>
      <c r="AD41" s="37">
        <f t="shared" si="17"/>
        <v>0</v>
      </c>
      <c r="AE41" s="15">
        <f>IF(R41-P41&lt;0,0,x)</f>
        <v>0</v>
      </c>
    </row>
    <row r="42" spans="6:31" x14ac:dyDescent="0.15">
      <c r="F42" s="40"/>
      <c r="G42" s="40"/>
      <c r="H42" s="40"/>
      <c r="I42" s="41"/>
      <c r="J42" s="41"/>
      <c r="K42" s="32">
        <f t="shared" si="13"/>
        <v>0</v>
      </c>
      <c r="L42" s="42">
        <v>1.4999999999999999E-2</v>
      </c>
      <c r="M42" s="33">
        <f t="shared" si="14"/>
        <v>-50.997946611909654</v>
      </c>
      <c r="N42" s="22">
        <f>(Gesamt!$B$2-IF(H42=0,G42,H42))/365.25</f>
        <v>116</v>
      </c>
      <c r="O42" s="22">
        <f t="shared" si="2"/>
        <v>65.002053388090346</v>
      </c>
      <c r="P42" s="23">
        <f>F42+IF(C42="m",Gesamt!$B$13*365.25,Gesamt!$B$14*365.25)</f>
        <v>23741.25</v>
      </c>
      <c r="Q42" s="34">
        <f t="shared" si="15"/>
        <v>23742</v>
      </c>
      <c r="R42" s="24">
        <f>IF(N42&lt;Gesamt!$B$23,IF(H42=0,G42+365.25*Gesamt!$B$23,H42+365.25*Gesamt!$B$23),0)</f>
        <v>0</v>
      </c>
      <c r="S42" s="35">
        <f>IF(M42&lt;Gesamt!$B$17,Gesamt!$C$17,IF(M42&lt;Gesamt!$B$18,Gesamt!$C$18,IF(M42&lt;Gesamt!$B$19,Gesamt!$C$19,Gesamt!$C$20)))</f>
        <v>0</v>
      </c>
      <c r="T42" s="26">
        <f>IF(R42&gt;0,IF(R42&lt;P42,K42/12*Gesamt!$C$23*(1+L42)^(Gesamt!$B$23-Beamte!N42)*(1+$K$4),0),0)</f>
        <v>0</v>
      </c>
      <c r="U42" s="36">
        <f>(T42/Gesamt!$B$23*N42/((1+Gesamt!$B$29)^(Gesamt!$B$23-Beamte!N42)))*(1+S42)</f>
        <v>0</v>
      </c>
      <c r="V42" s="24">
        <f>IF(N42&lt;Gesamt!$B$24,IF(H42=0,G42+365.25*Gesamt!$B$24,H42+365.25*Gesamt!$B$24),0)</f>
        <v>0</v>
      </c>
      <c r="W42" s="26" t="b">
        <f>IF(V42&gt;0,IF(V42&lt;P42,K42/12*Gesamt!$C$24*(1+L42)^(Gesamt!$B$24-Beamte!N42)*(1+$K$4),IF(O42&gt;=35,K42/12*Gesamt!$C$24*(1+L42)^(O42-N42)*(1+$K$4),0)))</f>
        <v>0</v>
      </c>
      <c r="X42" s="36">
        <f>IF(O42&gt;=40,(W42/Gesamt!$B$24*N42/((1+Gesamt!$B$29)^(Gesamt!$B$24-Beamte!N42))*(1+S42)),IF(O42&gt;=35,(W42/O42*N42/((1+Gesamt!$B$29)^(O42-Beamte!N42))*(1+S42)),0))</f>
        <v>0</v>
      </c>
      <c r="Y42" s="27">
        <f>IF(N42&gt;Gesamt!$B$23,0,K42/12*Gesamt!$C$23*(((1+Beamte!L42)^(Gesamt!$B$23-Beamte!N42))))</f>
        <v>0</v>
      </c>
      <c r="Z42" s="15">
        <f>IF(N42&gt;Gesamt!$B$32,0,Y42/Gesamt!$B$32*((N42)*(1+S42))/((1+Gesamt!$B$29)^(Gesamt!$B$32-N42)))</f>
        <v>0</v>
      </c>
      <c r="AA42" s="37">
        <f t="shared" si="16"/>
        <v>0</v>
      </c>
      <c r="AB42" s="15">
        <f>IF(V42-P42&gt;0,0,IF(N42&gt;Gesamt!$B$24,0,K42/12*Gesamt!$C$24*(((1+Beamte!L42)^(Gesamt!$B$24-Beamte!N42)))))</f>
        <v>0</v>
      </c>
      <c r="AC42" s="15">
        <f>IF(N42&gt;Gesamt!$B$24,0,AB42/Gesamt!$B$24*((N42)*(1+S42))/((1+Gesamt!$B$29)^(Gesamt!$B$24-N42)))</f>
        <v>0</v>
      </c>
      <c r="AD42" s="37">
        <f t="shared" si="17"/>
        <v>0</v>
      </c>
      <c r="AE42" s="15">
        <f>IF(R42-P42&lt;0,0,x)</f>
        <v>0</v>
      </c>
    </row>
    <row r="43" spans="6:31" x14ac:dyDescent="0.15">
      <c r="F43" s="40"/>
      <c r="G43" s="40"/>
      <c r="H43" s="40"/>
      <c r="I43" s="41"/>
      <c r="J43" s="41"/>
      <c r="K43" s="32">
        <f t="shared" si="13"/>
        <v>0</v>
      </c>
      <c r="L43" s="42">
        <v>1.4999999999999999E-2</v>
      </c>
      <c r="M43" s="33">
        <f t="shared" si="14"/>
        <v>-50.997946611909654</v>
      </c>
      <c r="N43" s="22">
        <f>(Gesamt!$B$2-IF(H43=0,G43,H43))/365.25</f>
        <v>116</v>
      </c>
      <c r="O43" s="22">
        <f t="shared" si="2"/>
        <v>65.002053388090346</v>
      </c>
      <c r="P43" s="23">
        <f>F43+IF(C43="m",Gesamt!$B$13*365.25,Gesamt!$B$14*365.25)</f>
        <v>23741.25</v>
      </c>
      <c r="Q43" s="34">
        <f t="shared" si="15"/>
        <v>23742</v>
      </c>
      <c r="R43" s="24">
        <f>IF(N43&lt;Gesamt!$B$23,IF(H43=0,G43+365.25*Gesamt!$B$23,H43+365.25*Gesamt!$B$23),0)</f>
        <v>0</v>
      </c>
      <c r="S43" s="35">
        <f>IF(M43&lt;Gesamt!$B$17,Gesamt!$C$17,IF(M43&lt;Gesamt!$B$18,Gesamt!$C$18,IF(M43&lt;Gesamt!$B$19,Gesamt!$C$19,Gesamt!$C$20)))</f>
        <v>0</v>
      </c>
      <c r="T43" s="26">
        <f>IF(R43&gt;0,IF(R43&lt;P43,K43/12*Gesamt!$C$23*(1+L43)^(Gesamt!$B$23-Beamte!N43)*(1+$K$4),0),0)</f>
        <v>0</v>
      </c>
      <c r="U43" s="36">
        <f>(T43/Gesamt!$B$23*N43/((1+Gesamt!$B$29)^(Gesamt!$B$23-Beamte!N43)))*(1+S43)</f>
        <v>0</v>
      </c>
      <c r="V43" s="24">
        <f>IF(N43&lt;Gesamt!$B$24,IF(H43=0,G43+365.25*Gesamt!$B$24,H43+365.25*Gesamt!$B$24),0)</f>
        <v>0</v>
      </c>
      <c r="W43" s="26" t="b">
        <f>IF(V43&gt;0,IF(V43&lt;P43,K43/12*Gesamt!$C$24*(1+L43)^(Gesamt!$B$24-Beamte!N43)*(1+$K$4),IF(O43&gt;=35,K43/12*Gesamt!$C$24*(1+L43)^(O43-N43)*(1+$K$4),0)))</f>
        <v>0</v>
      </c>
      <c r="X43" s="36">
        <f>IF(O43&gt;=40,(W43/Gesamt!$B$24*N43/((1+Gesamt!$B$29)^(Gesamt!$B$24-Beamte!N43))*(1+S43)),IF(O43&gt;=35,(W43/O43*N43/((1+Gesamt!$B$29)^(O43-Beamte!N43))*(1+S43)),0))</f>
        <v>0</v>
      </c>
      <c r="Y43" s="27">
        <f>IF(N43&gt;Gesamt!$B$23,0,K43/12*Gesamt!$C$23*(((1+Beamte!L43)^(Gesamt!$B$23-Beamte!N43))))</f>
        <v>0</v>
      </c>
      <c r="Z43" s="15">
        <f>IF(N43&gt;Gesamt!$B$32,0,Y43/Gesamt!$B$32*((N43)*(1+S43))/((1+Gesamt!$B$29)^(Gesamt!$B$32-N43)))</f>
        <v>0</v>
      </c>
      <c r="AA43" s="37">
        <f t="shared" si="16"/>
        <v>0</v>
      </c>
      <c r="AB43" s="15">
        <f>IF(V43-P43&gt;0,0,IF(N43&gt;Gesamt!$B$24,0,K43/12*Gesamt!$C$24*(((1+Beamte!L43)^(Gesamt!$B$24-Beamte!N43)))))</f>
        <v>0</v>
      </c>
      <c r="AC43" s="15">
        <f>IF(N43&gt;Gesamt!$B$24,0,AB43/Gesamt!$B$24*((N43)*(1+S43))/((1+Gesamt!$B$29)^(Gesamt!$B$24-N43)))</f>
        <v>0</v>
      </c>
      <c r="AD43" s="37">
        <f t="shared" si="17"/>
        <v>0</v>
      </c>
      <c r="AE43" s="15">
        <f>IF(R43-P43&lt;0,0,x)</f>
        <v>0</v>
      </c>
    </row>
    <row r="44" spans="6:31" x14ac:dyDescent="0.15">
      <c r="F44" s="40"/>
      <c r="G44" s="40"/>
      <c r="H44" s="40"/>
      <c r="I44" s="41"/>
      <c r="J44" s="41"/>
      <c r="K44" s="32">
        <f t="shared" si="13"/>
        <v>0</v>
      </c>
      <c r="L44" s="42">
        <v>1.4999999999999999E-2</v>
      </c>
      <c r="M44" s="33">
        <f t="shared" si="14"/>
        <v>-50.997946611909654</v>
      </c>
      <c r="N44" s="22">
        <f>(Gesamt!$B$2-IF(H44=0,G44,H44))/365.25</f>
        <v>116</v>
      </c>
      <c r="O44" s="22">
        <f t="shared" si="2"/>
        <v>65.002053388090346</v>
      </c>
      <c r="P44" s="23">
        <f>F44+IF(C44="m",Gesamt!$B$13*365.25,Gesamt!$B$14*365.25)</f>
        <v>23741.25</v>
      </c>
      <c r="Q44" s="34">
        <f t="shared" si="15"/>
        <v>23742</v>
      </c>
      <c r="R44" s="24">
        <f>IF(N44&lt;Gesamt!$B$23,IF(H44=0,G44+365.25*Gesamt!$B$23,H44+365.25*Gesamt!$B$23),0)</f>
        <v>0</v>
      </c>
      <c r="S44" s="35">
        <f>IF(M44&lt;Gesamt!$B$17,Gesamt!$C$17,IF(M44&lt;Gesamt!$B$18,Gesamt!$C$18,IF(M44&lt;Gesamt!$B$19,Gesamt!$C$19,Gesamt!$C$20)))</f>
        <v>0</v>
      </c>
      <c r="T44" s="26">
        <f>IF(R44&gt;0,IF(R44&lt;P44,K44/12*Gesamt!$C$23*(1+L44)^(Gesamt!$B$23-Beamte!N44)*(1+$K$4),0),0)</f>
        <v>0</v>
      </c>
      <c r="U44" s="36">
        <f>(T44/Gesamt!$B$23*N44/((1+Gesamt!$B$29)^(Gesamt!$B$23-Beamte!N44)))*(1+S44)</f>
        <v>0</v>
      </c>
      <c r="V44" s="24">
        <f>IF(N44&lt;Gesamt!$B$24,IF(H44=0,G44+365.25*Gesamt!$B$24,H44+365.25*Gesamt!$B$24),0)</f>
        <v>0</v>
      </c>
      <c r="W44" s="26" t="b">
        <f>IF(V44&gt;0,IF(V44&lt;P44,K44/12*Gesamt!$C$24*(1+L44)^(Gesamt!$B$24-Beamte!N44)*(1+$K$4),IF(O44&gt;=35,K44/12*Gesamt!$C$24*(1+L44)^(O44-N44)*(1+$K$4),0)))</f>
        <v>0</v>
      </c>
      <c r="X44" s="36">
        <f>IF(O44&gt;=40,(W44/Gesamt!$B$24*N44/((1+Gesamt!$B$29)^(Gesamt!$B$24-Beamte!N44))*(1+S44)),IF(O44&gt;=35,(W44/O44*N44/((1+Gesamt!$B$29)^(O44-Beamte!N44))*(1+S44)),0))</f>
        <v>0</v>
      </c>
      <c r="Y44" s="27">
        <f>IF(N44&gt;Gesamt!$B$23,0,K44/12*Gesamt!$C$23*(((1+Beamte!L44)^(Gesamt!$B$23-Beamte!N44))))</f>
        <v>0</v>
      </c>
      <c r="Z44" s="15">
        <f>IF(N44&gt;Gesamt!$B$32,0,Y44/Gesamt!$B$32*((N44)*(1+S44))/((1+Gesamt!$B$29)^(Gesamt!$B$32-N44)))</f>
        <v>0</v>
      </c>
      <c r="AA44" s="37">
        <f t="shared" si="16"/>
        <v>0</v>
      </c>
      <c r="AB44" s="15">
        <f>IF(V44-P44&gt;0,0,IF(N44&gt;Gesamt!$B$24,0,K44/12*Gesamt!$C$24*(((1+Beamte!L44)^(Gesamt!$B$24-Beamte!N44)))))</f>
        <v>0</v>
      </c>
      <c r="AC44" s="15">
        <f>IF(N44&gt;Gesamt!$B$24,0,AB44/Gesamt!$B$24*((N44)*(1+S44))/((1+Gesamt!$B$29)^(Gesamt!$B$24-N44)))</f>
        <v>0</v>
      </c>
      <c r="AD44" s="37">
        <f t="shared" si="17"/>
        <v>0</v>
      </c>
      <c r="AE44" s="15">
        <f>IF(R44-P44&lt;0,0,x)</f>
        <v>0</v>
      </c>
    </row>
    <row r="45" spans="6:31" x14ac:dyDescent="0.15">
      <c r="F45" s="40"/>
      <c r="G45" s="40"/>
      <c r="H45" s="40"/>
      <c r="I45" s="41"/>
      <c r="J45" s="41"/>
      <c r="K45" s="32">
        <f t="shared" si="13"/>
        <v>0</v>
      </c>
      <c r="L45" s="42">
        <v>1.4999999999999999E-2</v>
      </c>
      <c r="M45" s="33">
        <f t="shared" si="14"/>
        <v>-50.997946611909654</v>
      </c>
      <c r="N45" s="22">
        <f>(Gesamt!$B$2-IF(H45=0,G45,H45))/365.25</f>
        <v>116</v>
      </c>
      <c r="O45" s="22">
        <f t="shared" si="2"/>
        <v>65.002053388090346</v>
      </c>
      <c r="P45" s="23">
        <f>F45+IF(C45="m",Gesamt!$B$13*365.25,Gesamt!$B$14*365.25)</f>
        <v>23741.25</v>
      </c>
      <c r="Q45" s="34">
        <f t="shared" si="15"/>
        <v>23742</v>
      </c>
      <c r="R45" s="24">
        <f>IF(N45&lt;Gesamt!$B$23,IF(H45=0,G45+365.25*Gesamt!$B$23,H45+365.25*Gesamt!$B$23),0)</f>
        <v>0</v>
      </c>
      <c r="S45" s="35">
        <f>IF(M45&lt;Gesamt!$B$17,Gesamt!$C$17,IF(M45&lt;Gesamt!$B$18,Gesamt!$C$18,IF(M45&lt;Gesamt!$B$19,Gesamt!$C$19,Gesamt!$C$20)))</f>
        <v>0</v>
      </c>
      <c r="T45" s="26">
        <f>IF(R45&gt;0,IF(R45&lt;P45,K45/12*Gesamt!$C$23*(1+L45)^(Gesamt!$B$23-Beamte!N45)*(1+$K$4),0),0)</f>
        <v>0</v>
      </c>
      <c r="U45" s="36">
        <f>(T45/Gesamt!$B$23*N45/((1+Gesamt!$B$29)^(Gesamt!$B$23-Beamte!N45)))*(1+S45)</f>
        <v>0</v>
      </c>
      <c r="V45" s="24">
        <f>IF(N45&lt;Gesamt!$B$24,IF(H45=0,G45+365.25*Gesamt!$B$24,H45+365.25*Gesamt!$B$24),0)</f>
        <v>0</v>
      </c>
      <c r="W45" s="26" t="b">
        <f>IF(V45&gt;0,IF(V45&lt;P45,K45/12*Gesamt!$C$24*(1+L45)^(Gesamt!$B$24-Beamte!N45)*(1+$K$4),IF(O45&gt;=35,K45/12*Gesamt!$C$24*(1+L45)^(O45-N45)*(1+$K$4),0)))</f>
        <v>0</v>
      </c>
      <c r="X45" s="36">
        <f>IF(O45&gt;=40,(W45/Gesamt!$B$24*N45/((1+Gesamt!$B$29)^(Gesamt!$B$24-Beamte!N45))*(1+S45)),IF(O45&gt;=35,(W45/O45*N45/((1+Gesamt!$B$29)^(O45-Beamte!N45))*(1+S45)),0))</f>
        <v>0</v>
      </c>
      <c r="Y45" s="27">
        <f>IF(N45&gt;Gesamt!$B$23,0,K45/12*Gesamt!$C$23*(((1+Beamte!L45)^(Gesamt!$B$23-Beamte!N45))))</f>
        <v>0</v>
      </c>
      <c r="Z45" s="15">
        <f>IF(N45&gt;Gesamt!$B$32,0,Y45/Gesamt!$B$32*((N45)*(1+S45))/((1+Gesamt!$B$29)^(Gesamt!$B$32-N45)))</f>
        <v>0</v>
      </c>
      <c r="AA45" s="37">
        <f t="shared" si="16"/>
        <v>0</v>
      </c>
      <c r="AB45" s="15">
        <f>IF(V45-P45&gt;0,0,IF(N45&gt;Gesamt!$B$24,0,K45/12*Gesamt!$C$24*(((1+Beamte!L45)^(Gesamt!$B$24-Beamte!N45)))))</f>
        <v>0</v>
      </c>
      <c r="AC45" s="15">
        <f>IF(N45&gt;Gesamt!$B$24,0,AB45/Gesamt!$B$24*((N45)*(1+S45))/((1+Gesamt!$B$29)^(Gesamt!$B$24-N45)))</f>
        <v>0</v>
      </c>
      <c r="AD45" s="37">
        <f t="shared" si="17"/>
        <v>0</v>
      </c>
      <c r="AE45" s="15">
        <f>IF(R45-P45&lt;0,0,x)</f>
        <v>0</v>
      </c>
    </row>
    <row r="46" spans="6:31" x14ac:dyDescent="0.15">
      <c r="F46" s="40"/>
      <c r="G46" s="40"/>
      <c r="H46" s="40"/>
      <c r="I46" s="41"/>
      <c r="J46" s="41"/>
      <c r="K46" s="32">
        <f t="shared" si="13"/>
        <v>0</v>
      </c>
      <c r="L46" s="42">
        <v>1.4999999999999999E-2</v>
      </c>
      <c r="M46" s="33">
        <f t="shared" si="14"/>
        <v>-50.997946611909654</v>
      </c>
      <c r="N46" s="22">
        <f>(Gesamt!$B$2-IF(H46=0,G46,H46))/365.25</f>
        <v>116</v>
      </c>
      <c r="O46" s="22">
        <f t="shared" si="2"/>
        <v>65.002053388090346</v>
      </c>
      <c r="P46" s="23">
        <f>F46+IF(C46="m",Gesamt!$B$13*365.25,Gesamt!$B$14*365.25)</f>
        <v>23741.25</v>
      </c>
      <c r="Q46" s="34">
        <f t="shared" si="15"/>
        <v>23742</v>
      </c>
      <c r="R46" s="24">
        <f>IF(N46&lt;Gesamt!$B$23,IF(H46=0,G46+365.25*Gesamt!$B$23,H46+365.25*Gesamt!$B$23),0)</f>
        <v>0</v>
      </c>
      <c r="S46" s="35">
        <f>IF(M46&lt;Gesamt!$B$17,Gesamt!$C$17,IF(M46&lt;Gesamt!$B$18,Gesamt!$C$18,IF(M46&lt;Gesamt!$B$19,Gesamt!$C$19,Gesamt!$C$20)))</f>
        <v>0</v>
      </c>
      <c r="T46" s="26">
        <f>IF(R46&gt;0,IF(R46&lt;P46,K46/12*Gesamt!$C$23*(1+L46)^(Gesamt!$B$23-Beamte!N46)*(1+$K$4),0),0)</f>
        <v>0</v>
      </c>
      <c r="U46" s="36">
        <f>(T46/Gesamt!$B$23*N46/((1+Gesamt!$B$29)^(Gesamt!$B$23-Beamte!N46)))*(1+S46)</f>
        <v>0</v>
      </c>
      <c r="V46" s="24">
        <f>IF(N46&lt;Gesamt!$B$24,IF(H46=0,G46+365.25*Gesamt!$B$24,H46+365.25*Gesamt!$B$24),0)</f>
        <v>0</v>
      </c>
      <c r="W46" s="26" t="b">
        <f>IF(V46&gt;0,IF(V46&lt;P46,K46/12*Gesamt!$C$24*(1+L46)^(Gesamt!$B$24-Beamte!N46)*(1+$K$4),IF(O46&gt;=35,K46/12*Gesamt!$C$24*(1+L46)^(O46-N46)*(1+$K$4),0)))</f>
        <v>0</v>
      </c>
      <c r="X46" s="36">
        <f>IF(O46&gt;=40,(W46/Gesamt!$B$24*N46/((1+Gesamt!$B$29)^(Gesamt!$B$24-Beamte!N46))*(1+S46)),IF(O46&gt;=35,(W46/O46*N46/((1+Gesamt!$B$29)^(O46-Beamte!N46))*(1+S46)),0))</f>
        <v>0</v>
      </c>
      <c r="Y46" s="27">
        <f>IF(N46&gt;Gesamt!$B$23,0,K46/12*Gesamt!$C$23*(((1+Beamte!L46)^(Gesamt!$B$23-Beamte!N46))))</f>
        <v>0</v>
      </c>
      <c r="Z46" s="15">
        <f>IF(N46&gt;Gesamt!$B$32,0,Y46/Gesamt!$B$32*((N46)*(1+S46))/((1+Gesamt!$B$29)^(Gesamt!$B$32-N46)))</f>
        <v>0</v>
      </c>
      <c r="AA46" s="37">
        <f t="shared" si="16"/>
        <v>0</v>
      </c>
      <c r="AB46" s="15">
        <f>IF(V46-P46&gt;0,0,IF(N46&gt;Gesamt!$B$24,0,K46/12*Gesamt!$C$24*(((1+Beamte!L46)^(Gesamt!$B$24-Beamte!N46)))))</f>
        <v>0</v>
      </c>
      <c r="AC46" s="15">
        <f>IF(N46&gt;Gesamt!$B$24,0,AB46/Gesamt!$B$24*((N46)*(1+S46))/((1+Gesamt!$B$29)^(Gesamt!$B$24-N46)))</f>
        <v>0</v>
      </c>
      <c r="AD46" s="37">
        <f t="shared" si="17"/>
        <v>0</v>
      </c>
      <c r="AE46" s="15">
        <f>IF(R46-P46&lt;0,0,x)</f>
        <v>0</v>
      </c>
    </row>
    <row r="47" spans="6:31" x14ac:dyDescent="0.15">
      <c r="F47" s="40"/>
      <c r="G47" s="40"/>
      <c r="H47" s="40"/>
      <c r="I47" s="41"/>
      <c r="J47" s="41"/>
      <c r="K47" s="32">
        <f t="shared" si="13"/>
        <v>0</v>
      </c>
      <c r="L47" s="42">
        <v>1.4999999999999999E-2</v>
      </c>
      <c r="M47" s="33">
        <f t="shared" si="14"/>
        <v>-50.997946611909654</v>
      </c>
      <c r="N47" s="22">
        <f>(Gesamt!$B$2-IF(H47=0,G47,H47))/365.25</f>
        <v>116</v>
      </c>
      <c r="O47" s="22">
        <f t="shared" si="2"/>
        <v>65.002053388090346</v>
      </c>
      <c r="P47" s="23">
        <f>F47+IF(C47="m",Gesamt!$B$13*365.25,Gesamt!$B$14*365.25)</f>
        <v>23741.25</v>
      </c>
      <c r="Q47" s="34">
        <f t="shared" si="15"/>
        <v>23742</v>
      </c>
      <c r="R47" s="24">
        <f>IF(N47&lt;Gesamt!$B$23,IF(H47=0,G47+365.25*Gesamt!$B$23,H47+365.25*Gesamt!$B$23),0)</f>
        <v>0</v>
      </c>
      <c r="S47" s="35">
        <f>IF(M47&lt;Gesamt!$B$17,Gesamt!$C$17,IF(M47&lt;Gesamt!$B$18,Gesamt!$C$18,IF(M47&lt;Gesamt!$B$19,Gesamt!$C$19,Gesamt!$C$20)))</f>
        <v>0</v>
      </c>
      <c r="T47" s="26">
        <f>IF(R47&gt;0,IF(R47&lt;P47,K47/12*Gesamt!$C$23*(1+L47)^(Gesamt!$B$23-Beamte!N47)*(1+$K$4),0),0)</f>
        <v>0</v>
      </c>
      <c r="U47" s="36">
        <f>(T47/Gesamt!$B$23*N47/((1+Gesamt!$B$29)^(Gesamt!$B$23-Beamte!N47)))*(1+S47)</f>
        <v>0</v>
      </c>
      <c r="V47" s="24">
        <f>IF(N47&lt;Gesamt!$B$24,IF(H47=0,G47+365.25*Gesamt!$B$24,H47+365.25*Gesamt!$B$24),0)</f>
        <v>0</v>
      </c>
      <c r="W47" s="26" t="b">
        <f>IF(V47&gt;0,IF(V47&lt;P47,K47/12*Gesamt!$C$24*(1+L47)^(Gesamt!$B$24-Beamte!N47)*(1+$K$4),IF(O47&gt;=35,K47/12*Gesamt!$C$24*(1+L47)^(O47-N47)*(1+$K$4),0)))</f>
        <v>0</v>
      </c>
      <c r="X47" s="36">
        <f>IF(O47&gt;=40,(W47/Gesamt!$B$24*N47/((1+Gesamt!$B$29)^(Gesamt!$B$24-Beamte!N47))*(1+S47)),IF(O47&gt;=35,(W47/O47*N47/((1+Gesamt!$B$29)^(O47-Beamte!N47))*(1+S47)),0))</f>
        <v>0</v>
      </c>
      <c r="Y47" s="27">
        <f>IF(N47&gt;Gesamt!$B$23,0,K47/12*Gesamt!$C$23*(((1+Beamte!L47)^(Gesamt!$B$23-Beamte!N47))))</f>
        <v>0</v>
      </c>
      <c r="Z47" s="15">
        <f>IF(N47&gt;Gesamt!$B$32,0,Y47/Gesamt!$B$32*((N47)*(1+S47))/((1+Gesamt!$B$29)^(Gesamt!$B$32-N47)))</f>
        <v>0</v>
      </c>
      <c r="AA47" s="37">
        <f t="shared" si="16"/>
        <v>0</v>
      </c>
      <c r="AB47" s="15">
        <f>IF(V47-P47&gt;0,0,IF(N47&gt;Gesamt!$B$24,0,K47/12*Gesamt!$C$24*(((1+Beamte!L47)^(Gesamt!$B$24-Beamte!N47)))))</f>
        <v>0</v>
      </c>
      <c r="AC47" s="15">
        <f>IF(N47&gt;Gesamt!$B$24,0,AB47/Gesamt!$B$24*((N47)*(1+S47))/((1+Gesamt!$B$29)^(Gesamt!$B$24-N47)))</f>
        <v>0</v>
      </c>
      <c r="AD47" s="37">
        <f t="shared" si="17"/>
        <v>0</v>
      </c>
      <c r="AE47" s="15">
        <f>IF(R47-P47&lt;0,0,x)</f>
        <v>0</v>
      </c>
    </row>
    <row r="48" spans="6:31" x14ac:dyDescent="0.15">
      <c r="F48" s="40"/>
      <c r="G48" s="40"/>
      <c r="H48" s="40"/>
      <c r="I48" s="41"/>
      <c r="J48" s="41"/>
      <c r="K48" s="32">
        <f t="shared" si="13"/>
        <v>0</v>
      </c>
      <c r="L48" s="42">
        <v>1.4999999999999999E-2</v>
      </c>
      <c r="M48" s="33">
        <f t="shared" si="14"/>
        <v>-50.997946611909654</v>
      </c>
      <c r="N48" s="22">
        <f>(Gesamt!$B$2-IF(H48=0,G48,H48))/365.25</f>
        <v>116</v>
      </c>
      <c r="O48" s="22">
        <f t="shared" si="2"/>
        <v>65.002053388090346</v>
      </c>
      <c r="P48" s="23">
        <f>F48+IF(C48="m",Gesamt!$B$13*365.25,Gesamt!$B$14*365.25)</f>
        <v>23741.25</v>
      </c>
      <c r="Q48" s="34">
        <f t="shared" si="15"/>
        <v>23742</v>
      </c>
      <c r="R48" s="24">
        <f>IF(N48&lt;Gesamt!$B$23,IF(H48=0,G48+365.25*Gesamt!$B$23,H48+365.25*Gesamt!$B$23),0)</f>
        <v>0</v>
      </c>
      <c r="S48" s="35">
        <f>IF(M48&lt;Gesamt!$B$17,Gesamt!$C$17,IF(M48&lt;Gesamt!$B$18,Gesamt!$C$18,IF(M48&lt;Gesamt!$B$19,Gesamt!$C$19,Gesamt!$C$20)))</f>
        <v>0</v>
      </c>
      <c r="T48" s="26">
        <f>IF(R48&gt;0,IF(R48&lt;P48,K48/12*Gesamt!$C$23*(1+L48)^(Gesamt!$B$23-Beamte!N48)*(1+$K$4),0),0)</f>
        <v>0</v>
      </c>
      <c r="U48" s="36">
        <f>(T48/Gesamt!$B$23*N48/((1+Gesamt!$B$29)^(Gesamt!$B$23-Beamte!N48)))*(1+S48)</f>
        <v>0</v>
      </c>
      <c r="V48" s="24">
        <f>IF(N48&lt;Gesamt!$B$24,IF(H48=0,G48+365.25*Gesamt!$B$24,H48+365.25*Gesamt!$B$24),0)</f>
        <v>0</v>
      </c>
      <c r="W48" s="26" t="b">
        <f>IF(V48&gt;0,IF(V48&lt;P48,K48/12*Gesamt!$C$24*(1+L48)^(Gesamt!$B$24-Beamte!N48)*(1+$K$4),IF(O48&gt;=35,K48/12*Gesamt!$C$24*(1+L48)^(O48-N48)*(1+$K$4),0)))</f>
        <v>0</v>
      </c>
      <c r="X48" s="36">
        <f>IF(O48&gt;=40,(W48/Gesamt!$B$24*N48/((1+Gesamt!$B$29)^(Gesamt!$B$24-Beamte!N48))*(1+S48)),IF(O48&gt;=35,(W48/O48*N48/((1+Gesamt!$B$29)^(O48-Beamte!N48))*(1+S48)),0))</f>
        <v>0</v>
      </c>
      <c r="Y48" s="27">
        <f>IF(N48&gt;Gesamt!$B$23,0,K48/12*Gesamt!$C$23*(((1+Beamte!L48)^(Gesamt!$B$23-Beamte!N48))))</f>
        <v>0</v>
      </c>
      <c r="Z48" s="15">
        <f>IF(N48&gt;Gesamt!$B$32,0,Y48/Gesamt!$B$32*((N48)*(1+S48))/((1+Gesamt!$B$29)^(Gesamt!$B$32-N48)))</f>
        <v>0</v>
      </c>
      <c r="AA48" s="37">
        <f t="shared" si="16"/>
        <v>0</v>
      </c>
      <c r="AB48" s="15">
        <f>IF(V48-P48&gt;0,0,IF(N48&gt;Gesamt!$B$24,0,K48/12*Gesamt!$C$24*(((1+Beamte!L48)^(Gesamt!$B$24-Beamte!N48)))))</f>
        <v>0</v>
      </c>
      <c r="AC48" s="15">
        <f>IF(N48&gt;Gesamt!$B$24,0,AB48/Gesamt!$B$24*((N48)*(1+S48))/((1+Gesamt!$B$29)^(Gesamt!$B$24-N48)))</f>
        <v>0</v>
      </c>
      <c r="AD48" s="37">
        <f t="shared" si="17"/>
        <v>0</v>
      </c>
      <c r="AE48" s="15">
        <f>IF(R48-P48&lt;0,0,x)</f>
        <v>0</v>
      </c>
    </row>
    <row r="49" spans="6:31" x14ac:dyDescent="0.15">
      <c r="F49" s="40"/>
      <c r="G49" s="40"/>
      <c r="H49" s="40"/>
      <c r="I49" s="41"/>
      <c r="J49" s="41"/>
      <c r="K49" s="32">
        <f t="shared" si="13"/>
        <v>0</v>
      </c>
      <c r="L49" s="42">
        <v>1.4999999999999999E-2</v>
      </c>
      <c r="M49" s="33">
        <f t="shared" si="14"/>
        <v>-50.997946611909654</v>
      </c>
      <c r="N49" s="22">
        <f>(Gesamt!$B$2-IF(H49=0,G49,H49))/365.25</f>
        <v>116</v>
      </c>
      <c r="O49" s="22">
        <f t="shared" si="2"/>
        <v>65.002053388090346</v>
      </c>
      <c r="P49" s="23">
        <f>F49+IF(C49="m",Gesamt!$B$13*365.25,Gesamt!$B$14*365.25)</f>
        <v>23741.25</v>
      </c>
      <c r="Q49" s="34">
        <f t="shared" si="15"/>
        <v>23742</v>
      </c>
      <c r="R49" s="24">
        <f>IF(N49&lt;Gesamt!$B$23,IF(H49=0,G49+365.25*Gesamt!$B$23,H49+365.25*Gesamt!$B$23),0)</f>
        <v>0</v>
      </c>
      <c r="S49" s="35">
        <f>IF(M49&lt;Gesamt!$B$17,Gesamt!$C$17,IF(M49&lt;Gesamt!$B$18,Gesamt!$C$18,IF(M49&lt;Gesamt!$B$19,Gesamt!$C$19,Gesamt!$C$20)))</f>
        <v>0</v>
      </c>
      <c r="T49" s="26">
        <f>IF(R49&gt;0,IF(R49&lt;P49,K49/12*Gesamt!$C$23*(1+L49)^(Gesamt!$B$23-Beamte!N49)*(1+$K$4),0),0)</f>
        <v>0</v>
      </c>
      <c r="U49" s="36">
        <f>(T49/Gesamt!$B$23*N49/((1+Gesamt!$B$29)^(Gesamt!$B$23-Beamte!N49)))*(1+S49)</f>
        <v>0</v>
      </c>
      <c r="V49" s="24">
        <f>IF(N49&lt;Gesamt!$B$24,IF(H49=0,G49+365.25*Gesamt!$B$24,H49+365.25*Gesamt!$B$24),0)</f>
        <v>0</v>
      </c>
      <c r="W49" s="26" t="b">
        <f>IF(V49&gt;0,IF(V49&lt;P49,K49/12*Gesamt!$C$24*(1+L49)^(Gesamt!$B$24-Beamte!N49)*(1+$K$4),IF(O49&gt;=35,K49/12*Gesamt!$C$24*(1+L49)^(O49-N49)*(1+$K$4),0)))</f>
        <v>0</v>
      </c>
      <c r="X49" s="36">
        <f>IF(O49&gt;=40,(W49/Gesamt!$B$24*N49/((1+Gesamt!$B$29)^(Gesamt!$B$24-Beamte!N49))*(1+S49)),IF(O49&gt;=35,(W49/O49*N49/((1+Gesamt!$B$29)^(O49-Beamte!N49))*(1+S49)),0))</f>
        <v>0</v>
      </c>
      <c r="Y49" s="27">
        <f>IF(N49&gt;Gesamt!$B$23,0,K49/12*Gesamt!$C$23*(((1+Beamte!L49)^(Gesamt!$B$23-Beamte!N49))))</f>
        <v>0</v>
      </c>
      <c r="Z49" s="15">
        <f>IF(N49&gt;Gesamt!$B$32,0,Y49/Gesamt!$B$32*((N49)*(1+S49))/((1+Gesamt!$B$29)^(Gesamt!$B$32-N49)))</f>
        <v>0</v>
      </c>
      <c r="AA49" s="37">
        <f t="shared" si="16"/>
        <v>0</v>
      </c>
      <c r="AB49" s="15">
        <f>IF(V49-P49&gt;0,0,IF(N49&gt;Gesamt!$B$24,0,K49/12*Gesamt!$C$24*(((1+Beamte!L49)^(Gesamt!$B$24-Beamte!N49)))))</f>
        <v>0</v>
      </c>
      <c r="AC49" s="15">
        <f>IF(N49&gt;Gesamt!$B$24,0,AB49/Gesamt!$B$24*((N49)*(1+S49))/((1+Gesamt!$B$29)^(Gesamt!$B$24-N49)))</f>
        <v>0</v>
      </c>
      <c r="AD49" s="37">
        <f t="shared" si="17"/>
        <v>0</v>
      </c>
      <c r="AE49" s="15">
        <f>IF(R49-P49&lt;0,0,x)</f>
        <v>0</v>
      </c>
    </row>
    <row r="50" spans="6:31" x14ac:dyDescent="0.15">
      <c r="F50" s="40"/>
      <c r="G50" s="40"/>
      <c r="H50" s="40"/>
      <c r="I50" s="41"/>
      <c r="J50" s="41"/>
      <c r="K50" s="32">
        <f t="shared" si="13"/>
        <v>0</v>
      </c>
      <c r="L50" s="42">
        <v>1.4999999999999999E-2</v>
      </c>
      <c r="M50" s="33">
        <f t="shared" si="14"/>
        <v>-50.997946611909654</v>
      </c>
      <c r="N50" s="22">
        <f>(Gesamt!$B$2-IF(H50=0,G50,H50))/365.25</f>
        <v>116</v>
      </c>
      <c r="O50" s="22">
        <f t="shared" si="2"/>
        <v>65.002053388090346</v>
      </c>
      <c r="P50" s="23">
        <f>F50+IF(C50="m",Gesamt!$B$13*365.25,Gesamt!$B$14*365.25)</f>
        <v>23741.25</v>
      </c>
      <c r="Q50" s="34">
        <f t="shared" si="15"/>
        <v>23742</v>
      </c>
      <c r="R50" s="24">
        <f>IF(N50&lt;Gesamt!$B$23,IF(H50=0,G50+365.25*Gesamt!$B$23,H50+365.25*Gesamt!$B$23),0)</f>
        <v>0</v>
      </c>
      <c r="S50" s="35">
        <f>IF(M50&lt;Gesamt!$B$17,Gesamt!$C$17,IF(M50&lt;Gesamt!$B$18,Gesamt!$C$18,IF(M50&lt;Gesamt!$B$19,Gesamt!$C$19,Gesamt!$C$20)))</f>
        <v>0</v>
      </c>
      <c r="T50" s="26">
        <f>IF(R50&gt;0,IF(R50&lt;P50,K50/12*Gesamt!$C$23*(1+L50)^(Gesamt!$B$23-Beamte!N50)*(1+$K$4),0),0)</f>
        <v>0</v>
      </c>
      <c r="U50" s="36">
        <f>(T50/Gesamt!$B$23*N50/((1+Gesamt!$B$29)^(Gesamt!$B$23-Beamte!N50)))*(1+S50)</f>
        <v>0</v>
      </c>
      <c r="V50" s="24">
        <f>IF(N50&lt;Gesamt!$B$24,IF(H50=0,G50+365.25*Gesamt!$B$24,H50+365.25*Gesamt!$B$24),0)</f>
        <v>0</v>
      </c>
      <c r="W50" s="26" t="b">
        <f>IF(V50&gt;0,IF(V50&lt;P50,K50/12*Gesamt!$C$24*(1+L50)^(Gesamt!$B$24-Beamte!N50)*(1+$K$4),IF(O50&gt;=35,K50/12*Gesamt!$C$24*(1+L50)^(O50-N50)*(1+$K$4),0)))</f>
        <v>0</v>
      </c>
      <c r="X50" s="36">
        <f>IF(O50&gt;=40,(W50/Gesamt!$B$24*N50/((1+Gesamt!$B$29)^(Gesamt!$B$24-Beamte!N50))*(1+S50)),IF(O50&gt;=35,(W50/O50*N50/((1+Gesamt!$B$29)^(O50-Beamte!N50))*(1+S50)),0))</f>
        <v>0</v>
      </c>
      <c r="Y50" s="27">
        <f>IF(N50&gt;Gesamt!$B$23,0,K50/12*Gesamt!$C$23*(((1+Beamte!L50)^(Gesamt!$B$23-Beamte!N50))))</f>
        <v>0</v>
      </c>
      <c r="Z50" s="15">
        <f>IF(N50&gt;Gesamt!$B$32,0,Y50/Gesamt!$B$32*((N50)*(1+S50))/((1+Gesamt!$B$29)^(Gesamt!$B$32-N50)))</f>
        <v>0</v>
      </c>
      <c r="AA50" s="37">
        <f t="shared" si="16"/>
        <v>0</v>
      </c>
      <c r="AB50" s="15">
        <f>IF(V50-P50&gt;0,0,IF(N50&gt;Gesamt!$B$24,0,K50/12*Gesamt!$C$24*(((1+Beamte!L50)^(Gesamt!$B$24-Beamte!N50)))))</f>
        <v>0</v>
      </c>
      <c r="AC50" s="15">
        <f>IF(N50&gt;Gesamt!$B$24,0,AB50/Gesamt!$B$24*((N50)*(1+S50))/((1+Gesamt!$B$29)^(Gesamt!$B$24-N50)))</f>
        <v>0</v>
      </c>
      <c r="AD50" s="37">
        <f t="shared" si="17"/>
        <v>0</v>
      </c>
      <c r="AE50" s="15">
        <f>IF(R50-P50&lt;0,0,x)</f>
        <v>0</v>
      </c>
    </row>
    <row r="51" spans="6:31" x14ac:dyDescent="0.15">
      <c r="F51" s="40"/>
      <c r="G51" s="40"/>
      <c r="H51" s="40"/>
      <c r="I51" s="41"/>
      <c r="J51" s="41"/>
      <c r="K51" s="32">
        <f t="shared" si="13"/>
        <v>0</v>
      </c>
      <c r="L51" s="42">
        <v>1.4999999999999999E-2</v>
      </c>
      <c r="M51" s="33">
        <f t="shared" si="14"/>
        <v>-50.997946611909654</v>
      </c>
      <c r="N51" s="22">
        <f>(Gesamt!$B$2-IF(H51=0,G51,H51))/365.25</f>
        <v>116</v>
      </c>
      <c r="O51" s="22">
        <f t="shared" si="2"/>
        <v>65.002053388090346</v>
      </c>
      <c r="P51" s="23">
        <f>F51+IF(C51="m",Gesamt!$B$13*365.25,Gesamt!$B$14*365.25)</f>
        <v>23741.25</v>
      </c>
      <c r="Q51" s="34">
        <f t="shared" si="15"/>
        <v>23742</v>
      </c>
      <c r="R51" s="24">
        <f>IF(N51&lt;Gesamt!$B$23,IF(H51=0,G51+365.25*Gesamt!$B$23,H51+365.25*Gesamt!$B$23),0)</f>
        <v>0</v>
      </c>
      <c r="S51" s="35">
        <f>IF(M51&lt;Gesamt!$B$17,Gesamt!$C$17,IF(M51&lt;Gesamt!$B$18,Gesamt!$C$18,IF(M51&lt;Gesamt!$B$19,Gesamt!$C$19,Gesamt!$C$20)))</f>
        <v>0</v>
      </c>
      <c r="T51" s="26">
        <f>IF(R51&gt;0,IF(R51&lt;P51,K51/12*Gesamt!$C$23*(1+L51)^(Gesamt!$B$23-Beamte!N51)*(1+$K$4),0),0)</f>
        <v>0</v>
      </c>
      <c r="U51" s="36">
        <f>(T51/Gesamt!$B$23*N51/((1+Gesamt!$B$29)^(Gesamt!$B$23-Beamte!N51)))*(1+S51)</f>
        <v>0</v>
      </c>
      <c r="V51" s="24">
        <f>IF(N51&lt;Gesamt!$B$24,IF(H51=0,G51+365.25*Gesamt!$B$24,H51+365.25*Gesamt!$B$24),0)</f>
        <v>0</v>
      </c>
      <c r="W51" s="26" t="b">
        <f>IF(V51&gt;0,IF(V51&lt;P51,K51/12*Gesamt!$C$24*(1+L51)^(Gesamt!$B$24-Beamte!N51)*(1+$K$4),IF(O51&gt;=35,K51/12*Gesamt!$C$24*(1+L51)^(O51-N51)*(1+$K$4),0)))</f>
        <v>0</v>
      </c>
      <c r="X51" s="36">
        <f>IF(O51&gt;=40,(W51/Gesamt!$B$24*N51/((1+Gesamt!$B$29)^(Gesamt!$B$24-Beamte!N51))*(1+S51)),IF(O51&gt;=35,(W51/O51*N51/((1+Gesamt!$B$29)^(O51-Beamte!N51))*(1+S51)),0))</f>
        <v>0</v>
      </c>
      <c r="Y51" s="27">
        <f>IF(N51&gt;Gesamt!$B$23,0,K51/12*Gesamt!$C$23*(((1+Beamte!L51)^(Gesamt!$B$23-Beamte!N51))))</f>
        <v>0</v>
      </c>
      <c r="Z51" s="15">
        <f>IF(N51&gt;Gesamt!$B$32,0,Y51/Gesamt!$B$32*((N51)*(1+S51))/((1+Gesamt!$B$29)^(Gesamt!$B$32-N51)))</f>
        <v>0</v>
      </c>
      <c r="AA51" s="37">
        <f t="shared" si="16"/>
        <v>0</v>
      </c>
      <c r="AB51" s="15">
        <f>IF(V51-P51&gt;0,0,IF(N51&gt;Gesamt!$B$24,0,K51/12*Gesamt!$C$24*(((1+Beamte!L51)^(Gesamt!$B$24-Beamte!N51)))))</f>
        <v>0</v>
      </c>
      <c r="AC51" s="15">
        <f>IF(N51&gt;Gesamt!$B$24,0,AB51/Gesamt!$B$24*((N51)*(1+S51))/((1+Gesamt!$B$29)^(Gesamt!$B$24-N51)))</f>
        <v>0</v>
      </c>
      <c r="AD51" s="37">
        <f t="shared" si="17"/>
        <v>0</v>
      </c>
      <c r="AE51" s="15">
        <f>IF(R51-P51&lt;0,0,x)</f>
        <v>0</v>
      </c>
    </row>
    <row r="52" spans="6:31" x14ac:dyDescent="0.15">
      <c r="F52" s="40"/>
      <c r="G52" s="40"/>
      <c r="H52" s="40"/>
      <c r="I52" s="41"/>
      <c r="J52" s="41"/>
      <c r="K52" s="32">
        <f t="shared" si="13"/>
        <v>0</v>
      </c>
      <c r="L52" s="42">
        <v>1.4999999999999999E-2</v>
      </c>
      <c r="M52" s="33">
        <f t="shared" si="14"/>
        <v>-50.997946611909654</v>
      </c>
      <c r="N52" s="22">
        <f>(Gesamt!$B$2-IF(H52=0,G52,H52))/365.25</f>
        <v>116</v>
      </c>
      <c r="O52" s="22">
        <f t="shared" si="2"/>
        <v>65.002053388090346</v>
      </c>
      <c r="P52" s="23">
        <f>F52+IF(C52="m",Gesamt!$B$13*365.25,Gesamt!$B$14*365.25)</f>
        <v>23741.25</v>
      </c>
      <c r="Q52" s="34">
        <f t="shared" si="15"/>
        <v>23742</v>
      </c>
      <c r="R52" s="24">
        <f>IF(N52&lt;Gesamt!$B$23,IF(H52=0,G52+365.25*Gesamt!$B$23,H52+365.25*Gesamt!$B$23),0)</f>
        <v>0</v>
      </c>
      <c r="S52" s="35">
        <f>IF(M52&lt;Gesamt!$B$17,Gesamt!$C$17,IF(M52&lt;Gesamt!$B$18,Gesamt!$C$18,IF(M52&lt;Gesamt!$B$19,Gesamt!$C$19,Gesamt!$C$20)))</f>
        <v>0</v>
      </c>
      <c r="T52" s="26">
        <f>IF(R52&gt;0,IF(R52&lt;P52,K52/12*Gesamt!$C$23*(1+L52)^(Gesamt!$B$23-Beamte!N52)*(1+$K$4),0),0)</f>
        <v>0</v>
      </c>
      <c r="U52" s="36">
        <f>(T52/Gesamt!$B$23*N52/((1+Gesamt!$B$29)^(Gesamt!$B$23-Beamte!N52)))*(1+S52)</f>
        <v>0</v>
      </c>
      <c r="V52" s="24">
        <f>IF(N52&lt;Gesamt!$B$24,IF(H52=0,G52+365.25*Gesamt!$B$24,H52+365.25*Gesamt!$B$24),0)</f>
        <v>0</v>
      </c>
      <c r="W52" s="26" t="b">
        <f>IF(V52&gt;0,IF(V52&lt;P52,K52/12*Gesamt!$C$24*(1+L52)^(Gesamt!$B$24-Beamte!N52)*(1+$K$4),IF(O52&gt;=35,K52/12*Gesamt!$C$24*(1+L52)^(O52-N52)*(1+$K$4),0)))</f>
        <v>0</v>
      </c>
      <c r="X52" s="36">
        <f>IF(O52&gt;=40,(W52/Gesamt!$B$24*N52/((1+Gesamt!$B$29)^(Gesamt!$B$24-Beamte!N52))*(1+S52)),IF(O52&gt;=35,(W52/O52*N52/((1+Gesamt!$B$29)^(O52-Beamte!N52))*(1+S52)),0))</f>
        <v>0</v>
      </c>
      <c r="Y52" s="27">
        <f>IF(N52&gt;Gesamt!$B$23,0,K52/12*Gesamt!$C$23*(((1+Beamte!L52)^(Gesamt!$B$23-Beamte!N52))))</f>
        <v>0</v>
      </c>
      <c r="Z52" s="15">
        <f>IF(N52&gt;Gesamt!$B$32,0,Y52/Gesamt!$B$32*((N52)*(1+S52))/((1+Gesamt!$B$29)^(Gesamt!$B$32-N52)))</f>
        <v>0</v>
      </c>
      <c r="AA52" s="37">
        <f t="shared" si="16"/>
        <v>0</v>
      </c>
      <c r="AB52" s="15">
        <f>IF(V52-P52&gt;0,0,IF(N52&gt;Gesamt!$B$24,0,K52/12*Gesamt!$C$24*(((1+Beamte!L52)^(Gesamt!$B$24-Beamte!N52)))))</f>
        <v>0</v>
      </c>
      <c r="AC52" s="15">
        <f>IF(N52&gt;Gesamt!$B$24,0,AB52/Gesamt!$B$24*((N52)*(1+S52))/((1+Gesamt!$B$29)^(Gesamt!$B$24-N52)))</f>
        <v>0</v>
      </c>
      <c r="AD52" s="37">
        <f t="shared" si="17"/>
        <v>0</v>
      </c>
      <c r="AE52" s="15">
        <f>IF(R52-P52&lt;0,0,x)</f>
        <v>0</v>
      </c>
    </row>
    <row r="53" spans="6:31" x14ac:dyDescent="0.15">
      <c r="F53" s="40"/>
      <c r="G53" s="40"/>
      <c r="H53" s="40"/>
      <c r="I53" s="41"/>
      <c r="J53" s="41"/>
      <c r="K53" s="32">
        <f t="shared" si="13"/>
        <v>0</v>
      </c>
      <c r="L53" s="42">
        <v>1.4999999999999999E-2</v>
      </c>
      <c r="M53" s="33">
        <f t="shared" si="14"/>
        <v>-50.997946611909654</v>
      </c>
      <c r="N53" s="22">
        <f>(Gesamt!$B$2-IF(H53=0,G53,H53))/365.25</f>
        <v>116</v>
      </c>
      <c r="O53" s="22">
        <f t="shared" si="2"/>
        <v>65.002053388090346</v>
      </c>
      <c r="P53" s="23">
        <f>F53+IF(C53="m",Gesamt!$B$13*365.25,Gesamt!$B$14*365.25)</f>
        <v>23741.25</v>
      </c>
      <c r="Q53" s="34">
        <f t="shared" si="15"/>
        <v>23742</v>
      </c>
      <c r="R53" s="24">
        <f>IF(N53&lt;Gesamt!$B$23,IF(H53=0,G53+365.25*Gesamt!$B$23,H53+365.25*Gesamt!$B$23),0)</f>
        <v>0</v>
      </c>
      <c r="S53" s="35">
        <f>IF(M53&lt;Gesamt!$B$17,Gesamt!$C$17,IF(M53&lt;Gesamt!$B$18,Gesamt!$C$18,IF(M53&lt;Gesamt!$B$19,Gesamt!$C$19,Gesamt!$C$20)))</f>
        <v>0</v>
      </c>
      <c r="T53" s="26">
        <f>IF(R53&gt;0,IF(R53&lt;P53,K53/12*Gesamt!$C$23*(1+L53)^(Gesamt!$B$23-Beamte!N53)*(1+$K$4),0),0)</f>
        <v>0</v>
      </c>
      <c r="U53" s="36">
        <f>(T53/Gesamt!$B$23*N53/((1+Gesamt!$B$29)^(Gesamt!$B$23-Beamte!N53)))*(1+S53)</f>
        <v>0</v>
      </c>
      <c r="V53" s="24">
        <f>IF(N53&lt;Gesamt!$B$24,IF(H53=0,G53+365.25*Gesamt!$B$24,H53+365.25*Gesamt!$B$24),0)</f>
        <v>0</v>
      </c>
      <c r="W53" s="26" t="b">
        <f>IF(V53&gt;0,IF(V53&lt;P53,K53/12*Gesamt!$C$24*(1+L53)^(Gesamt!$B$24-Beamte!N53)*(1+$K$4),IF(O53&gt;=35,K53/12*Gesamt!$C$24*(1+L53)^(O53-N53)*(1+$K$4),0)))</f>
        <v>0</v>
      </c>
      <c r="X53" s="36">
        <f>IF(O53&gt;=40,(W53/Gesamt!$B$24*N53/((1+Gesamt!$B$29)^(Gesamt!$B$24-Beamte!N53))*(1+S53)),IF(O53&gt;=35,(W53/O53*N53/((1+Gesamt!$B$29)^(O53-Beamte!N53))*(1+S53)),0))</f>
        <v>0</v>
      </c>
      <c r="Y53" s="27">
        <f>IF(N53&gt;Gesamt!$B$23,0,K53/12*Gesamt!$C$23*(((1+Beamte!L53)^(Gesamt!$B$23-Beamte!N53))))</f>
        <v>0</v>
      </c>
      <c r="Z53" s="15">
        <f>IF(N53&gt;Gesamt!$B$32,0,Y53/Gesamt!$B$32*((N53)*(1+S53))/((1+Gesamt!$B$29)^(Gesamt!$B$32-N53)))</f>
        <v>0</v>
      </c>
      <c r="AA53" s="37">
        <f t="shared" si="16"/>
        <v>0</v>
      </c>
      <c r="AB53" s="15">
        <f>IF(V53-P53&gt;0,0,IF(N53&gt;Gesamt!$B$24,0,K53/12*Gesamt!$C$24*(((1+Beamte!L53)^(Gesamt!$B$24-Beamte!N53)))))</f>
        <v>0</v>
      </c>
      <c r="AC53" s="15">
        <f>IF(N53&gt;Gesamt!$B$24,0,AB53/Gesamt!$B$24*((N53)*(1+S53))/((1+Gesamt!$B$29)^(Gesamt!$B$24-N53)))</f>
        <v>0</v>
      </c>
      <c r="AD53" s="37">
        <f t="shared" si="17"/>
        <v>0</v>
      </c>
      <c r="AE53" s="15">
        <f>IF(R53-P53&lt;0,0,x)</f>
        <v>0</v>
      </c>
    </row>
    <row r="54" spans="6:31" x14ac:dyDescent="0.15">
      <c r="F54" s="40"/>
      <c r="G54" s="40"/>
      <c r="H54" s="40"/>
      <c r="I54" s="41"/>
      <c r="J54" s="41"/>
      <c r="K54" s="32">
        <f t="shared" si="13"/>
        <v>0</v>
      </c>
      <c r="L54" s="42">
        <v>1.4999999999999999E-2</v>
      </c>
      <c r="M54" s="33">
        <f t="shared" si="14"/>
        <v>-50.997946611909654</v>
      </c>
      <c r="N54" s="22">
        <f>(Gesamt!$B$2-IF(H54=0,G54,H54))/365.25</f>
        <v>116</v>
      </c>
      <c r="O54" s="22">
        <f t="shared" si="2"/>
        <v>65.002053388090346</v>
      </c>
      <c r="P54" s="23">
        <f>F54+IF(C54="m",Gesamt!$B$13*365.25,Gesamt!$B$14*365.25)</f>
        <v>23741.25</v>
      </c>
      <c r="Q54" s="34">
        <f t="shared" si="15"/>
        <v>23742</v>
      </c>
      <c r="R54" s="24">
        <f>IF(N54&lt;Gesamt!$B$23,IF(H54=0,G54+365.25*Gesamt!$B$23,H54+365.25*Gesamt!$B$23),0)</f>
        <v>0</v>
      </c>
      <c r="S54" s="35">
        <f>IF(M54&lt;Gesamt!$B$17,Gesamt!$C$17,IF(M54&lt;Gesamt!$B$18,Gesamt!$C$18,IF(M54&lt;Gesamt!$B$19,Gesamt!$C$19,Gesamt!$C$20)))</f>
        <v>0</v>
      </c>
      <c r="T54" s="26">
        <f>IF(R54&gt;0,IF(R54&lt;P54,K54/12*Gesamt!$C$23*(1+L54)^(Gesamt!$B$23-Beamte!N54)*(1+$K$4),0),0)</f>
        <v>0</v>
      </c>
      <c r="U54" s="36">
        <f>(T54/Gesamt!$B$23*N54/((1+Gesamt!$B$29)^(Gesamt!$B$23-Beamte!N54)))*(1+S54)</f>
        <v>0</v>
      </c>
      <c r="V54" s="24">
        <f>IF(N54&lt;Gesamt!$B$24,IF(H54=0,G54+365.25*Gesamt!$B$24,H54+365.25*Gesamt!$B$24),0)</f>
        <v>0</v>
      </c>
      <c r="W54" s="26" t="b">
        <f>IF(V54&gt;0,IF(V54&lt;P54,K54/12*Gesamt!$C$24*(1+L54)^(Gesamt!$B$24-Beamte!N54)*(1+$K$4),IF(O54&gt;=35,K54/12*Gesamt!$C$24*(1+L54)^(O54-N54)*(1+$K$4),0)))</f>
        <v>0</v>
      </c>
      <c r="X54" s="36">
        <f>IF(O54&gt;=40,(W54/Gesamt!$B$24*N54/((1+Gesamt!$B$29)^(Gesamt!$B$24-Beamte!N54))*(1+S54)),IF(O54&gt;=35,(W54/O54*N54/((1+Gesamt!$B$29)^(O54-Beamte!N54))*(1+S54)),0))</f>
        <v>0</v>
      </c>
      <c r="Y54" s="27">
        <f>IF(N54&gt;Gesamt!$B$23,0,K54/12*Gesamt!$C$23*(((1+Beamte!L54)^(Gesamt!$B$23-Beamte!N54))))</f>
        <v>0</v>
      </c>
      <c r="Z54" s="15">
        <f>IF(N54&gt;Gesamt!$B$32,0,Y54/Gesamt!$B$32*((N54)*(1+S54))/((1+Gesamt!$B$29)^(Gesamt!$B$32-N54)))</f>
        <v>0</v>
      </c>
      <c r="AA54" s="37">
        <f t="shared" si="16"/>
        <v>0</v>
      </c>
      <c r="AB54" s="15">
        <f>IF(V54-P54&gt;0,0,IF(N54&gt;Gesamt!$B$24,0,K54/12*Gesamt!$C$24*(((1+Beamte!L54)^(Gesamt!$B$24-Beamte!N54)))))</f>
        <v>0</v>
      </c>
      <c r="AC54" s="15">
        <f>IF(N54&gt;Gesamt!$B$24,0,AB54/Gesamt!$B$24*((N54)*(1+S54))/((1+Gesamt!$B$29)^(Gesamt!$B$24-N54)))</f>
        <v>0</v>
      </c>
      <c r="AD54" s="37">
        <f t="shared" si="17"/>
        <v>0</v>
      </c>
      <c r="AE54" s="15">
        <f>IF(R54-P54&lt;0,0,x)</f>
        <v>0</v>
      </c>
    </row>
    <row r="55" spans="6:31" x14ac:dyDescent="0.15">
      <c r="F55" s="40"/>
      <c r="G55" s="40"/>
      <c r="H55" s="40"/>
      <c r="I55" s="41"/>
      <c r="J55" s="41"/>
      <c r="K55" s="32">
        <f t="shared" si="13"/>
        <v>0</v>
      </c>
      <c r="L55" s="42">
        <v>1.4999999999999999E-2</v>
      </c>
      <c r="M55" s="33">
        <f t="shared" si="14"/>
        <v>-50.997946611909654</v>
      </c>
      <c r="N55" s="22">
        <f>(Gesamt!$B$2-IF(H55=0,G55,H55))/365.25</f>
        <v>116</v>
      </c>
      <c r="O55" s="22">
        <f t="shared" si="2"/>
        <v>65.002053388090346</v>
      </c>
      <c r="P55" s="23">
        <f>F55+IF(C55="m",Gesamt!$B$13*365.25,Gesamt!$B$14*365.25)</f>
        <v>23741.25</v>
      </c>
      <c r="Q55" s="34">
        <f t="shared" si="15"/>
        <v>23742</v>
      </c>
      <c r="R55" s="24">
        <f>IF(N55&lt;Gesamt!$B$23,IF(H55=0,G55+365.25*Gesamt!$B$23,H55+365.25*Gesamt!$B$23),0)</f>
        <v>0</v>
      </c>
      <c r="S55" s="35">
        <f>IF(M55&lt;Gesamt!$B$17,Gesamt!$C$17,IF(M55&lt;Gesamt!$B$18,Gesamt!$C$18,IF(M55&lt;Gesamt!$B$19,Gesamt!$C$19,Gesamt!$C$20)))</f>
        <v>0</v>
      </c>
      <c r="T55" s="26">
        <f>IF(R55&gt;0,IF(R55&lt;P55,K55/12*Gesamt!$C$23*(1+L55)^(Gesamt!$B$23-Beamte!N55)*(1+$K$4),0),0)</f>
        <v>0</v>
      </c>
      <c r="U55" s="36">
        <f>(T55/Gesamt!$B$23*N55/((1+Gesamt!$B$29)^(Gesamt!$B$23-Beamte!N55)))*(1+S55)</f>
        <v>0</v>
      </c>
      <c r="V55" s="24">
        <f>IF(N55&lt;Gesamt!$B$24,IF(H55=0,G55+365.25*Gesamt!$B$24,H55+365.25*Gesamt!$B$24),0)</f>
        <v>0</v>
      </c>
      <c r="W55" s="26" t="b">
        <f>IF(V55&gt;0,IF(V55&lt;P55,K55/12*Gesamt!$C$24*(1+L55)^(Gesamt!$B$24-Beamte!N55)*(1+$K$4),IF(O55&gt;=35,K55/12*Gesamt!$C$24*(1+L55)^(O55-N55)*(1+$K$4),0)))</f>
        <v>0</v>
      </c>
      <c r="X55" s="36">
        <f>IF(O55&gt;=40,(W55/Gesamt!$B$24*N55/((1+Gesamt!$B$29)^(Gesamt!$B$24-Beamte!N55))*(1+S55)),IF(O55&gt;=35,(W55/O55*N55/((1+Gesamt!$B$29)^(O55-Beamte!N55))*(1+S55)),0))</f>
        <v>0</v>
      </c>
      <c r="Y55" s="27">
        <f>IF(N55&gt;Gesamt!$B$23,0,K55/12*Gesamt!$C$23*(((1+Beamte!L55)^(Gesamt!$B$23-Beamte!N55))))</f>
        <v>0</v>
      </c>
      <c r="Z55" s="15">
        <f>IF(N55&gt;Gesamt!$B$32,0,Y55/Gesamt!$B$32*((N55)*(1+S55))/((1+Gesamt!$B$29)^(Gesamt!$B$32-N55)))</f>
        <v>0</v>
      </c>
      <c r="AA55" s="37">
        <f t="shared" si="16"/>
        <v>0</v>
      </c>
      <c r="AB55" s="15">
        <f>IF(V55-P55&gt;0,0,IF(N55&gt;Gesamt!$B$24,0,K55/12*Gesamt!$C$24*(((1+Beamte!L55)^(Gesamt!$B$24-Beamte!N55)))))</f>
        <v>0</v>
      </c>
      <c r="AC55" s="15">
        <f>IF(N55&gt;Gesamt!$B$24,0,AB55/Gesamt!$B$24*((N55)*(1+S55))/((1+Gesamt!$B$29)^(Gesamt!$B$24-N55)))</f>
        <v>0</v>
      </c>
      <c r="AD55" s="37">
        <f t="shared" si="17"/>
        <v>0</v>
      </c>
      <c r="AE55" s="15">
        <f>IF(R55-P55&lt;0,0,x)</f>
        <v>0</v>
      </c>
    </row>
    <row r="56" spans="6:31" x14ac:dyDescent="0.15">
      <c r="F56" s="40"/>
      <c r="G56" s="40"/>
      <c r="H56" s="40"/>
      <c r="I56" s="41"/>
      <c r="J56" s="41"/>
      <c r="K56" s="32">
        <f t="shared" si="13"/>
        <v>0</v>
      </c>
      <c r="L56" s="42">
        <v>1.4999999999999999E-2</v>
      </c>
      <c r="M56" s="33">
        <f t="shared" si="14"/>
        <v>-50.997946611909654</v>
      </c>
      <c r="N56" s="22">
        <f>(Gesamt!$B$2-IF(H56=0,G56,H56))/365.25</f>
        <v>116</v>
      </c>
      <c r="O56" s="22">
        <f t="shared" si="2"/>
        <v>65.002053388090346</v>
      </c>
      <c r="P56" s="23">
        <f>F56+IF(C56="m",Gesamt!$B$13*365.25,Gesamt!$B$14*365.25)</f>
        <v>23741.25</v>
      </c>
      <c r="Q56" s="34">
        <f t="shared" si="15"/>
        <v>23742</v>
      </c>
      <c r="R56" s="24">
        <f>IF(N56&lt;Gesamt!$B$23,IF(H56=0,G56+365.25*Gesamt!$B$23,H56+365.25*Gesamt!$B$23),0)</f>
        <v>0</v>
      </c>
      <c r="S56" s="35">
        <f>IF(M56&lt;Gesamt!$B$17,Gesamt!$C$17,IF(M56&lt;Gesamt!$B$18,Gesamt!$C$18,IF(M56&lt;Gesamt!$B$19,Gesamt!$C$19,Gesamt!$C$20)))</f>
        <v>0</v>
      </c>
      <c r="T56" s="26">
        <f>IF(R56&gt;0,IF(R56&lt;P56,K56/12*Gesamt!$C$23*(1+L56)^(Gesamt!$B$23-Beamte!N56)*(1+$K$4),0),0)</f>
        <v>0</v>
      </c>
      <c r="U56" s="36">
        <f>(T56/Gesamt!$B$23*N56/((1+Gesamt!$B$29)^(Gesamt!$B$23-Beamte!N56)))*(1+S56)</f>
        <v>0</v>
      </c>
      <c r="V56" s="24">
        <f>IF(N56&lt;Gesamt!$B$24,IF(H56=0,G56+365.25*Gesamt!$B$24,H56+365.25*Gesamt!$B$24),0)</f>
        <v>0</v>
      </c>
      <c r="W56" s="26" t="b">
        <f>IF(V56&gt;0,IF(V56&lt;P56,K56/12*Gesamt!$C$24*(1+L56)^(Gesamt!$B$24-Beamte!N56)*(1+$K$4),IF(O56&gt;=35,K56/12*Gesamt!$C$24*(1+L56)^(O56-N56)*(1+$K$4),0)))</f>
        <v>0</v>
      </c>
      <c r="X56" s="36">
        <f>IF(O56&gt;=40,(W56/Gesamt!$B$24*N56/((1+Gesamt!$B$29)^(Gesamt!$B$24-Beamte!N56))*(1+S56)),IF(O56&gt;=35,(W56/O56*N56/((1+Gesamt!$B$29)^(O56-Beamte!N56))*(1+S56)),0))</f>
        <v>0</v>
      </c>
      <c r="Y56" s="27">
        <f>IF(N56&gt;Gesamt!$B$23,0,K56/12*Gesamt!$C$23*(((1+Beamte!L56)^(Gesamt!$B$23-Beamte!N56))))</f>
        <v>0</v>
      </c>
      <c r="Z56" s="15">
        <f>IF(N56&gt;Gesamt!$B$32,0,Y56/Gesamt!$B$32*((N56)*(1+S56))/((1+Gesamt!$B$29)^(Gesamt!$B$32-N56)))</f>
        <v>0</v>
      </c>
      <c r="AA56" s="37">
        <f t="shared" si="16"/>
        <v>0</v>
      </c>
      <c r="AB56" s="15">
        <f>IF(V56-P56&gt;0,0,IF(N56&gt;Gesamt!$B$24,0,K56/12*Gesamt!$C$24*(((1+Beamte!L56)^(Gesamt!$B$24-Beamte!N56)))))</f>
        <v>0</v>
      </c>
      <c r="AC56" s="15">
        <f>IF(N56&gt;Gesamt!$B$24,0,AB56/Gesamt!$B$24*((N56)*(1+S56))/((1+Gesamt!$B$29)^(Gesamt!$B$24-N56)))</f>
        <v>0</v>
      </c>
      <c r="AD56" s="37">
        <f t="shared" si="17"/>
        <v>0</v>
      </c>
      <c r="AE56" s="15">
        <f>IF(R56-P56&lt;0,0,x)</f>
        <v>0</v>
      </c>
    </row>
    <row r="57" spans="6:31" x14ac:dyDescent="0.15">
      <c r="F57" s="40"/>
      <c r="G57" s="40"/>
      <c r="H57" s="40"/>
      <c r="I57" s="41"/>
      <c r="J57" s="41"/>
      <c r="K57" s="32">
        <f t="shared" si="13"/>
        <v>0</v>
      </c>
      <c r="L57" s="42">
        <v>1.4999999999999999E-2</v>
      </c>
      <c r="M57" s="33">
        <f t="shared" si="14"/>
        <v>-50.997946611909654</v>
      </c>
      <c r="N57" s="22">
        <f>(Gesamt!$B$2-IF(H57=0,G57,H57))/365.25</f>
        <v>116</v>
      </c>
      <c r="O57" s="22">
        <f t="shared" si="2"/>
        <v>65.002053388090346</v>
      </c>
      <c r="P57" s="23">
        <f>F57+IF(C57="m",Gesamt!$B$13*365.25,Gesamt!$B$14*365.25)</f>
        <v>23741.25</v>
      </c>
      <c r="Q57" s="34">
        <f t="shared" si="15"/>
        <v>23742</v>
      </c>
      <c r="R57" s="24">
        <f>IF(N57&lt;Gesamt!$B$23,IF(H57=0,G57+365.25*Gesamt!$B$23,H57+365.25*Gesamt!$B$23),0)</f>
        <v>0</v>
      </c>
      <c r="S57" s="35">
        <f>IF(M57&lt;Gesamt!$B$17,Gesamt!$C$17,IF(M57&lt;Gesamt!$B$18,Gesamt!$C$18,IF(M57&lt;Gesamt!$B$19,Gesamt!$C$19,Gesamt!$C$20)))</f>
        <v>0</v>
      </c>
      <c r="T57" s="26">
        <f>IF(R57&gt;0,IF(R57&lt;P57,K57/12*Gesamt!$C$23*(1+L57)^(Gesamt!$B$23-Beamte!N57)*(1+$K$4),0),0)</f>
        <v>0</v>
      </c>
      <c r="U57" s="36">
        <f>(T57/Gesamt!$B$23*N57/((1+Gesamt!$B$29)^(Gesamt!$B$23-Beamte!N57)))*(1+S57)</f>
        <v>0</v>
      </c>
      <c r="V57" s="24">
        <f>IF(N57&lt;Gesamt!$B$24,IF(H57=0,G57+365.25*Gesamt!$B$24,H57+365.25*Gesamt!$B$24),0)</f>
        <v>0</v>
      </c>
      <c r="W57" s="26" t="b">
        <f>IF(V57&gt;0,IF(V57&lt;P57,K57/12*Gesamt!$C$24*(1+L57)^(Gesamt!$B$24-Beamte!N57)*(1+$K$4),IF(O57&gt;=35,K57/12*Gesamt!$C$24*(1+L57)^(O57-N57)*(1+$K$4),0)))</f>
        <v>0</v>
      </c>
      <c r="X57" s="36">
        <f>IF(O57&gt;=40,(W57/Gesamt!$B$24*N57/((1+Gesamt!$B$29)^(Gesamt!$B$24-Beamte!N57))*(1+S57)),IF(O57&gt;=35,(W57/O57*N57/((1+Gesamt!$B$29)^(O57-Beamte!N57))*(1+S57)),0))</f>
        <v>0</v>
      </c>
      <c r="Y57" s="27">
        <f>IF(N57&gt;Gesamt!$B$23,0,K57/12*Gesamt!$C$23*(((1+Beamte!L57)^(Gesamt!$B$23-Beamte!N57))))</f>
        <v>0</v>
      </c>
      <c r="Z57" s="15">
        <f>IF(N57&gt;Gesamt!$B$32,0,Y57/Gesamt!$B$32*((N57)*(1+S57))/((1+Gesamt!$B$29)^(Gesamt!$B$32-N57)))</f>
        <v>0</v>
      </c>
      <c r="AA57" s="37">
        <f t="shared" si="16"/>
        <v>0</v>
      </c>
      <c r="AB57" s="15">
        <f>IF(V57-P57&gt;0,0,IF(N57&gt;Gesamt!$B$24,0,K57/12*Gesamt!$C$24*(((1+Beamte!L57)^(Gesamt!$B$24-Beamte!N57)))))</f>
        <v>0</v>
      </c>
      <c r="AC57" s="15">
        <f>IF(N57&gt;Gesamt!$B$24,0,AB57/Gesamt!$B$24*((N57)*(1+S57))/((1+Gesamt!$B$29)^(Gesamt!$B$24-N57)))</f>
        <v>0</v>
      </c>
      <c r="AD57" s="37">
        <f t="shared" si="17"/>
        <v>0</v>
      </c>
      <c r="AE57" s="15">
        <f>IF(R57-P57&lt;0,0,x)</f>
        <v>0</v>
      </c>
    </row>
    <row r="58" spans="6:31" x14ac:dyDescent="0.15">
      <c r="F58" s="40"/>
      <c r="G58" s="40"/>
      <c r="H58" s="40"/>
      <c r="I58" s="41"/>
      <c r="J58" s="41"/>
      <c r="K58" s="32">
        <f t="shared" si="13"/>
        <v>0</v>
      </c>
      <c r="L58" s="42">
        <v>1.4999999999999999E-2</v>
      </c>
      <c r="M58" s="33">
        <f t="shared" si="14"/>
        <v>-50.997946611909654</v>
      </c>
      <c r="N58" s="22">
        <f>(Gesamt!$B$2-IF(H58=0,G58,H58))/365.25</f>
        <v>116</v>
      </c>
      <c r="O58" s="22">
        <f t="shared" si="2"/>
        <v>65.002053388090346</v>
      </c>
      <c r="P58" s="23">
        <f>F58+IF(C58="m",Gesamt!$B$13*365.25,Gesamt!$B$14*365.25)</f>
        <v>23741.25</v>
      </c>
      <c r="Q58" s="34">
        <f t="shared" si="15"/>
        <v>23742</v>
      </c>
      <c r="R58" s="24">
        <f>IF(N58&lt;Gesamt!$B$23,IF(H58=0,G58+365.25*Gesamt!$B$23,H58+365.25*Gesamt!$B$23),0)</f>
        <v>0</v>
      </c>
      <c r="S58" s="35">
        <f>IF(M58&lt;Gesamt!$B$17,Gesamt!$C$17,IF(M58&lt;Gesamt!$B$18,Gesamt!$C$18,IF(M58&lt;Gesamt!$B$19,Gesamt!$C$19,Gesamt!$C$20)))</f>
        <v>0</v>
      </c>
      <c r="T58" s="26">
        <f>IF(R58&gt;0,IF(R58&lt;P58,K58/12*Gesamt!$C$23*(1+L58)^(Gesamt!$B$23-Beamte!N58)*(1+$K$4),0),0)</f>
        <v>0</v>
      </c>
      <c r="U58" s="36">
        <f>(T58/Gesamt!$B$23*N58/((1+Gesamt!$B$29)^(Gesamt!$B$23-Beamte!N58)))*(1+S58)</f>
        <v>0</v>
      </c>
      <c r="V58" s="24">
        <f>IF(N58&lt;Gesamt!$B$24,IF(H58=0,G58+365.25*Gesamt!$B$24,H58+365.25*Gesamt!$B$24),0)</f>
        <v>0</v>
      </c>
      <c r="W58" s="26" t="b">
        <f>IF(V58&gt;0,IF(V58&lt;P58,K58/12*Gesamt!$C$24*(1+L58)^(Gesamt!$B$24-Beamte!N58)*(1+$K$4),IF(O58&gt;=35,K58/12*Gesamt!$C$24*(1+L58)^(O58-N58)*(1+$K$4),0)))</f>
        <v>0</v>
      </c>
      <c r="X58" s="36">
        <f>IF(O58&gt;=40,(W58/Gesamt!$B$24*N58/((1+Gesamt!$B$29)^(Gesamt!$B$24-Beamte!N58))*(1+S58)),IF(O58&gt;=35,(W58/O58*N58/((1+Gesamt!$B$29)^(O58-Beamte!N58))*(1+S58)),0))</f>
        <v>0</v>
      </c>
      <c r="Y58" s="27">
        <f>IF(N58&gt;Gesamt!$B$23,0,K58/12*Gesamt!$C$23*(((1+Beamte!L58)^(Gesamt!$B$23-Beamte!N58))))</f>
        <v>0</v>
      </c>
      <c r="Z58" s="15">
        <f>IF(N58&gt;Gesamt!$B$32,0,Y58/Gesamt!$B$32*((N58)*(1+S58))/((1+Gesamt!$B$29)^(Gesamt!$B$32-N58)))</f>
        <v>0</v>
      </c>
      <c r="AA58" s="37">
        <f t="shared" si="16"/>
        <v>0</v>
      </c>
      <c r="AB58" s="15">
        <f>IF(V58-P58&gt;0,0,IF(N58&gt;Gesamt!$B$24,0,K58/12*Gesamt!$C$24*(((1+Beamte!L58)^(Gesamt!$B$24-Beamte!N58)))))</f>
        <v>0</v>
      </c>
      <c r="AC58" s="15">
        <f>IF(N58&gt;Gesamt!$B$24,0,AB58/Gesamt!$B$24*((N58)*(1+S58))/((1+Gesamt!$B$29)^(Gesamt!$B$24-N58)))</f>
        <v>0</v>
      </c>
      <c r="AD58" s="37">
        <f t="shared" si="17"/>
        <v>0</v>
      </c>
      <c r="AE58" s="15">
        <f>IF(R58-P58&lt;0,0,x)</f>
        <v>0</v>
      </c>
    </row>
    <row r="59" spans="6:31" x14ac:dyDescent="0.15">
      <c r="F59" s="40"/>
      <c r="G59" s="40"/>
      <c r="H59" s="40"/>
      <c r="I59" s="41"/>
      <c r="J59" s="41"/>
      <c r="K59" s="32">
        <f t="shared" si="13"/>
        <v>0</v>
      </c>
      <c r="L59" s="42">
        <v>1.4999999999999999E-2</v>
      </c>
      <c r="M59" s="33">
        <f t="shared" si="14"/>
        <v>-50.997946611909654</v>
      </c>
      <c r="N59" s="22">
        <f>(Gesamt!$B$2-IF(H59=0,G59,H59))/365.25</f>
        <v>116</v>
      </c>
      <c r="O59" s="22">
        <f t="shared" si="2"/>
        <v>65.002053388090346</v>
      </c>
      <c r="P59" s="23">
        <f>F59+IF(C59="m",Gesamt!$B$13*365.25,Gesamt!$B$14*365.25)</f>
        <v>23741.25</v>
      </c>
      <c r="Q59" s="34">
        <f t="shared" si="15"/>
        <v>23742</v>
      </c>
      <c r="R59" s="24">
        <f>IF(N59&lt;Gesamt!$B$23,IF(H59=0,G59+365.25*Gesamt!$B$23,H59+365.25*Gesamt!$B$23),0)</f>
        <v>0</v>
      </c>
      <c r="S59" s="35">
        <f>IF(M59&lt;Gesamt!$B$17,Gesamt!$C$17,IF(M59&lt;Gesamt!$B$18,Gesamt!$C$18,IF(M59&lt;Gesamt!$B$19,Gesamt!$C$19,Gesamt!$C$20)))</f>
        <v>0</v>
      </c>
      <c r="T59" s="26">
        <f>IF(R59&gt;0,IF(R59&lt;P59,K59/12*Gesamt!$C$23*(1+L59)^(Gesamt!$B$23-Beamte!N59)*(1+$K$4),0),0)</f>
        <v>0</v>
      </c>
      <c r="U59" s="36">
        <f>(T59/Gesamt!$B$23*N59/((1+Gesamt!$B$29)^(Gesamt!$B$23-Beamte!N59)))*(1+S59)</f>
        <v>0</v>
      </c>
      <c r="V59" s="24">
        <f>IF(N59&lt;Gesamt!$B$24,IF(H59=0,G59+365.25*Gesamt!$B$24,H59+365.25*Gesamt!$B$24),0)</f>
        <v>0</v>
      </c>
      <c r="W59" s="26" t="b">
        <f>IF(V59&gt;0,IF(V59&lt;P59,K59/12*Gesamt!$C$24*(1+L59)^(Gesamt!$B$24-Beamte!N59)*(1+$K$4),IF(O59&gt;=35,K59/12*Gesamt!$C$24*(1+L59)^(O59-N59)*(1+$K$4),0)))</f>
        <v>0</v>
      </c>
      <c r="X59" s="36">
        <f>IF(O59&gt;=40,(W59/Gesamt!$B$24*N59/((1+Gesamt!$B$29)^(Gesamt!$B$24-Beamte!N59))*(1+S59)),IF(O59&gt;=35,(W59/O59*N59/((1+Gesamt!$B$29)^(O59-Beamte!N59))*(1+S59)),0))</f>
        <v>0</v>
      </c>
      <c r="Y59" s="27">
        <f>IF(N59&gt;Gesamt!$B$23,0,K59/12*Gesamt!$C$23*(((1+Beamte!L59)^(Gesamt!$B$23-Beamte!N59))))</f>
        <v>0</v>
      </c>
      <c r="Z59" s="15">
        <f>IF(N59&gt;Gesamt!$B$32,0,Y59/Gesamt!$B$32*((N59)*(1+S59))/((1+Gesamt!$B$29)^(Gesamt!$B$32-N59)))</f>
        <v>0</v>
      </c>
      <c r="AA59" s="37">
        <f t="shared" si="16"/>
        <v>0</v>
      </c>
      <c r="AB59" s="15">
        <f>IF(V59-P59&gt;0,0,IF(N59&gt;Gesamt!$B$24,0,K59/12*Gesamt!$C$24*(((1+Beamte!L59)^(Gesamt!$B$24-Beamte!N59)))))</f>
        <v>0</v>
      </c>
      <c r="AC59" s="15">
        <f>IF(N59&gt;Gesamt!$B$24,0,AB59/Gesamt!$B$24*((N59)*(1+S59))/((1+Gesamt!$B$29)^(Gesamt!$B$24-N59)))</f>
        <v>0</v>
      </c>
      <c r="AD59" s="37">
        <f t="shared" si="17"/>
        <v>0</v>
      </c>
      <c r="AE59" s="15">
        <f>IF(R59-P59&lt;0,0,x)</f>
        <v>0</v>
      </c>
    </row>
    <row r="60" spans="6:31" x14ac:dyDescent="0.15">
      <c r="F60" s="40"/>
      <c r="G60" s="40"/>
      <c r="H60" s="40"/>
      <c r="I60" s="41"/>
      <c r="J60" s="41"/>
      <c r="K60" s="32">
        <f t="shared" si="13"/>
        <v>0</v>
      </c>
      <c r="L60" s="42">
        <v>1.4999999999999999E-2</v>
      </c>
      <c r="M60" s="33">
        <f t="shared" si="14"/>
        <v>-50.997946611909654</v>
      </c>
      <c r="N60" s="22">
        <f>(Gesamt!$B$2-IF(H60=0,G60,H60))/365.25</f>
        <v>116</v>
      </c>
      <c r="O60" s="22">
        <f t="shared" si="2"/>
        <v>65.002053388090346</v>
      </c>
      <c r="P60" s="23">
        <f>F60+IF(C60="m",Gesamt!$B$13*365.25,Gesamt!$B$14*365.25)</f>
        <v>23741.25</v>
      </c>
      <c r="Q60" s="34">
        <f t="shared" si="15"/>
        <v>23742</v>
      </c>
      <c r="R60" s="24">
        <f>IF(N60&lt;Gesamt!$B$23,IF(H60=0,G60+365.25*Gesamt!$B$23,H60+365.25*Gesamt!$B$23),0)</f>
        <v>0</v>
      </c>
      <c r="S60" s="35">
        <f>IF(M60&lt;Gesamt!$B$17,Gesamt!$C$17,IF(M60&lt;Gesamt!$B$18,Gesamt!$C$18,IF(M60&lt;Gesamt!$B$19,Gesamt!$C$19,Gesamt!$C$20)))</f>
        <v>0</v>
      </c>
      <c r="T60" s="26">
        <f>IF(R60&gt;0,IF(R60&lt;P60,K60/12*Gesamt!$C$23*(1+L60)^(Gesamt!$B$23-Beamte!N60)*(1+$K$4),0),0)</f>
        <v>0</v>
      </c>
      <c r="U60" s="36">
        <f>(T60/Gesamt!$B$23*N60/((1+Gesamt!$B$29)^(Gesamt!$B$23-Beamte!N60)))*(1+S60)</f>
        <v>0</v>
      </c>
      <c r="V60" s="24">
        <f>IF(N60&lt;Gesamt!$B$24,IF(H60=0,G60+365.25*Gesamt!$B$24,H60+365.25*Gesamt!$B$24),0)</f>
        <v>0</v>
      </c>
      <c r="W60" s="26" t="b">
        <f>IF(V60&gt;0,IF(V60&lt;P60,K60/12*Gesamt!$C$24*(1+L60)^(Gesamt!$B$24-Beamte!N60)*(1+$K$4),IF(O60&gt;=35,K60/12*Gesamt!$C$24*(1+L60)^(O60-N60)*(1+$K$4),0)))</f>
        <v>0</v>
      </c>
      <c r="X60" s="36">
        <f>IF(O60&gt;=40,(W60/Gesamt!$B$24*N60/((1+Gesamt!$B$29)^(Gesamt!$B$24-Beamte!N60))*(1+S60)),IF(O60&gt;=35,(W60/O60*N60/((1+Gesamt!$B$29)^(O60-Beamte!N60))*(1+S60)),0))</f>
        <v>0</v>
      </c>
      <c r="Y60" s="27">
        <f>IF(N60&gt;Gesamt!$B$23,0,K60/12*Gesamt!$C$23*(((1+Beamte!L60)^(Gesamt!$B$23-Beamte!N60))))</f>
        <v>0</v>
      </c>
      <c r="Z60" s="15">
        <f>IF(N60&gt;Gesamt!$B$32,0,Y60/Gesamt!$B$32*((N60)*(1+S60))/((1+Gesamt!$B$29)^(Gesamt!$B$32-N60)))</f>
        <v>0</v>
      </c>
      <c r="AA60" s="37">
        <f t="shared" si="16"/>
        <v>0</v>
      </c>
      <c r="AB60" s="15">
        <f>IF(V60-P60&gt;0,0,IF(N60&gt;Gesamt!$B$24,0,K60/12*Gesamt!$C$24*(((1+Beamte!L60)^(Gesamt!$B$24-Beamte!N60)))))</f>
        <v>0</v>
      </c>
      <c r="AC60" s="15">
        <f>IF(N60&gt;Gesamt!$B$24,0,AB60/Gesamt!$B$24*((N60)*(1+S60))/((1+Gesamt!$B$29)^(Gesamt!$B$24-N60)))</f>
        <v>0</v>
      </c>
      <c r="AD60" s="37">
        <f t="shared" si="17"/>
        <v>0</v>
      </c>
      <c r="AE60" s="15">
        <f>IF(R60-P60&lt;0,0,x)</f>
        <v>0</v>
      </c>
    </row>
    <row r="61" spans="6:31" x14ac:dyDescent="0.15">
      <c r="F61" s="40"/>
      <c r="G61" s="40"/>
      <c r="H61" s="40"/>
      <c r="I61" s="41"/>
      <c r="J61" s="41"/>
      <c r="K61" s="32">
        <f t="shared" si="13"/>
        <v>0</v>
      </c>
      <c r="L61" s="42">
        <v>1.4999999999999999E-2</v>
      </c>
      <c r="M61" s="33">
        <f t="shared" si="14"/>
        <v>-50.997946611909654</v>
      </c>
      <c r="N61" s="22">
        <f>(Gesamt!$B$2-IF(H61=0,G61,H61))/365.25</f>
        <v>116</v>
      </c>
      <c r="O61" s="22">
        <f t="shared" si="2"/>
        <v>65.002053388090346</v>
      </c>
      <c r="P61" s="23">
        <f>F61+IF(C61="m",Gesamt!$B$13*365.25,Gesamt!$B$14*365.25)</f>
        <v>23741.25</v>
      </c>
      <c r="Q61" s="34">
        <f t="shared" si="15"/>
        <v>23742</v>
      </c>
      <c r="R61" s="24">
        <f>IF(N61&lt;Gesamt!$B$23,IF(H61=0,G61+365.25*Gesamt!$B$23,H61+365.25*Gesamt!$B$23),0)</f>
        <v>0</v>
      </c>
      <c r="S61" s="35">
        <f>IF(M61&lt;Gesamt!$B$17,Gesamt!$C$17,IF(M61&lt;Gesamt!$B$18,Gesamt!$C$18,IF(M61&lt;Gesamt!$B$19,Gesamt!$C$19,Gesamt!$C$20)))</f>
        <v>0</v>
      </c>
      <c r="T61" s="26">
        <f>IF(R61&gt;0,IF(R61&lt;P61,K61/12*Gesamt!$C$23*(1+L61)^(Gesamt!$B$23-Beamte!N61)*(1+$K$4),0),0)</f>
        <v>0</v>
      </c>
      <c r="U61" s="36">
        <f>(T61/Gesamt!$B$23*N61/((1+Gesamt!$B$29)^(Gesamt!$B$23-Beamte!N61)))*(1+S61)</f>
        <v>0</v>
      </c>
      <c r="V61" s="24">
        <f>IF(N61&lt;Gesamt!$B$24,IF(H61=0,G61+365.25*Gesamt!$B$24,H61+365.25*Gesamt!$B$24),0)</f>
        <v>0</v>
      </c>
      <c r="W61" s="26" t="b">
        <f>IF(V61&gt;0,IF(V61&lt;P61,K61/12*Gesamt!$C$24*(1+L61)^(Gesamt!$B$24-Beamte!N61)*(1+$K$4),IF(O61&gt;=35,K61/12*Gesamt!$C$24*(1+L61)^(O61-N61)*(1+$K$4),0)))</f>
        <v>0</v>
      </c>
      <c r="X61" s="36">
        <f>IF(O61&gt;=40,(W61/Gesamt!$B$24*N61/((1+Gesamt!$B$29)^(Gesamt!$B$24-Beamte!N61))*(1+S61)),IF(O61&gt;=35,(W61/O61*N61/((1+Gesamt!$B$29)^(O61-Beamte!N61))*(1+S61)),0))</f>
        <v>0</v>
      </c>
      <c r="Y61" s="27">
        <f>IF(N61&gt;Gesamt!$B$23,0,K61/12*Gesamt!$C$23*(((1+Beamte!L61)^(Gesamt!$B$23-Beamte!N61))))</f>
        <v>0</v>
      </c>
      <c r="Z61" s="15">
        <f>IF(N61&gt;Gesamt!$B$32,0,Y61/Gesamt!$B$32*((N61)*(1+S61))/((1+Gesamt!$B$29)^(Gesamt!$B$32-N61)))</f>
        <v>0</v>
      </c>
      <c r="AA61" s="37">
        <f t="shared" si="16"/>
        <v>0</v>
      </c>
      <c r="AB61" s="15">
        <f>IF(V61-P61&gt;0,0,IF(N61&gt;Gesamt!$B$24,0,K61/12*Gesamt!$C$24*(((1+Beamte!L61)^(Gesamt!$B$24-Beamte!N61)))))</f>
        <v>0</v>
      </c>
      <c r="AC61" s="15">
        <f>IF(N61&gt;Gesamt!$B$24,0,AB61/Gesamt!$B$24*((N61)*(1+S61))/((1+Gesamt!$B$29)^(Gesamt!$B$24-N61)))</f>
        <v>0</v>
      </c>
      <c r="AD61" s="37">
        <f t="shared" si="17"/>
        <v>0</v>
      </c>
      <c r="AE61" s="15">
        <f>IF(R61-P61&lt;0,0,x)</f>
        <v>0</v>
      </c>
    </row>
    <row r="62" spans="6:31" x14ac:dyDescent="0.15">
      <c r="F62" s="40"/>
      <c r="G62" s="40"/>
      <c r="H62" s="40"/>
      <c r="I62" s="41"/>
      <c r="J62" s="41"/>
      <c r="K62" s="32">
        <f t="shared" si="13"/>
        <v>0</v>
      </c>
      <c r="L62" s="42">
        <v>1.4999999999999999E-2</v>
      </c>
      <c r="M62" s="33">
        <f t="shared" si="14"/>
        <v>-50.997946611909654</v>
      </c>
      <c r="N62" s="22">
        <f>(Gesamt!$B$2-IF(H62=0,G62,H62))/365.25</f>
        <v>116</v>
      </c>
      <c r="O62" s="22">
        <f t="shared" si="2"/>
        <v>65.002053388090346</v>
      </c>
      <c r="P62" s="23">
        <f>F62+IF(C62="m",Gesamt!$B$13*365.25,Gesamt!$B$14*365.25)</f>
        <v>23741.25</v>
      </c>
      <c r="Q62" s="34">
        <f t="shared" si="15"/>
        <v>23742</v>
      </c>
      <c r="R62" s="24">
        <f>IF(N62&lt;Gesamt!$B$23,IF(H62=0,G62+365.25*Gesamt!$B$23,H62+365.25*Gesamt!$B$23),0)</f>
        <v>0</v>
      </c>
      <c r="S62" s="35">
        <f>IF(M62&lt;Gesamt!$B$17,Gesamt!$C$17,IF(M62&lt;Gesamt!$B$18,Gesamt!$C$18,IF(M62&lt;Gesamt!$B$19,Gesamt!$C$19,Gesamt!$C$20)))</f>
        <v>0</v>
      </c>
      <c r="T62" s="26">
        <f>IF(R62&gt;0,IF(R62&lt;P62,K62/12*Gesamt!$C$23*(1+L62)^(Gesamt!$B$23-Beamte!N62)*(1+$K$4),0),0)</f>
        <v>0</v>
      </c>
      <c r="U62" s="36">
        <f>(T62/Gesamt!$B$23*N62/((1+Gesamt!$B$29)^(Gesamt!$B$23-Beamte!N62)))*(1+S62)</f>
        <v>0</v>
      </c>
      <c r="V62" s="24">
        <f>IF(N62&lt;Gesamt!$B$24,IF(H62=0,G62+365.25*Gesamt!$B$24,H62+365.25*Gesamt!$B$24),0)</f>
        <v>0</v>
      </c>
      <c r="W62" s="26" t="b">
        <f>IF(V62&gt;0,IF(V62&lt;P62,K62/12*Gesamt!$C$24*(1+L62)^(Gesamt!$B$24-Beamte!N62)*(1+$K$4),IF(O62&gt;=35,K62/12*Gesamt!$C$24*(1+L62)^(O62-N62)*(1+$K$4),0)))</f>
        <v>0</v>
      </c>
      <c r="X62" s="36">
        <f>IF(O62&gt;=40,(W62/Gesamt!$B$24*N62/((1+Gesamt!$B$29)^(Gesamt!$B$24-Beamte!N62))*(1+S62)),IF(O62&gt;=35,(W62/O62*N62/((1+Gesamt!$B$29)^(O62-Beamte!N62))*(1+S62)),0))</f>
        <v>0</v>
      </c>
      <c r="Y62" s="27">
        <f>IF(N62&gt;Gesamt!$B$23,0,K62/12*Gesamt!$C$23*(((1+Beamte!L62)^(Gesamt!$B$23-Beamte!N62))))</f>
        <v>0</v>
      </c>
      <c r="Z62" s="15">
        <f>IF(N62&gt;Gesamt!$B$32,0,Y62/Gesamt!$B$32*((N62)*(1+S62))/((1+Gesamt!$B$29)^(Gesamt!$B$32-N62)))</f>
        <v>0</v>
      </c>
      <c r="AA62" s="37">
        <f t="shared" si="16"/>
        <v>0</v>
      </c>
      <c r="AB62" s="15">
        <f>IF(V62-P62&gt;0,0,IF(N62&gt;Gesamt!$B$24,0,K62/12*Gesamt!$C$24*(((1+Beamte!L62)^(Gesamt!$B$24-Beamte!N62)))))</f>
        <v>0</v>
      </c>
      <c r="AC62" s="15">
        <f>IF(N62&gt;Gesamt!$B$24,0,AB62/Gesamt!$B$24*((N62)*(1+S62))/((1+Gesamt!$B$29)^(Gesamt!$B$24-N62)))</f>
        <v>0</v>
      </c>
      <c r="AD62" s="37">
        <f t="shared" si="17"/>
        <v>0</v>
      </c>
      <c r="AE62" s="15">
        <f>IF(R62-P62&lt;0,0,x)</f>
        <v>0</v>
      </c>
    </row>
    <row r="63" spans="6:31" x14ac:dyDescent="0.15">
      <c r="F63" s="40"/>
      <c r="G63" s="40"/>
      <c r="H63" s="40"/>
      <c r="I63" s="41"/>
      <c r="J63" s="41"/>
      <c r="K63" s="32">
        <f t="shared" si="13"/>
        <v>0</v>
      </c>
      <c r="L63" s="42">
        <v>1.4999999999999999E-2</v>
      </c>
      <c r="M63" s="33">
        <f t="shared" si="14"/>
        <v>-50.997946611909654</v>
      </c>
      <c r="N63" s="22">
        <f>(Gesamt!$B$2-IF(H63=0,G63,H63))/365.25</f>
        <v>116</v>
      </c>
      <c r="O63" s="22">
        <f t="shared" si="2"/>
        <v>65.002053388090346</v>
      </c>
      <c r="P63" s="23">
        <f>F63+IF(C63="m",Gesamt!$B$13*365.25,Gesamt!$B$14*365.25)</f>
        <v>23741.25</v>
      </c>
      <c r="Q63" s="34">
        <f t="shared" si="15"/>
        <v>23742</v>
      </c>
      <c r="R63" s="24">
        <f>IF(N63&lt;Gesamt!$B$23,IF(H63=0,G63+365.25*Gesamt!$B$23,H63+365.25*Gesamt!$B$23),0)</f>
        <v>0</v>
      </c>
      <c r="S63" s="35">
        <f>IF(M63&lt;Gesamt!$B$17,Gesamt!$C$17,IF(M63&lt;Gesamt!$B$18,Gesamt!$C$18,IF(M63&lt;Gesamt!$B$19,Gesamt!$C$19,Gesamt!$C$20)))</f>
        <v>0</v>
      </c>
      <c r="T63" s="26">
        <f>IF(R63&gt;0,IF(R63&lt;P63,K63/12*Gesamt!$C$23*(1+L63)^(Gesamt!$B$23-Beamte!N63)*(1+$K$4),0),0)</f>
        <v>0</v>
      </c>
      <c r="U63" s="36">
        <f>(T63/Gesamt!$B$23*N63/((1+Gesamt!$B$29)^(Gesamt!$B$23-Beamte!N63)))*(1+S63)</f>
        <v>0</v>
      </c>
      <c r="V63" s="24">
        <f>IF(N63&lt;Gesamt!$B$24,IF(H63=0,G63+365.25*Gesamt!$B$24,H63+365.25*Gesamt!$B$24),0)</f>
        <v>0</v>
      </c>
      <c r="W63" s="26" t="b">
        <f>IF(V63&gt;0,IF(V63&lt;P63,K63/12*Gesamt!$C$24*(1+L63)^(Gesamt!$B$24-Beamte!N63)*(1+$K$4),IF(O63&gt;=35,K63/12*Gesamt!$C$24*(1+L63)^(O63-N63)*(1+$K$4),0)))</f>
        <v>0</v>
      </c>
      <c r="X63" s="36">
        <f>IF(O63&gt;=40,(W63/Gesamt!$B$24*N63/((1+Gesamt!$B$29)^(Gesamt!$B$24-Beamte!N63))*(1+S63)),IF(O63&gt;=35,(W63/O63*N63/((1+Gesamt!$B$29)^(O63-Beamte!N63))*(1+S63)),0))</f>
        <v>0</v>
      </c>
      <c r="Y63" s="27">
        <f>IF(N63&gt;Gesamt!$B$23,0,K63/12*Gesamt!$C$23*(((1+Beamte!L63)^(Gesamt!$B$23-Beamte!N63))))</f>
        <v>0</v>
      </c>
      <c r="Z63" s="15">
        <f>IF(N63&gt;Gesamt!$B$32,0,Y63/Gesamt!$B$32*((N63)*(1+S63))/((1+Gesamt!$B$29)^(Gesamt!$B$32-N63)))</f>
        <v>0</v>
      </c>
      <c r="AA63" s="37">
        <f t="shared" si="16"/>
        <v>0</v>
      </c>
      <c r="AB63" s="15">
        <f>IF(V63-P63&gt;0,0,IF(N63&gt;Gesamt!$B$24,0,K63/12*Gesamt!$C$24*(((1+Beamte!L63)^(Gesamt!$B$24-Beamte!N63)))))</f>
        <v>0</v>
      </c>
      <c r="AC63" s="15">
        <f>IF(N63&gt;Gesamt!$B$24,0,AB63/Gesamt!$B$24*((N63)*(1+S63))/((1+Gesamt!$B$29)^(Gesamt!$B$24-N63)))</f>
        <v>0</v>
      </c>
      <c r="AD63" s="37">
        <f t="shared" si="17"/>
        <v>0</v>
      </c>
      <c r="AE63" s="15">
        <f>IF(R63-P63&lt;0,0,x)</f>
        <v>0</v>
      </c>
    </row>
    <row r="64" spans="6:31" x14ac:dyDescent="0.15">
      <c r="F64" s="40"/>
      <c r="G64" s="40"/>
      <c r="H64" s="40"/>
      <c r="I64" s="41"/>
      <c r="J64" s="41"/>
      <c r="K64" s="32">
        <f t="shared" si="13"/>
        <v>0</v>
      </c>
      <c r="L64" s="42">
        <v>1.4999999999999999E-2</v>
      </c>
      <c r="M64" s="33">
        <f t="shared" si="14"/>
        <v>-50.997946611909654</v>
      </c>
      <c r="N64" s="22">
        <f>(Gesamt!$B$2-IF(H64=0,G64,H64))/365.25</f>
        <v>116</v>
      </c>
      <c r="O64" s="22">
        <f t="shared" si="2"/>
        <v>65.002053388090346</v>
      </c>
      <c r="P64" s="23">
        <f>F64+IF(C64="m",Gesamt!$B$13*365.25,Gesamt!$B$14*365.25)</f>
        <v>23741.25</v>
      </c>
      <c r="Q64" s="34">
        <f t="shared" si="15"/>
        <v>23742</v>
      </c>
      <c r="R64" s="24">
        <f>IF(N64&lt;Gesamt!$B$23,IF(H64=0,G64+365.25*Gesamt!$B$23,H64+365.25*Gesamt!$B$23),0)</f>
        <v>0</v>
      </c>
      <c r="S64" s="35">
        <f>IF(M64&lt;Gesamt!$B$17,Gesamt!$C$17,IF(M64&lt;Gesamt!$B$18,Gesamt!$C$18,IF(M64&lt;Gesamt!$B$19,Gesamt!$C$19,Gesamt!$C$20)))</f>
        <v>0</v>
      </c>
      <c r="T64" s="26">
        <f>IF(R64&gt;0,IF(R64&lt;P64,K64/12*Gesamt!$C$23*(1+L64)^(Gesamt!$B$23-Beamte!N64)*(1+$K$4),0),0)</f>
        <v>0</v>
      </c>
      <c r="U64" s="36">
        <f>(T64/Gesamt!$B$23*N64/((1+Gesamt!$B$29)^(Gesamt!$B$23-Beamte!N64)))*(1+S64)</f>
        <v>0</v>
      </c>
      <c r="V64" s="24">
        <f>IF(N64&lt;Gesamt!$B$24,IF(H64=0,G64+365.25*Gesamt!$B$24,H64+365.25*Gesamt!$B$24),0)</f>
        <v>0</v>
      </c>
      <c r="W64" s="26" t="b">
        <f>IF(V64&gt;0,IF(V64&lt;P64,K64/12*Gesamt!$C$24*(1+L64)^(Gesamt!$B$24-Beamte!N64)*(1+$K$4),IF(O64&gt;=35,K64/12*Gesamt!$C$24*(1+L64)^(O64-N64)*(1+$K$4),0)))</f>
        <v>0</v>
      </c>
      <c r="X64" s="36">
        <f>IF(O64&gt;=40,(W64/Gesamt!$B$24*N64/((1+Gesamt!$B$29)^(Gesamt!$B$24-Beamte!N64))*(1+S64)),IF(O64&gt;=35,(W64/O64*N64/((1+Gesamt!$B$29)^(O64-Beamte!N64))*(1+S64)),0))</f>
        <v>0</v>
      </c>
      <c r="Y64" s="27">
        <f>IF(N64&gt;Gesamt!$B$23,0,K64/12*Gesamt!$C$23*(((1+Beamte!L64)^(Gesamt!$B$23-Beamte!N64))))</f>
        <v>0</v>
      </c>
      <c r="Z64" s="15">
        <f>IF(N64&gt;Gesamt!$B$32,0,Y64/Gesamt!$B$32*((N64)*(1+S64))/((1+Gesamt!$B$29)^(Gesamt!$B$32-N64)))</f>
        <v>0</v>
      </c>
      <c r="AA64" s="37">
        <f t="shared" si="16"/>
        <v>0</v>
      </c>
      <c r="AB64" s="15">
        <f>IF(V64-P64&gt;0,0,IF(N64&gt;Gesamt!$B$24,0,K64/12*Gesamt!$C$24*(((1+Beamte!L64)^(Gesamt!$B$24-Beamte!N64)))))</f>
        <v>0</v>
      </c>
      <c r="AC64" s="15">
        <f>IF(N64&gt;Gesamt!$B$24,0,AB64/Gesamt!$B$24*((N64)*(1+S64))/((1+Gesamt!$B$29)^(Gesamt!$B$24-N64)))</f>
        <v>0</v>
      </c>
      <c r="AD64" s="37">
        <f t="shared" si="17"/>
        <v>0</v>
      </c>
      <c r="AE64" s="15">
        <f>IF(R64-P64&lt;0,0,x)</f>
        <v>0</v>
      </c>
    </row>
    <row r="65" spans="6:31" x14ac:dyDescent="0.15">
      <c r="F65" s="40"/>
      <c r="G65" s="40"/>
      <c r="H65" s="40"/>
      <c r="I65" s="41"/>
      <c r="J65" s="41"/>
      <c r="K65" s="32">
        <f t="shared" si="13"/>
        <v>0</v>
      </c>
      <c r="L65" s="42">
        <v>1.4999999999999999E-2</v>
      </c>
      <c r="M65" s="33">
        <f t="shared" si="14"/>
        <v>-50.997946611909654</v>
      </c>
      <c r="N65" s="22">
        <f>(Gesamt!$B$2-IF(H65=0,G65,H65))/365.25</f>
        <v>116</v>
      </c>
      <c r="O65" s="22">
        <f t="shared" si="2"/>
        <v>65.002053388090346</v>
      </c>
      <c r="P65" s="23">
        <f>F65+IF(C65="m",Gesamt!$B$13*365.25,Gesamt!$B$14*365.25)</f>
        <v>23741.25</v>
      </c>
      <c r="Q65" s="34">
        <f t="shared" si="15"/>
        <v>23742</v>
      </c>
      <c r="R65" s="24">
        <f>IF(N65&lt;Gesamt!$B$23,IF(H65=0,G65+365.25*Gesamt!$B$23,H65+365.25*Gesamt!$B$23),0)</f>
        <v>0</v>
      </c>
      <c r="S65" s="35">
        <f>IF(M65&lt;Gesamt!$B$17,Gesamt!$C$17,IF(M65&lt;Gesamt!$B$18,Gesamt!$C$18,IF(M65&lt;Gesamt!$B$19,Gesamt!$C$19,Gesamt!$C$20)))</f>
        <v>0</v>
      </c>
      <c r="T65" s="26">
        <f>IF(R65&gt;0,IF(R65&lt;P65,K65/12*Gesamt!$C$23*(1+L65)^(Gesamt!$B$23-Beamte!N65)*(1+$K$4),0),0)</f>
        <v>0</v>
      </c>
      <c r="U65" s="36">
        <f>(T65/Gesamt!$B$23*N65/((1+Gesamt!$B$29)^(Gesamt!$B$23-Beamte!N65)))*(1+S65)</f>
        <v>0</v>
      </c>
      <c r="V65" s="24">
        <f>IF(N65&lt;Gesamt!$B$24,IF(H65=0,G65+365.25*Gesamt!$B$24,H65+365.25*Gesamt!$B$24),0)</f>
        <v>0</v>
      </c>
      <c r="W65" s="26" t="b">
        <f>IF(V65&gt;0,IF(V65&lt;P65,K65/12*Gesamt!$C$24*(1+L65)^(Gesamt!$B$24-Beamte!N65)*(1+$K$4),IF(O65&gt;=35,K65/12*Gesamt!$C$24*(1+L65)^(O65-N65)*(1+$K$4),0)))</f>
        <v>0</v>
      </c>
      <c r="X65" s="36">
        <f>IF(O65&gt;=40,(W65/Gesamt!$B$24*N65/((1+Gesamt!$B$29)^(Gesamt!$B$24-Beamte!N65))*(1+S65)),IF(O65&gt;=35,(W65/O65*N65/((1+Gesamt!$B$29)^(O65-Beamte!N65))*(1+S65)),0))</f>
        <v>0</v>
      </c>
      <c r="Y65" s="27">
        <f>IF(N65&gt;Gesamt!$B$23,0,K65/12*Gesamt!$C$23*(((1+Beamte!L65)^(Gesamt!$B$23-Beamte!N65))))</f>
        <v>0</v>
      </c>
      <c r="Z65" s="15">
        <f>IF(N65&gt;Gesamt!$B$32,0,Y65/Gesamt!$B$32*((N65)*(1+S65))/((1+Gesamt!$B$29)^(Gesamt!$B$32-N65)))</f>
        <v>0</v>
      </c>
      <c r="AA65" s="37">
        <f t="shared" si="16"/>
        <v>0</v>
      </c>
      <c r="AB65" s="15">
        <f>IF(V65-P65&gt;0,0,IF(N65&gt;Gesamt!$B$24,0,K65/12*Gesamt!$C$24*(((1+Beamte!L65)^(Gesamt!$B$24-Beamte!N65)))))</f>
        <v>0</v>
      </c>
      <c r="AC65" s="15">
        <f>IF(N65&gt;Gesamt!$B$24,0,AB65/Gesamt!$B$24*((N65)*(1+S65))/((1+Gesamt!$B$29)^(Gesamt!$B$24-N65)))</f>
        <v>0</v>
      </c>
      <c r="AD65" s="37">
        <f t="shared" si="17"/>
        <v>0</v>
      </c>
      <c r="AE65" s="15">
        <f>IF(R65-P65&lt;0,0,x)</f>
        <v>0</v>
      </c>
    </row>
    <row r="66" spans="6:31" x14ac:dyDescent="0.15">
      <c r="F66" s="40"/>
      <c r="G66" s="40"/>
      <c r="H66" s="40"/>
      <c r="I66" s="41"/>
      <c r="J66" s="41"/>
      <c r="K66" s="32">
        <f t="shared" si="13"/>
        <v>0</v>
      </c>
      <c r="L66" s="42">
        <v>1.4999999999999999E-2</v>
      </c>
      <c r="M66" s="33">
        <f t="shared" si="14"/>
        <v>-50.997946611909654</v>
      </c>
      <c r="N66" s="22">
        <f>(Gesamt!$B$2-IF(H66=0,G66,H66))/365.25</f>
        <v>116</v>
      </c>
      <c r="O66" s="22">
        <f t="shared" si="2"/>
        <v>65.002053388090346</v>
      </c>
      <c r="P66" s="23">
        <f>F66+IF(C66="m",Gesamt!$B$13*365.25,Gesamt!$B$14*365.25)</f>
        <v>23741.25</v>
      </c>
      <c r="Q66" s="34">
        <f t="shared" si="15"/>
        <v>23742</v>
      </c>
      <c r="R66" s="24">
        <f>IF(N66&lt;Gesamt!$B$23,IF(H66=0,G66+365.25*Gesamt!$B$23,H66+365.25*Gesamt!$B$23),0)</f>
        <v>0</v>
      </c>
      <c r="S66" s="35">
        <f>IF(M66&lt;Gesamt!$B$17,Gesamt!$C$17,IF(M66&lt;Gesamt!$B$18,Gesamt!$C$18,IF(M66&lt;Gesamt!$B$19,Gesamt!$C$19,Gesamt!$C$20)))</f>
        <v>0</v>
      </c>
      <c r="T66" s="26">
        <f>IF(R66&gt;0,IF(R66&lt;P66,K66/12*Gesamt!$C$23*(1+L66)^(Gesamt!$B$23-Beamte!N66)*(1+$K$4),0),0)</f>
        <v>0</v>
      </c>
      <c r="U66" s="36">
        <f>(T66/Gesamt!$B$23*N66/((1+Gesamt!$B$29)^(Gesamt!$B$23-Beamte!N66)))*(1+S66)</f>
        <v>0</v>
      </c>
      <c r="V66" s="24">
        <f>IF(N66&lt;Gesamt!$B$24,IF(H66=0,G66+365.25*Gesamt!$B$24,H66+365.25*Gesamt!$B$24),0)</f>
        <v>0</v>
      </c>
      <c r="W66" s="26" t="b">
        <f>IF(V66&gt;0,IF(V66&lt;P66,K66/12*Gesamt!$C$24*(1+L66)^(Gesamt!$B$24-Beamte!N66)*(1+$K$4),IF(O66&gt;=35,K66/12*Gesamt!$C$24*(1+L66)^(O66-N66)*(1+$K$4),0)))</f>
        <v>0</v>
      </c>
      <c r="X66" s="36">
        <f>IF(O66&gt;=40,(W66/Gesamt!$B$24*N66/((1+Gesamt!$B$29)^(Gesamt!$B$24-Beamte!N66))*(1+S66)),IF(O66&gt;=35,(W66/O66*N66/((1+Gesamt!$B$29)^(O66-Beamte!N66))*(1+S66)),0))</f>
        <v>0</v>
      </c>
      <c r="Y66" s="27">
        <f>IF(N66&gt;Gesamt!$B$23,0,K66/12*Gesamt!$C$23*(((1+Beamte!L66)^(Gesamt!$B$23-Beamte!N66))))</f>
        <v>0</v>
      </c>
      <c r="Z66" s="15">
        <f>IF(N66&gt;Gesamt!$B$32,0,Y66/Gesamt!$B$32*((N66)*(1+S66))/((1+Gesamt!$B$29)^(Gesamt!$B$32-N66)))</f>
        <v>0</v>
      </c>
      <c r="AA66" s="37">
        <f t="shared" si="16"/>
        <v>0</v>
      </c>
      <c r="AB66" s="15">
        <f>IF(V66-P66&gt;0,0,IF(N66&gt;Gesamt!$B$24,0,K66/12*Gesamt!$C$24*(((1+Beamte!L66)^(Gesamt!$B$24-Beamte!N66)))))</f>
        <v>0</v>
      </c>
      <c r="AC66" s="15">
        <f>IF(N66&gt;Gesamt!$B$24,0,AB66/Gesamt!$B$24*((N66)*(1+S66))/((1+Gesamt!$B$29)^(Gesamt!$B$24-N66)))</f>
        <v>0</v>
      </c>
      <c r="AD66" s="37">
        <f t="shared" si="17"/>
        <v>0</v>
      </c>
      <c r="AE66" s="15">
        <f>IF(R66-P66&lt;0,0,x)</f>
        <v>0</v>
      </c>
    </row>
    <row r="67" spans="6:31" x14ac:dyDescent="0.15">
      <c r="F67" s="40"/>
      <c r="G67" s="40"/>
      <c r="H67" s="40"/>
      <c r="I67" s="41"/>
      <c r="J67" s="41"/>
      <c r="K67" s="32">
        <f t="shared" si="13"/>
        <v>0</v>
      </c>
      <c r="L67" s="42">
        <v>1.4999999999999999E-2</v>
      </c>
      <c r="M67" s="33">
        <f t="shared" si="14"/>
        <v>-50.997946611909654</v>
      </c>
      <c r="N67" s="22">
        <f>(Gesamt!$B$2-IF(H67=0,G67,H67))/365.25</f>
        <v>116</v>
      </c>
      <c r="O67" s="22">
        <f t="shared" si="2"/>
        <v>65.002053388090346</v>
      </c>
      <c r="P67" s="23">
        <f>F67+IF(C67="m",Gesamt!$B$13*365.25,Gesamt!$B$14*365.25)</f>
        <v>23741.25</v>
      </c>
      <c r="Q67" s="34">
        <f t="shared" si="15"/>
        <v>23742</v>
      </c>
      <c r="R67" s="24">
        <f>IF(N67&lt;Gesamt!$B$23,IF(H67=0,G67+365.25*Gesamt!$B$23,H67+365.25*Gesamt!$B$23),0)</f>
        <v>0</v>
      </c>
      <c r="S67" s="35">
        <f>IF(M67&lt;Gesamt!$B$17,Gesamt!$C$17,IF(M67&lt;Gesamt!$B$18,Gesamt!$C$18,IF(M67&lt;Gesamt!$B$19,Gesamt!$C$19,Gesamt!$C$20)))</f>
        <v>0</v>
      </c>
      <c r="T67" s="26">
        <f>IF(R67&gt;0,IF(R67&lt;P67,K67/12*Gesamt!$C$23*(1+L67)^(Gesamt!$B$23-Beamte!N67)*(1+$K$4),0),0)</f>
        <v>0</v>
      </c>
      <c r="U67" s="36">
        <f>(T67/Gesamt!$B$23*N67/((1+Gesamt!$B$29)^(Gesamt!$B$23-Beamte!N67)))*(1+S67)</f>
        <v>0</v>
      </c>
      <c r="V67" s="24">
        <f>IF(N67&lt;Gesamt!$B$24,IF(H67=0,G67+365.25*Gesamt!$B$24,H67+365.25*Gesamt!$B$24),0)</f>
        <v>0</v>
      </c>
      <c r="W67" s="26" t="b">
        <f>IF(V67&gt;0,IF(V67&lt;P67,K67/12*Gesamt!$C$24*(1+L67)^(Gesamt!$B$24-Beamte!N67)*(1+$K$4),IF(O67&gt;=35,K67/12*Gesamt!$C$24*(1+L67)^(O67-N67)*(1+$K$4),0)))</f>
        <v>0</v>
      </c>
      <c r="X67" s="36">
        <f>IF(O67&gt;=40,(W67/Gesamt!$B$24*N67/((1+Gesamt!$B$29)^(Gesamt!$B$24-Beamte!N67))*(1+S67)),IF(O67&gt;=35,(W67/O67*N67/((1+Gesamt!$B$29)^(O67-Beamte!N67))*(1+S67)),0))</f>
        <v>0</v>
      </c>
      <c r="Y67" s="27">
        <f>IF(N67&gt;Gesamt!$B$23,0,K67/12*Gesamt!$C$23*(((1+Beamte!L67)^(Gesamt!$B$23-Beamte!N67))))</f>
        <v>0</v>
      </c>
      <c r="Z67" s="15">
        <f>IF(N67&gt;Gesamt!$B$32,0,Y67/Gesamt!$B$32*((N67)*(1+S67))/((1+Gesamt!$B$29)^(Gesamt!$B$32-N67)))</f>
        <v>0</v>
      </c>
      <c r="AA67" s="37">
        <f t="shared" si="16"/>
        <v>0</v>
      </c>
      <c r="AB67" s="15">
        <f>IF(V67-P67&gt;0,0,IF(N67&gt;Gesamt!$B$24,0,K67/12*Gesamt!$C$24*(((1+Beamte!L67)^(Gesamt!$B$24-Beamte!N67)))))</f>
        <v>0</v>
      </c>
      <c r="AC67" s="15">
        <f>IF(N67&gt;Gesamt!$B$24,0,AB67/Gesamt!$B$24*((N67)*(1+S67))/((1+Gesamt!$B$29)^(Gesamt!$B$24-N67)))</f>
        <v>0</v>
      </c>
      <c r="AD67" s="37">
        <f t="shared" si="17"/>
        <v>0</v>
      </c>
      <c r="AE67" s="15">
        <f>IF(R67-P67&lt;0,0,x)</f>
        <v>0</v>
      </c>
    </row>
    <row r="68" spans="6:31" x14ac:dyDescent="0.15">
      <c r="F68" s="40"/>
      <c r="G68" s="40"/>
      <c r="H68" s="40"/>
      <c r="I68" s="41"/>
      <c r="J68" s="41"/>
      <c r="K68" s="32">
        <f t="shared" si="13"/>
        <v>0</v>
      </c>
      <c r="L68" s="42">
        <v>1.4999999999999999E-2</v>
      </c>
      <c r="M68" s="33">
        <f t="shared" si="14"/>
        <v>-50.997946611909654</v>
      </c>
      <c r="N68" s="22">
        <f>(Gesamt!$B$2-IF(H68=0,G68,H68))/365.25</f>
        <v>116</v>
      </c>
      <c r="O68" s="22">
        <f t="shared" si="2"/>
        <v>65.002053388090346</v>
      </c>
      <c r="P68" s="23">
        <f>F68+IF(C68="m",Gesamt!$B$13*365.25,Gesamt!$B$14*365.25)</f>
        <v>23741.25</v>
      </c>
      <c r="Q68" s="34">
        <f t="shared" si="15"/>
        <v>23742</v>
      </c>
      <c r="R68" s="24">
        <f>IF(N68&lt;Gesamt!$B$23,IF(H68=0,G68+365.25*Gesamt!$B$23,H68+365.25*Gesamt!$B$23),0)</f>
        <v>0</v>
      </c>
      <c r="S68" s="35">
        <f>IF(M68&lt;Gesamt!$B$17,Gesamt!$C$17,IF(M68&lt;Gesamt!$B$18,Gesamt!$C$18,IF(M68&lt;Gesamt!$B$19,Gesamt!$C$19,Gesamt!$C$20)))</f>
        <v>0</v>
      </c>
      <c r="T68" s="26">
        <f>IF(R68&gt;0,IF(R68&lt;P68,K68/12*Gesamt!$C$23*(1+L68)^(Gesamt!$B$23-Beamte!N68)*(1+$K$4),0),0)</f>
        <v>0</v>
      </c>
      <c r="U68" s="36">
        <f>(T68/Gesamt!$B$23*N68/((1+Gesamt!$B$29)^(Gesamt!$B$23-Beamte!N68)))*(1+S68)</f>
        <v>0</v>
      </c>
      <c r="V68" s="24">
        <f>IF(N68&lt;Gesamt!$B$24,IF(H68=0,G68+365.25*Gesamt!$B$24,H68+365.25*Gesamt!$B$24),0)</f>
        <v>0</v>
      </c>
      <c r="W68" s="26" t="b">
        <f>IF(V68&gt;0,IF(V68&lt;P68,K68/12*Gesamt!$C$24*(1+L68)^(Gesamt!$B$24-Beamte!N68)*(1+$K$4),IF(O68&gt;=35,K68/12*Gesamt!$C$24*(1+L68)^(O68-N68)*(1+$K$4),0)))</f>
        <v>0</v>
      </c>
      <c r="X68" s="36">
        <f>IF(O68&gt;=40,(W68/Gesamt!$B$24*N68/((1+Gesamt!$B$29)^(Gesamt!$B$24-Beamte!N68))*(1+S68)),IF(O68&gt;=35,(W68/O68*N68/((1+Gesamt!$B$29)^(O68-Beamte!N68))*(1+S68)),0))</f>
        <v>0</v>
      </c>
      <c r="Y68" s="27">
        <f>IF(N68&gt;Gesamt!$B$23,0,K68/12*Gesamt!$C$23*(((1+Beamte!L68)^(Gesamt!$B$23-Beamte!N68))))</f>
        <v>0</v>
      </c>
      <c r="Z68" s="15">
        <f>IF(N68&gt;Gesamt!$B$32,0,Y68/Gesamt!$B$32*((N68)*(1+S68))/((1+Gesamt!$B$29)^(Gesamt!$B$32-N68)))</f>
        <v>0</v>
      </c>
      <c r="AA68" s="37">
        <f t="shared" si="16"/>
        <v>0</v>
      </c>
      <c r="AB68" s="15">
        <f>IF(V68-P68&gt;0,0,IF(N68&gt;Gesamt!$B$24,0,K68/12*Gesamt!$C$24*(((1+Beamte!L68)^(Gesamt!$B$24-Beamte!N68)))))</f>
        <v>0</v>
      </c>
      <c r="AC68" s="15">
        <f>IF(N68&gt;Gesamt!$B$24,0,AB68/Gesamt!$B$24*((N68)*(1+S68))/((1+Gesamt!$B$29)^(Gesamt!$B$24-N68)))</f>
        <v>0</v>
      </c>
      <c r="AD68" s="37">
        <f t="shared" si="17"/>
        <v>0</v>
      </c>
      <c r="AE68" s="15">
        <f>IF(R68-P68&lt;0,0,x)</f>
        <v>0</v>
      </c>
    </row>
    <row r="69" spans="6:31" x14ac:dyDescent="0.15">
      <c r="F69" s="40"/>
      <c r="G69" s="40"/>
      <c r="H69" s="40"/>
      <c r="I69" s="41"/>
      <c r="J69" s="41"/>
      <c r="K69" s="32">
        <f t="shared" si="13"/>
        <v>0</v>
      </c>
      <c r="L69" s="42">
        <v>1.4999999999999999E-2</v>
      </c>
      <c r="M69" s="33">
        <f t="shared" si="14"/>
        <v>-50.997946611909654</v>
      </c>
      <c r="N69" s="22">
        <f>(Gesamt!$B$2-IF(H69=0,G69,H69))/365.25</f>
        <v>116</v>
      </c>
      <c r="O69" s="22">
        <f t="shared" si="2"/>
        <v>65.002053388090346</v>
      </c>
      <c r="P69" s="23">
        <f>F69+IF(C69="m",Gesamt!$B$13*365.25,Gesamt!$B$14*365.25)</f>
        <v>23741.25</v>
      </c>
      <c r="Q69" s="34">
        <f t="shared" si="15"/>
        <v>23742</v>
      </c>
      <c r="R69" s="24">
        <f>IF(N69&lt;Gesamt!$B$23,IF(H69=0,G69+365.25*Gesamt!$B$23,H69+365.25*Gesamt!$B$23),0)</f>
        <v>0</v>
      </c>
      <c r="S69" s="35">
        <f>IF(M69&lt;Gesamt!$B$17,Gesamt!$C$17,IF(M69&lt;Gesamt!$B$18,Gesamt!$C$18,IF(M69&lt;Gesamt!$B$19,Gesamt!$C$19,Gesamt!$C$20)))</f>
        <v>0</v>
      </c>
      <c r="T69" s="26">
        <f>IF(R69&gt;0,IF(R69&lt;P69,K69/12*Gesamt!$C$23*(1+L69)^(Gesamt!$B$23-Beamte!N69)*(1+$K$4),0),0)</f>
        <v>0</v>
      </c>
      <c r="U69" s="36">
        <f>(T69/Gesamt!$B$23*N69/((1+Gesamt!$B$29)^(Gesamt!$B$23-Beamte!N69)))*(1+S69)</f>
        <v>0</v>
      </c>
      <c r="V69" s="24">
        <f>IF(N69&lt;Gesamt!$B$24,IF(H69=0,G69+365.25*Gesamt!$B$24,H69+365.25*Gesamt!$B$24),0)</f>
        <v>0</v>
      </c>
      <c r="W69" s="26" t="b">
        <f>IF(V69&gt;0,IF(V69&lt;P69,K69/12*Gesamt!$C$24*(1+L69)^(Gesamt!$B$24-Beamte!N69)*(1+$K$4),IF(O69&gt;=35,K69/12*Gesamt!$C$24*(1+L69)^(O69-N69)*(1+$K$4),0)))</f>
        <v>0</v>
      </c>
      <c r="X69" s="36">
        <f>IF(O69&gt;=40,(W69/Gesamt!$B$24*N69/((1+Gesamt!$B$29)^(Gesamt!$B$24-Beamte!N69))*(1+S69)),IF(O69&gt;=35,(W69/O69*N69/((1+Gesamt!$B$29)^(O69-Beamte!N69))*(1+S69)),0))</f>
        <v>0</v>
      </c>
      <c r="Y69" s="27">
        <f>IF(N69&gt;Gesamt!$B$23,0,K69/12*Gesamt!$C$23*(((1+Beamte!L69)^(Gesamt!$B$23-Beamte!N69))))</f>
        <v>0</v>
      </c>
      <c r="Z69" s="15">
        <f>IF(N69&gt;Gesamt!$B$32,0,Y69/Gesamt!$B$32*((N69)*(1+S69))/((1+Gesamt!$B$29)^(Gesamt!$B$32-N69)))</f>
        <v>0</v>
      </c>
      <c r="AA69" s="37">
        <f t="shared" si="16"/>
        <v>0</v>
      </c>
      <c r="AB69" s="15">
        <f>IF(V69-P69&gt;0,0,IF(N69&gt;Gesamt!$B$24,0,K69/12*Gesamt!$C$24*(((1+Beamte!L69)^(Gesamt!$B$24-Beamte!N69)))))</f>
        <v>0</v>
      </c>
      <c r="AC69" s="15">
        <f>IF(N69&gt;Gesamt!$B$24,0,AB69/Gesamt!$B$24*((N69)*(1+S69))/((1+Gesamt!$B$29)^(Gesamt!$B$24-N69)))</f>
        <v>0</v>
      </c>
      <c r="AD69" s="37">
        <f t="shared" si="17"/>
        <v>0</v>
      </c>
      <c r="AE69" s="15">
        <f>IF(R69-P69&lt;0,0,x)</f>
        <v>0</v>
      </c>
    </row>
    <row r="70" spans="6:31" x14ac:dyDescent="0.15">
      <c r="F70" s="40"/>
      <c r="G70" s="40"/>
      <c r="H70" s="40"/>
      <c r="I70" s="41"/>
      <c r="J70" s="41"/>
      <c r="K70" s="32">
        <f t="shared" si="13"/>
        <v>0</v>
      </c>
      <c r="L70" s="42">
        <v>1.4999999999999999E-2</v>
      </c>
      <c r="M70" s="33">
        <f t="shared" si="14"/>
        <v>-50.997946611909654</v>
      </c>
      <c r="N70" s="22">
        <f>(Gesamt!$B$2-IF(H70=0,G70,H70))/365.25</f>
        <v>116</v>
      </c>
      <c r="O70" s="22">
        <f t="shared" ref="O70:O133" si="18">(Q70-IF(H70=0,G70,H70))/365.25</f>
        <v>65.002053388090346</v>
      </c>
      <c r="P70" s="23">
        <f>F70+IF(C70="m",Gesamt!$B$13*365.25,Gesamt!$B$14*365.25)</f>
        <v>23741.25</v>
      </c>
      <c r="Q70" s="34">
        <f t="shared" si="15"/>
        <v>23742</v>
      </c>
      <c r="R70" s="24">
        <f>IF(N70&lt;Gesamt!$B$23,IF(H70=0,G70+365.25*Gesamt!$B$23,H70+365.25*Gesamt!$B$23),0)</f>
        <v>0</v>
      </c>
      <c r="S70" s="35">
        <f>IF(M70&lt;Gesamt!$B$17,Gesamt!$C$17,IF(M70&lt;Gesamt!$B$18,Gesamt!$C$18,IF(M70&lt;Gesamt!$B$19,Gesamt!$C$19,Gesamt!$C$20)))</f>
        <v>0</v>
      </c>
      <c r="T70" s="26">
        <f>IF(R70&gt;0,IF(R70&lt;P70,K70/12*Gesamt!$C$23*(1+L70)^(Gesamt!$B$23-Beamte!N70)*(1+$K$4),0),0)</f>
        <v>0</v>
      </c>
      <c r="U70" s="36">
        <f>(T70/Gesamt!$B$23*N70/((1+Gesamt!$B$29)^(Gesamt!$B$23-Beamte!N70)))*(1+S70)</f>
        <v>0</v>
      </c>
      <c r="V70" s="24">
        <f>IF(N70&lt;Gesamt!$B$24,IF(H70=0,G70+365.25*Gesamt!$B$24,H70+365.25*Gesamt!$B$24),0)</f>
        <v>0</v>
      </c>
      <c r="W70" s="26" t="b">
        <f>IF(V70&gt;0,IF(V70&lt;P70,K70/12*Gesamt!$C$24*(1+L70)^(Gesamt!$B$24-Beamte!N70)*(1+$K$4),IF(O70&gt;=35,K70/12*Gesamt!$C$24*(1+L70)^(O70-N70)*(1+$K$4),0)))</f>
        <v>0</v>
      </c>
      <c r="X70" s="36">
        <f>IF(O70&gt;=40,(W70/Gesamt!$B$24*N70/((1+Gesamt!$B$29)^(Gesamt!$B$24-Beamte!N70))*(1+S70)),IF(O70&gt;=35,(W70/O70*N70/((1+Gesamt!$B$29)^(O70-Beamte!N70))*(1+S70)),0))</f>
        <v>0</v>
      </c>
      <c r="Y70" s="27">
        <f>IF(N70&gt;Gesamt!$B$23,0,K70/12*Gesamt!$C$23*(((1+Beamte!L70)^(Gesamt!$B$23-Beamte!N70))))</f>
        <v>0</v>
      </c>
      <c r="Z70" s="15">
        <f>IF(N70&gt;Gesamt!$B$32,0,Y70/Gesamt!$B$32*((N70)*(1+S70))/((1+Gesamt!$B$29)^(Gesamt!$B$32-N70)))</f>
        <v>0</v>
      </c>
      <c r="AA70" s="37">
        <f t="shared" si="16"/>
        <v>0</v>
      </c>
      <c r="AB70" s="15">
        <f>IF(V70-P70&gt;0,0,IF(N70&gt;Gesamt!$B$24,0,K70/12*Gesamt!$C$24*(((1+Beamte!L70)^(Gesamt!$B$24-Beamte!N70)))))</f>
        <v>0</v>
      </c>
      <c r="AC70" s="15">
        <f>IF(N70&gt;Gesamt!$B$24,0,AB70/Gesamt!$B$24*((N70)*(1+S70))/((1+Gesamt!$B$29)^(Gesamt!$B$24-N70)))</f>
        <v>0</v>
      </c>
      <c r="AD70" s="37">
        <f t="shared" si="17"/>
        <v>0</v>
      </c>
      <c r="AE70" s="15">
        <f>IF(R70-P70&lt;0,0,x)</f>
        <v>0</v>
      </c>
    </row>
    <row r="71" spans="6:31" x14ac:dyDescent="0.15">
      <c r="F71" s="40"/>
      <c r="G71" s="40"/>
      <c r="H71" s="40"/>
      <c r="I71" s="41"/>
      <c r="J71" s="41"/>
      <c r="K71" s="32">
        <f t="shared" si="13"/>
        <v>0</v>
      </c>
      <c r="L71" s="42">
        <v>1.4999999999999999E-2</v>
      </c>
      <c r="M71" s="33">
        <f t="shared" si="14"/>
        <v>-50.997946611909654</v>
      </c>
      <c r="N71" s="22">
        <f>(Gesamt!$B$2-IF(H71=0,G71,H71))/365.25</f>
        <v>116</v>
      </c>
      <c r="O71" s="22">
        <f t="shared" si="18"/>
        <v>65.002053388090346</v>
      </c>
      <c r="P71" s="23">
        <f>F71+IF(C71="m",Gesamt!$B$13*365.25,Gesamt!$B$14*365.25)</f>
        <v>23741.25</v>
      </c>
      <c r="Q71" s="34">
        <f t="shared" si="15"/>
        <v>23742</v>
      </c>
      <c r="R71" s="24">
        <f>IF(N71&lt;Gesamt!$B$23,IF(H71=0,G71+365.25*Gesamt!$B$23,H71+365.25*Gesamt!$B$23),0)</f>
        <v>0</v>
      </c>
      <c r="S71" s="35">
        <f>IF(M71&lt;Gesamt!$B$17,Gesamt!$C$17,IF(M71&lt;Gesamt!$B$18,Gesamt!$C$18,IF(M71&lt;Gesamt!$B$19,Gesamt!$C$19,Gesamt!$C$20)))</f>
        <v>0</v>
      </c>
      <c r="T71" s="26">
        <f>IF(R71&gt;0,IF(R71&lt;P71,K71/12*Gesamt!$C$23*(1+L71)^(Gesamt!$B$23-Beamte!N71)*(1+$K$4),0),0)</f>
        <v>0</v>
      </c>
      <c r="U71" s="36">
        <f>(T71/Gesamt!$B$23*N71/((1+Gesamt!$B$29)^(Gesamt!$B$23-Beamte!N71)))*(1+S71)</f>
        <v>0</v>
      </c>
      <c r="V71" s="24">
        <f>IF(N71&lt;Gesamt!$B$24,IF(H71=0,G71+365.25*Gesamt!$B$24,H71+365.25*Gesamt!$B$24),0)</f>
        <v>0</v>
      </c>
      <c r="W71" s="26" t="b">
        <f>IF(V71&gt;0,IF(V71&lt;P71,K71/12*Gesamt!$C$24*(1+L71)^(Gesamt!$B$24-Beamte!N71)*(1+$K$4),IF(O71&gt;=35,K71/12*Gesamt!$C$24*(1+L71)^(O71-N71)*(1+$K$4),0)))</f>
        <v>0</v>
      </c>
      <c r="X71" s="36">
        <f>IF(O71&gt;=40,(W71/Gesamt!$B$24*N71/((1+Gesamt!$B$29)^(Gesamt!$B$24-Beamte!N71))*(1+S71)),IF(O71&gt;=35,(W71/O71*N71/((1+Gesamt!$B$29)^(O71-Beamte!N71))*(1+S71)),0))</f>
        <v>0</v>
      </c>
      <c r="Y71" s="27">
        <f>IF(N71&gt;Gesamt!$B$23,0,K71/12*Gesamt!$C$23*(((1+Beamte!L71)^(Gesamt!$B$23-Beamte!N71))))</f>
        <v>0</v>
      </c>
      <c r="Z71" s="15">
        <f>IF(N71&gt;Gesamt!$B$32,0,Y71/Gesamt!$B$32*((N71)*(1+S71))/((1+Gesamt!$B$29)^(Gesamt!$B$32-N71)))</f>
        <v>0</v>
      </c>
      <c r="AA71" s="37">
        <f t="shared" si="16"/>
        <v>0</v>
      </c>
      <c r="AB71" s="15">
        <f>IF(V71-P71&gt;0,0,IF(N71&gt;Gesamt!$B$24,0,K71/12*Gesamt!$C$24*(((1+Beamte!L71)^(Gesamt!$B$24-Beamte!N71)))))</f>
        <v>0</v>
      </c>
      <c r="AC71" s="15">
        <f>IF(N71&gt;Gesamt!$B$24,0,AB71/Gesamt!$B$24*((N71)*(1+S71))/((1+Gesamt!$B$29)^(Gesamt!$B$24-N71)))</f>
        <v>0</v>
      </c>
      <c r="AD71" s="37">
        <f t="shared" si="17"/>
        <v>0</v>
      </c>
      <c r="AE71" s="15">
        <f>IF(R71-P71&lt;0,0,x)</f>
        <v>0</v>
      </c>
    </row>
    <row r="72" spans="6:31" x14ac:dyDescent="0.15">
      <c r="F72" s="40"/>
      <c r="G72" s="40"/>
      <c r="H72" s="40"/>
      <c r="I72" s="41"/>
      <c r="J72" s="41"/>
      <c r="K72" s="32">
        <f t="shared" si="13"/>
        <v>0</v>
      </c>
      <c r="L72" s="42">
        <v>1.4999999999999999E-2</v>
      </c>
      <c r="M72" s="33">
        <f t="shared" si="14"/>
        <v>-50.997946611909654</v>
      </c>
      <c r="N72" s="22">
        <f>(Gesamt!$B$2-IF(H72=0,G72,H72))/365.25</f>
        <v>116</v>
      </c>
      <c r="O72" s="22">
        <f t="shared" si="18"/>
        <v>65.002053388090346</v>
      </c>
      <c r="P72" s="23">
        <f>F72+IF(C72="m",Gesamt!$B$13*365.25,Gesamt!$B$14*365.25)</f>
        <v>23741.25</v>
      </c>
      <c r="Q72" s="34">
        <f t="shared" si="15"/>
        <v>23742</v>
      </c>
      <c r="R72" s="24">
        <f>IF(N72&lt;Gesamt!$B$23,IF(H72=0,G72+365.25*Gesamt!$B$23,H72+365.25*Gesamt!$B$23),0)</f>
        <v>0</v>
      </c>
      <c r="S72" s="35">
        <f>IF(M72&lt;Gesamt!$B$17,Gesamt!$C$17,IF(M72&lt;Gesamt!$B$18,Gesamt!$C$18,IF(M72&lt;Gesamt!$B$19,Gesamt!$C$19,Gesamt!$C$20)))</f>
        <v>0</v>
      </c>
      <c r="T72" s="26">
        <f>IF(R72&gt;0,IF(R72&lt;P72,K72/12*Gesamt!$C$23*(1+L72)^(Gesamt!$B$23-Beamte!N72)*(1+$K$4),0),0)</f>
        <v>0</v>
      </c>
      <c r="U72" s="36">
        <f>(T72/Gesamt!$B$23*N72/((1+Gesamt!$B$29)^(Gesamt!$B$23-Beamte!N72)))*(1+S72)</f>
        <v>0</v>
      </c>
      <c r="V72" s="24">
        <f>IF(N72&lt;Gesamt!$B$24,IF(H72=0,G72+365.25*Gesamt!$B$24,H72+365.25*Gesamt!$B$24),0)</f>
        <v>0</v>
      </c>
      <c r="W72" s="26" t="b">
        <f>IF(V72&gt;0,IF(V72&lt;P72,K72/12*Gesamt!$C$24*(1+L72)^(Gesamt!$B$24-Beamte!N72)*(1+$K$4),IF(O72&gt;=35,K72/12*Gesamt!$C$24*(1+L72)^(O72-N72)*(1+$K$4),0)))</f>
        <v>0</v>
      </c>
      <c r="X72" s="36">
        <f>IF(O72&gt;=40,(W72/Gesamt!$B$24*N72/((1+Gesamt!$B$29)^(Gesamt!$B$24-Beamte!N72))*(1+S72)),IF(O72&gt;=35,(W72/O72*N72/((1+Gesamt!$B$29)^(O72-Beamte!N72))*(1+S72)),0))</f>
        <v>0</v>
      </c>
      <c r="Y72" s="27">
        <f>IF(N72&gt;Gesamt!$B$23,0,K72/12*Gesamt!$C$23*(((1+Beamte!L72)^(Gesamt!$B$23-Beamte!N72))))</f>
        <v>0</v>
      </c>
      <c r="Z72" s="15">
        <f>IF(N72&gt;Gesamt!$B$32,0,Y72/Gesamt!$B$32*((N72)*(1+S72))/((1+Gesamt!$B$29)^(Gesamt!$B$32-N72)))</f>
        <v>0</v>
      </c>
      <c r="AA72" s="37">
        <f t="shared" si="16"/>
        <v>0</v>
      </c>
      <c r="AB72" s="15">
        <f>IF(V72-P72&gt;0,0,IF(N72&gt;Gesamt!$B$24,0,K72/12*Gesamt!$C$24*(((1+Beamte!L72)^(Gesamt!$B$24-Beamte!N72)))))</f>
        <v>0</v>
      </c>
      <c r="AC72" s="15">
        <f>IF(N72&gt;Gesamt!$B$24,0,AB72/Gesamt!$B$24*((N72)*(1+S72))/((1+Gesamt!$B$29)^(Gesamt!$B$24-N72)))</f>
        <v>0</v>
      </c>
      <c r="AD72" s="37">
        <f t="shared" si="17"/>
        <v>0</v>
      </c>
      <c r="AE72" s="15">
        <f>IF(R72-P72&lt;0,0,x)</f>
        <v>0</v>
      </c>
    </row>
    <row r="73" spans="6:31" x14ac:dyDescent="0.15">
      <c r="F73" s="40"/>
      <c r="G73" s="40"/>
      <c r="H73" s="40"/>
      <c r="I73" s="41"/>
      <c r="J73" s="41"/>
      <c r="K73" s="32">
        <f t="shared" si="13"/>
        <v>0</v>
      </c>
      <c r="L73" s="42">
        <v>1.4999999999999999E-2</v>
      </c>
      <c r="M73" s="33">
        <f t="shared" si="14"/>
        <v>-50.997946611909654</v>
      </c>
      <c r="N73" s="22">
        <f>(Gesamt!$B$2-IF(H73=0,G73,H73))/365.25</f>
        <v>116</v>
      </c>
      <c r="O73" s="22">
        <f t="shared" si="18"/>
        <v>65.002053388090346</v>
      </c>
      <c r="P73" s="23">
        <f>F73+IF(C73="m",Gesamt!$B$13*365.25,Gesamt!$B$14*365.25)</f>
        <v>23741.25</v>
      </c>
      <c r="Q73" s="34">
        <f t="shared" si="15"/>
        <v>23742</v>
      </c>
      <c r="R73" s="24">
        <f>IF(N73&lt;Gesamt!$B$23,IF(H73=0,G73+365.25*Gesamt!$B$23,H73+365.25*Gesamt!$B$23),0)</f>
        <v>0</v>
      </c>
      <c r="S73" s="35">
        <f>IF(M73&lt;Gesamt!$B$17,Gesamt!$C$17,IF(M73&lt;Gesamt!$B$18,Gesamt!$C$18,IF(M73&lt;Gesamt!$B$19,Gesamt!$C$19,Gesamt!$C$20)))</f>
        <v>0</v>
      </c>
      <c r="T73" s="26">
        <f>IF(R73&gt;0,IF(R73&lt;P73,K73/12*Gesamt!$C$23*(1+L73)^(Gesamt!$B$23-Beamte!N73)*(1+$K$4),0),0)</f>
        <v>0</v>
      </c>
      <c r="U73" s="36">
        <f>(T73/Gesamt!$B$23*N73/((1+Gesamt!$B$29)^(Gesamt!$B$23-Beamte!N73)))*(1+S73)</f>
        <v>0</v>
      </c>
      <c r="V73" s="24">
        <f>IF(N73&lt;Gesamt!$B$24,IF(H73=0,G73+365.25*Gesamt!$B$24,H73+365.25*Gesamt!$B$24),0)</f>
        <v>0</v>
      </c>
      <c r="W73" s="26" t="b">
        <f>IF(V73&gt;0,IF(V73&lt;P73,K73/12*Gesamt!$C$24*(1+L73)^(Gesamt!$B$24-Beamte!N73)*(1+$K$4),IF(O73&gt;=35,K73/12*Gesamt!$C$24*(1+L73)^(O73-N73)*(1+$K$4),0)))</f>
        <v>0</v>
      </c>
      <c r="X73" s="36">
        <f>IF(O73&gt;=40,(W73/Gesamt!$B$24*N73/((1+Gesamt!$B$29)^(Gesamt!$B$24-Beamte!N73))*(1+S73)),IF(O73&gt;=35,(W73/O73*N73/((1+Gesamt!$B$29)^(O73-Beamte!N73))*(1+S73)),0))</f>
        <v>0</v>
      </c>
      <c r="Y73" s="27">
        <f>IF(N73&gt;Gesamt!$B$23,0,K73/12*Gesamt!$C$23*(((1+Beamte!L73)^(Gesamt!$B$23-Beamte!N73))))</f>
        <v>0</v>
      </c>
      <c r="Z73" s="15">
        <f>IF(N73&gt;Gesamt!$B$32,0,Y73/Gesamt!$B$32*((N73)*(1+S73))/((1+Gesamt!$B$29)^(Gesamt!$B$32-N73)))</f>
        <v>0</v>
      </c>
      <c r="AA73" s="37">
        <f t="shared" si="16"/>
        <v>0</v>
      </c>
      <c r="AB73" s="15">
        <f>IF(V73-P73&gt;0,0,IF(N73&gt;Gesamt!$B$24,0,K73/12*Gesamt!$C$24*(((1+Beamte!L73)^(Gesamt!$B$24-Beamte!N73)))))</f>
        <v>0</v>
      </c>
      <c r="AC73" s="15">
        <f>IF(N73&gt;Gesamt!$B$24,0,AB73/Gesamt!$B$24*((N73)*(1+S73))/((1+Gesamt!$B$29)^(Gesamt!$B$24-N73)))</f>
        <v>0</v>
      </c>
      <c r="AD73" s="37">
        <f t="shared" si="17"/>
        <v>0</v>
      </c>
      <c r="AE73" s="15">
        <f>IF(R73-P73&lt;0,0,x)</f>
        <v>0</v>
      </c>
    </row>
    <row r="74" spans="6:31" x14ac:dyDescent="0.15">
      <c r="F74" s="40"/>
      <c r="G74" s="40"/>
      <c r="H74" s="40"/>
      <c r="I74" s="41"/>
      <c r="J74" s="41"/>
      <c r="K74" s="32">
        <f t="shared" si="13"/>
        <v>0</v>
      </c>
      <c r="L74" s="42">
        <v>1.4999999999999999E-2</v>
      </c>
      <c r="M74" s="33">
        <f t="shared" si="14"/>
        <v>-50.997946611909654</v>
      </c>
      <c r="N74" s="22">
        <f>(Gesamt!$B$2-IF(H74=0,G74,H74))/365.25</f>
        <v>116</v>
      </c>
      <c r="O74" s="22">
        <f t="shared" si="18"/>
        <v>65.002053388090346</v>
      </c>
      <c r="P74" s="23">
        <f>F74+IF(C74="m",Gesamt!$B$13*365.25,Gesamt!$B$14*365.25)</f>
        <v>23741.25</v>
      </c>
      <c r="Q74" s="34">
        <f t="shared" si="15"/>
        <v>23742</v>
      </c>
      <c r="R74" s="24">
        <f>IF(N74&lt;Gesamt!$B$23,IF(H74=0,G74+365.25*Gesamt!$B$23,H74+365.25*Gesamt!$B$23),0)</f>
        <v>0</v>
      </c>
      <c r="S74" s="35">
        <f>IF(M74&lt;Gesamt!$B$17,Gesamt!$C$17,IF(M74&lt;Gesamt!$B$18,Gesamt!$C$18,IF(M74&lt;Gesamt!$B$19,Gesamt!$C$19,Gesamt!$C$20)))</f>
        <v>0</v>
      </c>
      <c r="T74" s="26">
        <f>IF(R74&gt;0,IF(R74&lt;P74,K74/12*Gesamt!$C$23*(1+L74)^(Gesamt!$B$23-Beamte!N74)*(1+$K$4),0),0)</f>
        <v>0</v>
      </c>
      <c r="U74" s="36">
        <f>(T74/Gesamt!$B$23*N74/((1+Gesamt!$B$29)^(Gesamt!$B$23-Beamte!N74)))*(1+S74)</f>
        <v>0</v>
      </c>
      <c r="V74" s="24">
        <f>IF(N74&lt;Gesamt!$B$24,IF(H74=0,G74+365.25*Gesamt!$B$24,H74+365.25*Gesamt!$B$24),0)</f>
        <v>0</v>
      </c>
      <c r="W74" s="26" t="b">
        <f>IF(V74&gt;0,IF(V74&lt;P74,K74/12*Gesamt!$C$24*(1+L74)^(Gesamt!$B$24-Beamte!N74)*(1+$K$4),IF(O74&gt;=35,K74/12*Gesamt!$C$24*(1+L74)^(O74-N74)*(1+$K$4),0)))</f>
        <v>0</v>
      </c>
      <c r="X74" s="36">
        <f>IF(O74&gt;=40,(W74/Gesamt!$B$24*N74/((1+Gesamt!$B$29)^(Gesamt!$B$24-Beamte!N74))*(1+S74)),IF(O74&gt;=35,(W74/O74*N74/((1+Gesamt!$B$29)^(O74-Beamte!N74))*(1+S74)),0))</f>
        <v>0</v>
      </c>
      <c r="Y74" s="27">
        <f>IF(N74&gt;Gesamt!$B$23,0,K74/12*Gesamt!$C$23*(((1+Beamte!L74)^(Gesamt!$B$23-Beamte!N74))))</f>
        <v>0</v>
      </c>
      <c r="Z74" s="15">
        <f>IF(N74&gt;Gesamt!$B$32,0,Y74/Gesamt!$B$32*((N74)*(1+S74))/((1+Gesamt!$B$29)^(Gesamt!$B$32-N74)))</f>
        <v>0</v>
      </c>
      <c r="AA74" s="37">
        <f t="shared" si="16"/>
        <v>0</v>
      </c>
      <c r="AB74" s="15">
        <f>IF(V74-P74&gt;0,0,IF(N74&gt;Gesamt!$B$24,0,K74/12*Gesamt!$C$24*(((1+Beamte!L74)^(Gesamt!$B$24-Beamte!N74)))))</f>
        <v>0</v>
      </c>
      <c r="AC74" s="15">
        <f>IF(N74&gt;Gesamt!$B$24,0,AB74/Gesamt!$B$24*((N74)*(1+S74))/((1+Gesamt!$B$29)^(Gesamt!$B$24-N74)))</f>
        <v>0</v>
      </c>
      <c r="AD74" s="37">
        <f t="shared" si="17"/>
        <v>0</v>
      </c>
      <c r="AE74" s="15">
        <f>IF(R74-P74&lt;0,0,x)</f>
        <v>0</v>
      </c>
    </row>
    <row r="75" spans="6:31" x14ac:dyDescent="0.15">
      <c r="F75" s="40"/>
      <c r="G75" s="40"/>
      <c r="H75" s="40"/>
      <c r="I75" s="41"/>
      <c r="J75" s="41"/>
      <c r="K75" s="32">
        <f t="shared" si="13"/>
        <v>0</v>
      </c>
      <c r="L75" s="42">
        <v>1.4999999999999999E-2</v>
      </c>
      <c r="M75" s="33">
        <f t="shared" si="14"/>
        <v>-50.997946611909654</v>
      </c>
      <c r="N75" s="22">
        <f>(Gesamt!$B$2-IF(H75=0,G75,H75))/365.25</f>
        <v>116</v>
      </c>
      <c r="O75" s="22">
        <f t="shared" si="18"/>
        <v>65.002053388090346</v>
      </c>
      <c r="P75" s="23">
        <f>F75+IF(C75="m",Gesamt!$B$13*365.25,Gesamt!$B$14*365.25)</f>
        <v>23741.25</v>
      </c>
      <c r="Q75" s="34">
        <f t="shared" si="15"/>
        <v>23742</v>
      </c>
      <c r="R75" s="24">
        <f>IF(N75&lt;Gesamt!$B$23,IF(H75=0,G75+365.25*Gesamt!$B$23,H75+365.25*Gesamt!$B$23),0)</f>
        <v>0</v>
      </c>
      <c r="S75" s="35">
        <f>IF(M75&lt;Gesamt!$B$17,Gesamt!$C$17,IF(M75&lt;Gesamt!$B$18,Gesamt!$C$18,IF(M75&lt;Gesamt!$B$19,Gesamt!$C$19,Gesamt!$C$20)))</f>
        <v>0</v>
      </c>
      <c r="T75" s="26">
        <f>IF(R75&gt;0,IF(R75&lt;P75,K75/12*Gesamt!$C$23*(1+L75)^(Gesamt!$B$23-Beamte!N75)*(1+$K$4),0),0)</f>
        <v>0</v>
      </c>
      <c r="U75" s="36">
        <f>(T75/Gesamt!$B$23*N75/((1+Gesamt!$B$29)^(Gesamt!$B$23-Beamte!N75)))*(1+S75)</f>
        <v>0</v>
      </c>
      <c r="V75" s="24">
        <f>IF(N75&lt;Gesamt!$B$24,IF(H75=0,G75+365.25*Gesamt!$B$24,H75+365.25*Gesamt!$B$24),0)</f>
        <v>0</v>
      </c>
      <c r="W75" s="26" t="b">
        <f>IF(V75&gt;0,IF(V75&lt;P75,K75/12*Gesamt!$C$24*(1+L75)^(Gesamt!$B$24-Beamte!N75)*(1+$K$4),IF(O75&gt;=35,K75/12*Gesamt!$C$24*(1+L75)^(O75-N75)*(1+$K$4),0)))</f>
        <v>0</v>
      </c>
      <c r="X75" s="36">
        <f>IF(O75&gt;=40,(W75/Gesamt!$B$24*N75/((1+Gesamt!$B$29)^(Gesamt!$B$24-Beamte!N75))*(1+S75)),IF(O75&gt;=35,(W75/O75*N75/((1+Gesamt!$B$29)^(O75-Beamte!N75))*(1+S75)),0))</f>
        <v>0</v>
      </c>
      <c r="Y75" s="27">
        <f>IF(N75&gt;Gesamt!$B$23,0,K75/12*Gesamt!$C$23*(((1+Beamte!L75)^(Gesamt!$B$23-Beamte!N75))))</f>
        <v>0</v>
      </c>
      <c r="Z75" s="15">
        <f>IF(N75&gt;Gesamt!$B$32,0,Y75/Gesamt!$B$32*((N75)*(1+S75))/((1+Gesamt!$B$29)^(Gesamt!$B$32-N75)))</f>
        <v>0</v>
      </c>
      <c r="AA75" s="37">
        <f t="shared" si="16"/>
        <v>0</v>
      </c>
      <c r="AB75" s="15">
        <f>IF(V75-P75&gt;0,0,IF(N75&gt;Gesamt!$B$24,0,K75/12*Gesamt!$C$24*(((1+Beamte!L75)^(Gesamt!$B$24-Beamte!N75)))))</f>
        <v>0</v>
      </c>
      <c r="AC75" s="15">
        <f>IF(N75&gt;Gesamt!$B$24,0,AB75/Gesamt!$B$24*((N75)*(1+S75))/((1+Gesamt!$B$29)^(Gesamt!$B$24-N75)))</f>
        <v>0</v>
      </c>
      <c r="AD75" s="37">
        <f t="shared" si="17"/>
        <v>0</v>
      </c>
      <c r="AE75" s="15">
        <f>IF(R75-P75&lt;0,0,x)</f>
        <v>0</v>
      </c>
    </row>
    <row r="76" spans="6:31" x14ac:dyDescent="0.15">
      <c r="F76" s="40"/>
      <c r="G76" s="40"/>
      <c r="H76" s="40"/>
      <c r="I76" s="41"/>
      <c r="J76" s="41"/>
      <c r="K76" s="32">
        <f t="shared" si="13"/>
        <v>0</v>
      </c>
      <c r="L76" s="42">
        <v>1.4999999999999999E-2</v>
      </c>
      <c r="M76" s="33">
        <f t="shared" si="14"/>
        <v>-50.997946611909654</v>
      </c>
      <c r="N76" s="22">
        <f>(Gesamt!$B$2-IF(H76=0,G76,H76))/365.25</f>
        <v>116</v>
      </c>
      <c r="O76" s="22">
        <f t="shared" si="18"/>
        <v>65.002053388090346</v>
      </c>
      <c r="P76" s="23">
        <f>F76+IF(C76="m",Gesamt!$B$13*365.25,Gesamt!$B$14*365.25)</f>
        <v>23741.25</v>
      </c>
      <c r="Q76" s="34">
        <f t="shared" si="15"/>
        <v>23742</v>
      </c>
      <c r="R76" s="24">
        <f>IF(N76&lt;Gesamt!$B$23,IF(H76=0,G76+365.25*Gesamt!$B$23,H76+365.25*Gesamt!$B$23),0)</f>
        <v>0</v>
      </c>
      <c r="S76" s="35">
        <f>IF(M76&lt;Gesamt!$B$17,Gesamt!$C$17,IF(M76&lt;Gesamt!$B$18,Gesamt!$C$18,IF(M76&lt;Gesamt!$B$19,Gesamt!$C$19,Gesamt!$C$20)))</f>
        <v>0</v>
      </c>
      <c r="T76" s="26">
        <f>IF(R76&gt;0,IF(R76&lt;P76,K76/12*Gesamt!$C$23*(1+L76)^(Gesamt!$B$23-Beamte!N76)*(1+$K$4),0),0)</f>
        <v>0</v>
      </c>
      <c r="U76" s="36">
        <f>(T76/Gesamt!$B$23*N76/((1+Gesamt!$B$29)^(Gesamt!$B$23-Beamte!N76)))*(1+S76)</f>
        <v>0</v>
      </c>
      <c r="V76" s="24">
        <f>IF(N76&lt;Gesamt!$B$24,IF(H76=0,G76+365.25*Gesamt!$B$24,H76+365.25*Gesamt!$B$24),0)</f>
        <v>0</v>
      </c>
      <c r="W76" s="26" t="b">
        <f>IF(V76&gt;0,IF(V76&lt;P76,K76/12*Gesamt!$C$24*(1+L76)^(Gesamt!$B$24-Beamte!N76)*(1+$K$4),IF(O76&gt;=35,K76/12*Gesamt!$C$24*(1+L76)^(O76-N76)*(1+$K$4),0)))</f>
        <v>0</v>
      </c>
      <c r="X76" s="36">
        <f>IF(O76&gt;=40,(W76/Gesamt!$B$24*N76/((1+Gesamt!$B$29)^(Gesamt!$B$24-Beamte!N76))*(1+S76)),IF(O76&gt;=35,(W76/O76*N76/((1+Gesamt!$B$29)^(O76-Beamte!N76))*(1+S76)),0))</f>
        <v>0</v>
      </c>
      <c r="Y76" s="27">
        <f>IF(N76&gt;Gesamt!$B$23,0,K76/12*Gesamt!$C$23*(((1+Beamte!L76)^(Gesamt!$B$23-Beamte!N76))))</f>
        <v>0</v>
      </c>
      <c r="Z76" s="15">
        <f>IF(N76&gt;Gesamt!$B$32,0,Y76/Gesamt!$B$32*((N76)*(1+S76))/((1+Gesamt!$B$29)^(Gesamt!$B$32-N76)))</f>
        <v>0</v>
      </c>
      <c r="AA76" s="37">
        <f t="shared" si="16"/>
        <v>0</v>
      </c>
      <c r="AB76" s="15">
        <f>IF(V76-P76&gt;0,0,IF(N76&gt;Gesamt!$B$24,0,K76/12*Gesamt!$C$24*(((1+Beamte!L76)^(Gesamt!$B$24-Beamte!N76)))))</f>
        <v>0</v>
      </c>
      <c r="AC76" s="15">
        <f>IF(N76&gt;Gesamt!$B$24,0,AB76/Gesamt!$B$24*((N76)*(1+S76))/((1+Gesamt!$B$29)^(Gesamt!$B$24-N76)))</f>
        <v>0</v>
      </c>
      <c r="AD76" s="37">
        <f t="shared" si="17"/>
        <v>0</v>
      </c>
      <c r="AE76" s="15">
        <f>IF(R76-P76&lt;0,0,x)</f>
        <v>0</v>
      </c>
    </row>
    <row r="77" spans="6:31" x14ac:dyDescent="0.15">
      <c r="F77" s="40"/>
      <c r="G77" s="40"/>
      <c r="H77" s="40"/>
      <c r="I77" s="41"/>
      <c r="J77" s="41"/>
      <c r="K77" s="32">
        <f t="shared" si="13"/>
        <v>0</v>
      </c>
      <c r="L77" s="42">
        <v>1.4999999999999999E-2</v>
      </c>
      <c r="M77" s="33">
        <f t="shared" si="14"/>
        <v>-50.997946611909654</v>
      </c>
      <c r="N77" s="22">
        <f>(Gesamt!$B$2-IF(H77=0,G77,H77))/365.25</f>
        <v>116</v>
      </c>
      <c r="O77" s="22">
        <f t="shared" si="18"/>
        <v>65.002053388090346</v>
      </c>
      <c r="P77" s="23">
        <f>F77+IF(C77="m",Gesamt!$B$13*365.25,Gesamt!$B$14*365.25)</f>
        <v>23741.25</v>
      </c>
      <c r="Q77" s="34">
        <f t="shared" si="15"/>
        <v>23742</v>
      </c>
      <c r="R77" s="24">
        <f>IF(N77&lt;Gesamt!$B$23,IF(H77=0,G77+365.25*Gesamt!$B$23,H77+365.25*Gesamt!$B$23),0)</f>
        <v>0</v>
      </c>
      <c r="S77" s="35">
        <f>IF(M77&lt;Gesamt!$B$17,Gesamt!$C$17,IF(M77&lt;Gesamt!$B$18,Gesamt!$C$18,IF(M77&lt;Gesamt!$B$19,Gesamt!$C$19,Gesamt!$C$20)))</f>
        <v>0</v>
      </c>
      <c r="T77" s="26">
        <f>IF(R77&gt;0,IF(R77&lt;P77,K77/12*Gesamt!$C$23*(1+L77)^(Gesamt!$B$23-Beamte!N77)*(1+$K$4),0),0)</f>
        <v>0</v>
      </c>
      <c r="U77" s="36">
        <f>(T77/Gesamt!$B$23*N77/((1+Gesamt!$B$29)^(Gesamt!$B$23-Beamte!N77)))*(1+S77)</f>
        <v>0</v>
      </c>
      <c r="V77" s="24">
        <f>IF(N77&lt;Gesamt!$B$24,IF(H77=0,G77+365.25*Gesamt!$B$24,H77+365.25*Gesamt!$B$24),0)</f>
        <v>0</v>
      </c>
      <c r="W77" s="26" t="b">
        <f>IF(V77&gt;0,IF(V77&lt;P77,K77/12*Gesamt!$C$24*(1+L77)^(Gesamt!$B$24-Beamte!N77)*(1+$K$4),IF(O77&gt;=35,K77/12*Gesamt!$C$24*(1+L77)^(O77-N77)*(1+$K$4),0)))</f>
        <v>0</v>
      </c>
      <c r="X77" s="36">
        <f>IF(O77&gt;=40,(W77/Gesamt!$B$24*N77/((1+Gesamt!$B$29)^(Gesamt!$B$24-Beamte!N77))*(1+S77)),IF(O77&gt;=35,(W77/O77*N77/((1+Gesamt!$B$29)^(O77-Beamte!N77))*(1+S77)),0))</f>
        <v>0</v>
      </c>
      <c r="Y77" s="27">
        <f>IF(N77&gt;Gesamt!$B$23,0,K77/12*Gesamt!$C$23*(((1+Beamte!L77)^(Gesamt!$B$23-Beamte!N77))))</f>
        <v>0</v>
      </c>
      <c r="Z77" s="15">
        <f>IF(N77&gt;Gesamt!$B$32,0,Y77/Gesamt!$B$32*((N77)*(1+S77))/((1+Gesamt!$B$29)^(Gesamt!$B$32-N77)))</f>
        <v>0</v>
      </c>
      <c r="AA77" s="37">
        <f t="shared" si="16"/>
        <v>0</v>
      </c>
      <c r="AB77" s="15">
        <f>IF(V77-P77&gt;0,0,IF(N77&gt;Gesamt!$B$24,0,K77/12*Gesamt!$C$24*(((1+Beamte!L77)^(Gesamt!$B$24-Beamte!N77)))))</f>
        <v>0</v>
      </c>
      <c r="AC77" s="15">
        <f>IF(N77&gt;Gesamt!$B$24,0,AB77/Gesamt!$B$24*((N77)*(1+S77))/((1+Gesamt!$B$29)^(Gesamt!$B$24-N77)))</f>
        <v>0</v>
      </c>
      <c r="AD77" s="37">
        <f t="shared" si="17"/>
        <v>0</v>
      </c>
      <c r="AE77" s="15">
        <f>IF(R77-P77&lt;0,0,x)</f>
        <v>0</v>
      </c>
    </row>
    <row r="78" spans="6:31" x14ac:dyDescent="0.15">
      <c r="F78" s="40"/>
      <c r="G78" s="40"/>
      <c r="H78" s="40"/>
      <c r="I78" s="41"/>
      <c r="J78" s="41"/>
      <c r="K78" s="32">
        <f t="shared" si="13"/>
        <v>0</v>
      </c>
      <c r="L78" s="42">
        <v>1.4999999999999999E-2</v>
      </c>
      <c r="M78" s="33">
        <f t="shared" si="14"/>
        <v>-50.997946611909654</v>
      </c>
      <c r="N78" s="22">
        <f>(Gesamt!$B$2-IF(H78=0,G78,H78))/365.25</f>
        <v>116</v>
      </c>
      <c r="O78" s="22">
        <f t="shared" si="18"/>
        <v>65.002053388090346</v>
      </c>
      <c r="P78" s="23">
        <f>F78+IF(C78="m",Gesamt!$B$13*365.25,Gesamt!$B$14*365.25)</f>
        <v>23741.25</v>
      </c>
      <c r="Q78" s="34">
        <f t="shared" si="15"/>
        <v>23742</v>
      </c>
      <c r="R78" s="24">
        <f>IF(N78&lt;Gesamt!$B$23,IF(H78=0,G78+365.25*Gesamt!$B$23,H78+365.25*Gesamt!$B$23),0)</f>
        <v>0</v>
      </c>
      <c r="S78" s="35">
        <f>IF(M78&lt;Gesamt!$B$17,Gesamt!$C$17,IF(M78&lt;Gesamt!$B$18,Gesamt!$C$18,IF(M78&lt;Gesamt!$B$19,Gesamt!$C$19,Gesamt!$C$20)))</f>
        <v>0</v>
      </c>
      <c r="T78" s="26">
        <f>IF(R78&gt;0,IF(R78&lt;P78,K78/12*Gesamt!$C$23*(1+L78)^(Gesamt!$B$23-Beamte!N78)*(1+$K$4),0),0)</f>
        <v>0</v>
      </c>
      <c r="U78" s="36">
        <f>(T78/Gesamt!$B$23*N78/((1+Gesamt!$B$29)^(Gesamt!$B$23-Beamte!N78)))*(1+S78)</f>
        <v>0</v>
      </c>
      <c r="V78" s="24">
        <f>IF(N78&lt;Gesamt!$B$24,IF(H78=0,G78+365.25*Gesamt!$B$24,H78+365.25*Gesamt!$B$24),0)</f>
        <v>0</v>
      </c>
      <c r="W78" s="26" t="b">
        <f>IF(V78&gt;0,IF(V78&lt;P78,K78/12*Gesamt!$C$24*(1+L78)^(Gesamt!$B$24-Beamte!N78)*(1+$K$4),IF(O78&gt;=35,K78/12*Gesamt!$C$24*(1+L78)^(O78-N78)*(1+$K$4),0)))</f>
        <v>0</v>
      </c>
      <c r="X78" s="36">
        <f>IF(O78&gt;=40,(W78/Gesamt!$B$24*N78/((1+Gesamt!$B$29)^(Gesamt!$B$24-Beamte!N78))*(1+S78)),IF(O78&gt;=35,(W78/O78*N78/((1+Gesamt!$B$29)^(O78-Beamte!N78))*(1+S78)),0))</f>
        <v>0</v>
      </c>
      <c r="Y78" s="27">
        <f>IF(N78&gt;Gesamt!$B$23,0,K78/12*Gesamt!$C$23*(((1+Beamte!L78)^(Gesamt!$B$23-Beamte!N78))))</f>
        <v>0</v>
      </c>
      <c r="Z78" s="15">
        <f>IF(N78&gt;Gesamt!$B$32,0,Y78/Gesamt!$B$32*((N78)*(1+S78))/((1+Gesamt!$B$29)^(Gesamt!$B$32-N78)))</f>
        <v>0</v>
      </c>
      <c r="AA78" s="37">
        <f t="shared" si="16"/>
        <v>0</v>
      </c>
      <c r="AB78" s="15">
        <f>IF(V78-P78&gt;0,0,IF(N78&gt;Gesamt!$B$24,0,K78/12*Gesamt!$C$24*(((1+Beamte!L78)^(Gesamt!$B$24-Beamte!N78)))))</f>
        <v>0</v>
      </c>
      <c r="AC78" s="15">
        <f>IF(N78&gt;Gesamt!$B$24,0,AB78/Gesamt!$B$24*((N78)*(1+S78))/((1+Gesamt!$B$29)^(Gesamt!$B$24-N78)))</f>
        <v>0</v>
      </c>
      <c r="AD78" s="37">
        <f t="shared" si="17"/>
        <v>0</v>
      </c>
      <c r="AE78" s="15">
        <f>IF(R78-P78&lt;0,0,x)</f>
        <v>0</v>
      </c>
    </row>
    <row r="79" spans="6:31" x14ac:dyDescent="0.15">
      <c r="F79" s="40"/>
      <c r="G79" s="40"/>
      <c r="H79" s="40"/>
      <c r="I79" s="41"/>
      <c r="J79" s="41"/>
      <c r="K79" s="32">
        <f t="shared" si="13"/>
        <v>0</v>
      </c>
      <c r="L79" s="42">
        <v>1.4999999999999999E-2</v>
      </c>
      <c r="M79" s="33">
        <f t="shared" si="14"/>
        <v>-50.997946611909654</v>
      </c>
      <c r="N79" s="22">
        <f>(Gesamt!$B$2-IF(H79=0,G79,H79))/365.25</f>
        <v>116</v>
      </c>
      <c r="O79" s="22">
        <f t="shared" si="18"/>
        <v>65.002053388090346</v>
      </c>
      <c r="P79" s="23">
        <f>F79+IF(C79="m",Gesamt!$B$13*365.25,Gesamt!$B$14*365.25)</f>
        <v>23741.25</v>
      </c>
      <c r="Q79" s="34">
        <f t="shared" si="15"/>
        <v>23742</v>
      </c>
      <c r="R79" s="24">
        <f>IF(N79&lt;Gesamt!$B$23,IF(H79=0,G79+365.25*Gesamt!$B$23,H79+365.25*Gesamt!$B$23),0)</f>
        <v>0</v>
      </c>
      <c r="S79" s="35">
        <f>IF(M79&lt;Gesamt!$B$17,Gesamt!$C$17,IF(M79&lt;Gesamt!$B$18,Gesamt!$C$18,IF(M79&lt;Gesamt!$B$19,Gesamt!$C$19,Gesamt!$C$20)))</f>
        <v>0</v>
      </c>
      <c r="T79" s="26">
        <f>IF(R79&gt;0,IF(R79&lt;P79,K79/12*Gesamt!$C$23*(1+L79)^(Gesamt!$B$23-Beamte!N79)*(1+$K$4),0),0)</f>
        <v>0</v>
      </c>
      <c r="U79" s="36">
        <f>(T79/Gesamt!$B$23*N79/((1+Gesamt!$B$29)^(Gesamt!$B$23-Beamte!N79)))*(1+S79)</f>
        <v>0</v>
      </c>
      <c r="V79" s="24">
        <f>IF(N79&lt;Gesamt!$B$24,IF(H79=0,G79+365.25*Gesamt!$B$24,H79+365.25*Gesamt!$B$24),0)</f>
        <v>0</v>
      </c>
      <c r="W79" s="26" t="b">
        <f>IF(V79&gt;0,IF(V79&lt;P79,K79/12*Gesamt!$C$24*(1+L79)^(Gesamt!$B$24-Beamte!N79)*(1+$K$4),IF(O79&gt;=35,K79/12*Gesamt!$C$24*(1+L79)^(O79-N79)*(1+$K$4),0)))</f>
        <v>0</v>
      </c>
      <c r="X79" s="36">
        <f>IF(O79&gt;=40,(W79/Gesamt!$B$24*N79/((1+Gesamt!$B$29)^(Gesamt!$B$24-Beamte!N79))*(1+S79)),IF(O79&gt;=35,(W79/O79*N79/((1+Gesamt!$B$29)^(O79-Beamte!N79))*(1+S79)),0))</f>
        <v>0</v>
      </c>
      <c r="Y79" s="27">
        <f>IF(N79&gt;Gesamt!$B$23,0,K79/12*Gesamt!$C$23*(((1+Beamte!L79)^(Gesamt!$B$23-Beamte!N79))))</f>
        <v>0</v>
      </c>
      <c r="Z79" s="15">
        <f>IF(N79&gt;Gesamt!$B$32,0,Y79/Gesamt!$B$32*((N79)*(1+S79))/((1+Gesamt!$B$29)^(Gesamt!$B$32-N79)))</f>
        <v>0</v>
      </c>
      <c r="AA79" s="37">
        <f t="shared" si="16"/>
        <v>0</v>
      </c>
      <c r="AB79" s="15">
        <f>IF(V79-P79&gt;0,0,IF(N79&gt;Gesamt!$B$24,0,K79/12*Gesamt!$C$24*(((1+Beamte!L79)^(Gesamt!$B$24-Beamte!N79)))))</f>
        <v>0</v>
      </c>
      <c r="AC79" s="15">
        <f>IF(N79&gt;Gesamt!$B$24,0,AB79/Gesamt!$B$24*((N79)*(1+S79))/((1+Gesamt!$B$29)^(Gesamt!$B$24-N79)))</f>
        <v>0</v>
      </c>
      <c r="AD79" s="37">
        <f t="shared" si="17"/>
        <v>0</v>
      </c>
      <c r="AE79" s="15">
        <f>IF(R79-P79&lt;0,0,x)</f>
        <v>0</v>
      </c>
    </row>
    <row r="80" spans="6:31" x14ac:dyDescent="0.15">
      <c r="F80" s="40"/>
      <c r="G80" s="40"/>
      <c r="H80" s="40"/>
      <c r="I80" s="41"/>
      <c r="J80" s="41"/>
      <c r="K80" s="32">
        <f t="shared" si="13"/>
        <v>0</v>
      </c>
      <c r="L80" s="42">
        <v>1.4999999999999999E-2</v>
      </c>
      <c r="M80" s="33">
        <f t="shared" si="14"/>
        <v>-50.997946611909654</v>
      </c>
      <c r="N80" s="22">
        <f>(Gesamt!$B$2-IF(H80=0,G80,H80))/365.25</f>
        <v>116</v>
      </c>
      <c r="O80" s="22">
        <f t="shared" si="18"/>
        <v>65.002053388090346</v>
      </c>
      <c r="P80" s="23">
        <f>F80+IF(C80="m",Gesamt!$B$13*365.25,Gesamt!$B$14*365.25)</f>
        <v>23741.25</v>
      </c>
      <c r="Q80" s="34">
        <f t="shared" si="15"/>
        <v>23742</v>
      </c>
      <c r="R80" s="24">
        <f>IF(N80&lt;Gesamt!$B$23,IF(H80=0,G80+365.25*Gesamt!$B$23,H80+365.25*Gesamt!$B$23),0)</f>
        <v>0</v>
      </c>
      <c r="S80" s="35">
        <f>IF(M80&lt;Gesamt!$B$17,Gesamt!$C$17,IF(M80&lt;Gesamt!$B$18,Gesamt!$C$18,IF(M80&lt;Gesamt!$B$19,Gesamt!$C$19,Gesamt!$C$20)))</f>
        <v>0</v>
      </c>
      <c r="T80" s="26">
        <f>IF(R80&gt;0,IF(R80&lt;P80,K80/12*Gesamt!$C$23*(1+L80)^(Gesamt!$B$23-Beamte!N80)*(1+$K$4),0),0)</f>
        <v>0</v>
      </c>
      <c r="U80" s="36">
        <f>(T80/Gesamt!$B$23*N80/((1+Gesamt!$B$29)^(Gesamt!$B$23-Beamte!N80)))*(1+S80)</f>
        <v>0</v>
      </c>
      <c r="V80" s="24">
        <f>IF(N80&lt;Gesamt!$B$24,IF(H80=0,G80+365.25*Gesamt!$B$24,H80+365.25*Gesamt!$B$24),0)</f>
        <v>0</v>
      </c>
      <c r="W80" s="26" t="b">
        <f>IF(V80&gt;0,IF(V80&lt;P80,K80/12*Gesamt!$C$24*(1+L80)^(Gesamt!$B$24-Beamte!N80)*(1+$K$4),IF(O80&gt;=35,K80/12*Gesamt!$C$24*(1+L80)^(O80-N80)*(1+$K$4),0)))</f>
        <v>0</v>
      </c>
      <c r="X80" s="36">
        <f>IF(O80&gt;=40,(W80/Gesamt!$B$24*N80/((1+Gesamt!$B$29)^(Gesamt!$B$24-Beamte!N80))*(1+S80)),IF(O80&gt;=35,(W80/O80*N80/((1+Gesamt!$B$29)^(O80-Beamte!N80))*(1+S80)),0))</f>
        <v>0</v>
      </c>
      <c r="Y80" s="27">
        <f>IF(N80&gt;Gesamt!$B$23,0,K80/12*Gesamt!$C$23*(((1+Beamte!L80)^(Gesamt!$B$23-Beamte!N80))))</f>
        <v>0</v>
      </c>
      <c r="Z80" s="15">
        <f>IF(N80&gt;Gesamt!$B$32,0,Y80/Gesamt!$B$32*((N80)*(1+S80))/((1+Gesamt!$B$29)^(Gesamt!$B$32-N80)))</f>
        <v>0</v>
      </c>
      <c r="AA80" s="37">
        <f t="shared" si="16"/>
        <v>0</v>
      </c>
      <c r="AB80" s="15">
        <f>IF(V80-P80&gt;0,0,IF(N80&gt;Gesamt!$B$24,0,K80/12*Gesamt!$C$24*(((1+Beamte!L80)^(Gesamt!$B$24-Beamte!N80)))))</f>
        <v>0</v>
      </c>
      <c r="AC80" s="15">
        <f>IF(N80&gt;Gesamt!$B$24,0,AB80/Gesamt!$B$24*((N80)*(1+S80))/((1+Gesamt!$B$29)^(Gesamt!$B$24-N80)))</f>
        <v>0</v>
      </c>
      <c r="AD80" s="37">
        <f t="shared" si="17"/>
        <v>0</v>
      </c>
      <c r="AE80" s="15">
        <f>IF(R80-P80&lt;0,0,x)</f>
        <v>0</v>
      </c>
    </row>
    <row r="81" spans="6:31" x14ac:dyDescent="0.15">
      <c r="F81" s="40"/>
      <c r="G81" s="40"/>
      <c r="H81" s="40"/>
      <c r="I81" s="41"/>
      <c r="J81" s="41"/>
      <c r="K81" s="32">
        <f t="shared" si="13"/>
        <v>0</v>
      </c>
      <c r="L81" s="42">
        <v>1.4999999999999999E-2</v>
      </c>
      <c r="M81" s="33">
        <f t="shared" si="14"/>
        <v>-50.997946611909654</v>
      </c>
      <c r="N81" s="22">
        <f>(Gesamt!$B$2-IF(H81=0,G81,H81))/365.25</f>
        <v>116</v>
      </c>
      <c r="O81" s="22">
        <f t="shared" si="18"/>
        <v>65.002053388090346</v>
      </c>
      <c r="P81" s="23">
        <f>F81+IF(C81="m",Gesamt!$B$13*365.25,Gesamt!$B$14*365.25)</f>
        <v>23741.25</v>
      </c>
      <c r="Q81" s="34">
        <f t="shared" si="15"/>
        <v>23742</v>
      </c>
      <c r="R81" s="24">
        <f>IF(N81&lt;Gesamt!$B$23,IF(H81=0,G81+365.25*Gesamt!$B$23,H81+365.25*Gesamt!$B$23),0)</f>
        <v>0</v>
      </c>
      <c r="S81" s="35">
        <f>IF(M81&lt;Gesamt!$B$17,Gesamt!$C$17,IF(M81&lt;Gesamt!$B$18,Gesamt!$C$18,IF(M81&lt;Gesamt!$B$19,Gesamt!$C$19,Gesamt!$C$20)))</f>
        <v>0</v>
      </c>
      <c r="T81" s="26">
        <f>IF(R81&gt;0,IF(R81&lt;P81,K81/12*Gesamt!$C$23*(1+L81)^(Gesamt!$B$23-Beamte!N81)*(1+$K$4),0),0)</f>
        <v>0</v>
      </c>
      <c r="U81" s="36">
        <f>(T81/Gesamt!$B$23*N81/((1+Gesamt!$B$29)^(Gesamt!$B$23-Beamte!N81)))*(1+S81)</f>
        <v>0</v>
      </c>
      <c r="V81" s="24">
        <f>IF(N81&lt;Gesamt!$B$24,IF(H81=0,G81+365.25*Gesamt!$B$24,H81+365.25*Gesamt!$B$24),0)</f>
        <v>0</v>
      </c>
      <c r="W81" s="26" t="b">
        <f>IF(V81&gt;0,IF(V81&lt;P81,K81/12*Gesamt!$C$24*(1+L81)^(Gesamt!$B$24-Beamte!N81)*(1+$K$4),IF(O81&gt;=35,K81/12*Gesamt!$C$24*(1+L81)^(O81-N81)*(1+$K$4),0)))</f>
        <v>0</v>
      </c>
      <c r="X81" s="36">
        <f>IF(O81&gt;=40,(W81/Gesamt!$B$24*N81/((1+Gesamt!$B$29)^(Gesamt!$B$24-Beamte!N81))*(1+S81)),IF(O81&gt;=35,(W81/O81*N81/((1+Gesamt!$B$29)^(O81-Beamte!N81))*(1+S81)),0))</f>
        <v>0</v>
      </c>
      <c r="Y81" s="27">
        <f>IF(N81&gt;Gesamt!$B$23,0,K81/12*Gesamt!$C$23*(((1+Beamte!L81)^(Gesamt!$B$23-Beamte!N81))))</f>
        <v>0</v>
      </c>
      <c r="Z81" s="15">
        <f>IF(N81&gt;Gesamt!$B$32,0,Y81/Gesamt!$B$32*((N81)*(1+S81))/((1+Gesamt!$B$29)^(Gesamt!$B$32-N81)))</f>
        <v>0</v>
      </c>
      <c r="AA81" s="37">
        <f t="shared" si="16"/>
        <v>0</v>
      </c>
      <c r="AB81" s="15">
        <f>IF(V81-P81&gt;0,0,IF(N81&gt;Gesamt!$B$24,0,K81/12*Gesamt!$C$24*(((1+Beamte!L81)^(Gesamt!$B$24-Beamte!N81)))))</f>
        <v>0</v>
      </c>
      <c r="AC81" s="15">
        <f>IF(N81&gt;Gesamt!$B$24,0,AB81/Gesamt!$B$24*((N81)*(1+S81))/((1+Gesamt!$B$29)^(Gesamt!$B$24-N81)))</f>
        <v>0</v>
      </c>
      <c r="AD81" s="37">
        <f t="shared" si="17"/>
        <v>0</v>
      </c>
      <c r="AE81" s="15">
        <f>IF(R81-P81&lt;0,0,x)</f>
        <v>0</v>
      </c>
    </row>
    <row r="82" spans="6:31" x14ac:dyDescent="0.15">
      <c r="F82" s="40"/>
      <c r="G82" s="40"/>
      <c r="H82" s="40"/>
      <c r="I82" s="41"/>
      <c r="J82" s="41"/>
      <c r="K82" s="32">
        <f t="shared" si="13"/>
        <v>0</v>
      </c>
      <c r="L82" s="42">
        <v>1.4999999999999999E-2</v>
      </c>
      <c r="M82" s="33">
        <f t="shared" si="14"/>
        <v>-50.997946611909654</v>
      </c>
      <c r="N82" s="22">
        <f>(Gesamt!$B$2-IF(H82=0,G82,H82))/365.25</f>
        <v>116</v>
      </c>
      <c r="O82" s="22">
        <f t="shared" si="18"/>
        <v>65.002053388090346</v>
      </c>
      <c r="P82" s="23">
        <f>F82+IF(C82="m",Gesamt!$B$13*365.25,Gesamt!$B$14*365.25)</f>
        <v>23741.25</v>
      </c>
      <c r="Q82" s="34">
        <f t="shared" si="15"/>
        <v>23742</v>
      </c>
      <c r="R82" s="24">
        <f>IF(N82&lt;Gesamt!$B$23,IF(H82=0,G82+365.25*Gesamt!$B$23,H82+365.25*Gesamt!$B$23),0)</f>
        <v>0</v>
      </c>
      <c r="S82" s="35">
        <f>IF(M82&lt;Gesamt!$B$17,Gesamt!$C$17,IF(M82&lt;Gesamt!$B$18,Gesamt!$C$18,IF(M82&lt;Gesamt!$B$19,Gesamt!$C$19,Gesamt!$C$20)))</f>
        <v>0</v>
      </c>
      <c r="T82" s="26">
        <f>IF(R82&gt;0,IF(R82&lt;P82,K82/12*Gesamt!$C$23*(1+L82)^(Gesamt!$B$23-Beamte!N82)*(1+$K$4),0),0)</f>
        <v>0</v>
      </c>
      <c r="U82" s="36">
        <f>(T82/Gesamt!$B$23*N82/((1+Gesamt!$B$29)^(Gesamt!$B$23-Beamte!N82)))*(1+S82)</f>
        <v>0</v>
      </c>
      <c r="V82" s="24">
        <f>IF(N82&lt;Gesamt!$B$24,IF(H82=0,G82+365.25*Gesamt!$B$24,H82+365.25*Gesamt!$B$24),0)</f>
        <v>0</v>
      </c>
      <c r="W82" s="26" t="b">
        <f>IF(V82&gt;0,IF(V82&lt;P82,K82/12*Gesamt!$C$24*(1+L82)^(Gesamt!$B$24-Beamte!N82)*(1+$K$4),IF(O82&gt;=35,K82/12*Gesamt!$C$24*(1+L82)^(O82-N82)*(1+$K$4),0)))</f>
        <v>0</v>
      </c>
      <c r="X82" s="36">
        <f>IF(O82&gt;=40,(W82/Gesamt!$B$24*N82/((1+Gesamt!$B$29)^(Gesamt!$B$24-Beamte!N82))*(1+S82)),IF(O82&gt;=35,(W82/O82*N82/((1+Gesamt!$B$29)^(O82-Beamte!N82))*(1+S82)),0))</f>
        <v>0</v>
      </c>
      <c r="Y82" s="27">
        <f>IF(N82&gt;Gesamt!$B$23,0,K82/12*Gesamt!$C$23*(((1+Beamte!L82)^(Gesamt!$B$23-Beamte!N82))))</f>
        <v>0</v>
      </c>
      <c r="Z82" s="15">
        <f>IF(N82&gt;Gesamt!$B$32,0,Y82/Gesamt!$B$32*((N82)*(1+S82))/((1+Gesamt!$B$29)^(Gesamt!$B$32-N82)))</f>
        <v>0</v>
      </c>
      <c r="AA82" s="37">
        <f t="shared" si="16"/>
        <v>0</v>
      </c>
      <c r="AB82" s="15">
        <f>IF(V82-P82&gt;0,0,IF(N82&gt;Gesamt!$B$24,0,K82/12*Gesamt!$C$24*(((1+Beamte!L82)^(Gesamt!$B$24-Beamte!N82)))))</f>
        <v>0</v>
      </c>
      <c r="AC82" s="15">
        <f>IF(N82&gt;Gesamt!$B$24,0,AB82/Gesamt!$B$24*((N82)*(1+S82))/((1+Gesamt!$B$29)^(Gesamt!$B$24-N82)))</f>
        <v>0</v>
      </c>
      <c r="AD82" s="37">
        <f t="shared" si="17"/>
        <v>0</v>
      </c>
      <c r="AE82" s="15">
        <f>IF(R82-P82&lt;0,0,x)</f>
        <v>0</v>
      </c>
    </row>
    <row r="83" spans="6:31" x14ac:dyDescent="0.15">
      <c r="F83" s="40"/>
      <c r="G83" s="40"/>
      <c r="H83" s="40"/>
      <c r="I83" s="41"/>
      <c r="J83" s="41"/>
      <c r="K83" s="32">
        <f t="shared" si="13"/>
        <v>0</v>
      </c>
      <c r="L83" s="42">
        <v>1.4999999999999999E-2</v>
      </c>
      <c r="M83" s="33">
        <f t="shared" si="14"/>
        <v>-50.997946611909654</v>
      </c>
      <c r="N83" s="22">
        <f>(Gesamt!$B$2-IF(H83=0,G83,H83))/365.25</f>
        <v>116</v>
      </c>
      <c r="O83" s="22">
        <f t="shared" si="18"/>
        <v>65.002053388090346</v>
      </c>
      <c r="P83" s="23">
        <f>F83+IF(C83="m",Gesamt!$B$13*365.25,Gesamt!$B$14*365.25)</f>
        <v>23741.25</v>
      </c>
      <c r="Q83" s="34">
        <f t="shared" si="15"/>
        <v>23742</v>
      </c>
      <c r="R83" s="24">
        <f>IF(N83&lt;Gesamt!$B$23,IF(H83=0,G83+365.25*Gesamt!$B$23,H83+365.25*Gesamt!$B$23),0)</f>
        <v>0</v>
      </c>
      <c r="S83" s="35">
        <f>IF(M83&lt;Gesamt!$B$17,Gesamt!$C$17,IF(M83&lt;Gesamt!$B$18,Gesamt!$C$18,IF(M83&lt;Gesamt!$B$19,Gesamt!$C$19,Gesamt!$C$20)))</f>
        <v>0</v>
      </c>
      <c r="T83" s="26">
        <f>IF(R83&gt;0,IF(R83&lt;P83,K83/12*Gesamt!$C$23*(1+L83)^(Gesamt!$B$23-Beamte!N83)*(1+$K$4),0),0)</f>
        <v>0</v>
      </c>
      <c r="U83" s="36">
        <f>(T83/Gesamt!$B$23*N83/((1+Gesamt!$B$29)^(Gesamt!$B$23-Beamte!N83)))*(1+S83)</f>
        <v>0</v>
      </c>
      <c r="V83" s="24">
        <f>IF(N83&lt;Gesamt!$B$24,IF(H83=0,G83+365.25*Gesamt!$B$24,H83+365.25*Gesamt!$B$24),0)</f>
        <v>0</v>
      </c>
      <c r="W83" s="26" t="b">
        <f>IF(V83&gt;0,IF(V83&lt;P83,K83/12*Gesamt!$C$24*(1+L83)^(Gesamt!$B$24-Beamte!N83)*(1+$K$4),IF(O83&gt;=35,K83/12*Gesamt!$C$24*(1+L83)^(O83-N83)*(1+$K$4),0)))</f>
        <v>0</v>
      </c>
      <c r="X83" s="36">
        <f>IF(O83&gt;=40,(W83/Gesamt!$B$24*N83/((1+Gesamt!$B$29)^(Gesamt!$B$24-Beamte!N83))*(1+S83)),IF(O83&gt;=35,(W83/O83*N83/((1+Gesamt!$B$29)^(O83-Beamte!N83))*(1+S83)),0))</f>
        <v>0</v>
      </c>
      <c r="Y83" s="27">
        <f>IF(N83&gt;Gesamt!$B$23,0,K83/12*Gesamt!$C$23*(((1+Beamte!L83)^(Gesamt!$B$23-Beamte!N83))))</f>
        <v>0</v>
      </c>
      <c r="Z83" s="15">
        <f>IF(N83&gt;Gesamt!$B$32,0,Y83/Gesamt!$B$32*((N83)*(1+S83))/((1+Gesamt!$B$29)^(Gesamt!$B$32-N83)))</f>
        <v>0</v>
      </c>
      <c r="AA83" s="37">
        <f t="shared" si="16"/>
        <v>0</v>
      </c>
      <c r="AB83" s="15">
        <f>IF(V83-P83&gt;0,0,IF(N83&gt;Gesamt!$B$24,0,K83/12*Gesamt!$C$24*(((1+Beamte!L83)^(Gesamt!$B$24-Beamte!N83)))))</f>
        <v>0</v>
      </c>
      <c r="AC83" s="15">
        <f>IF(N83&gt;Gesamt!$B$24,0,AB83/Gesamt!$B$24*((N83)*(1+S83))/((1+Gesamt!$B$29)^(Gesamt!$B$24-N83)))</f>
        <v>0</v>
      </c>
      <c r="AD83" s="37">
        <f t="shared" si="17"/>
        <v>0</v>
      </c>
      <c r="AE83" s="15">
        <f>IF(R83-P83&lt;0,0,x)</f>
        <v>0</v>
      </c>
    </row>
    <row r="84" spans="6:31" x14ac:dyDescent="0.15">
      <c r="F84" s="40"/>
      <c r="G84" s="40"/>
      <c r="H84" s="40"/>
      <c r="I84" s="41"/>
      <c r="J84" s="41"/>
      <c r="K84" s="32">
        <f t="shared" si="13"/>
        <v>0</v>
      </c>
      <c r="L84" s="42">
        <v>1.4999999999999999E-2</v>
      </c>
      <c r="M84" s="33">
        <f t="shared" si="14"/>
        <v>-50.997946611909654</v>
      </c>
      <c r="N84" s="22">
        <f>(Gesamt!$B$2-IF(H84=0,G84,H84))/365.25</f>
        <v>116</v>
      </c>
      <c r="O84" s="22">
        <f t="shared" si="18"/>
        <v>65.002053388090346</v>
      </c>
      <c r="P84" s="23">
        <f>F84+IF(C84="m",Gesamt!$B$13*365.25,Gesamt!$B$14*365.25)</f>
        <v>23741.25</v>
      </c>
      <c r="Q84" s="34">
        <f t="shared" si="15"/>
        <v>23742</v>
      </c>
      <c r="R84" s="24">
        <f>IF(N84&lt;Gesamt!$B$23,IF(H84=0,G84+365.25*Gesamt!$B$23,H84+365.25*Gesamt!$B$23),0)</f>
        <v>0</v>
      </c>
      <c r="S84" s="35">
        <f>IF(M84&lt;Gesamt!$B$17,Gesamt!$C$17,IF(M84&lt;Gesamt!$B$18,Gesamt!$C$18,IF(M84&lt;Gesamt!$B$19,Gesamt!$C$19,Gesamt!$C$20)))</f>
        <v>0</v>
      </c>
      <c r="T84" s="26">
        <f>IF(R84&gt;0,IF(R84&lt;P84,K84/12*Gesamt!$C$23*(1+L84)^(Gesamt!$B$23-Beamte!N84)*(1+$K$4),0),0)</f>
        <v>0</v>
      </c>
      <c r="U84" s="36">
        <f>(T84/Gesamt!$B$23*N84/((1+Gesamt!$B$29)^(Gesamt!$B$23-Beamte!N84)))*(1+S84)</f>
        <v>0</v>
      </c>
      <c r="V84" s="24">
        <f>IF(N84&lt;Gesamt!$B$24,IF(H84=0,G84+365.25*Gesamt!$B$24,H84+365.25*Gesamt!$B$24),0)</f>
        <v>0</v>
      </c>
      <c r="W84" s="26" t="b">
        <f>IF(V84&gt;0,IF(V84&lt;P84,K84/12*Gesamt!$C$24*(1+L84)^(Gesamt!$B$24-Beamte!N84)*(1+$K$4),IF(O84&gt;=35,K84/12*Gesamt!$C$24*(1+L84)^(O84-N84)*(1+$K$4),0)))</f>
        <v>0</v>
      </c>
      <c r="X84" s="36">
        <f>IF(O84&gt;=40,(W84/Gesamt!$B$24*N84/((1+Gesamt!$B$29)^(Gesamt!$B$24-Beamte!N84))*(1+S84)),IF(O84&gt;=35,(W84/O84*N84/((1+Gesamt!$B$29)^(O84-Beamte!N84))*(1+S84)),0))</f>
        <v>0</v>
      </c>
      <c r="Y84" s="27">
        <f>IF(N84&gt;Gesamt!$B$23,0,K84/12*Gesamt!$C$23*(((1+Beamte!L84)^(Gesamt!$B$23-Beamte!N84))))</f>
        <v>0</v>
      </c>
      <c r="Z84" s="15">
        <f>IF(N84&gt;Gesamt!$B$32,0,Y84/Gesamt!$B$32*((N84)*(1+S84))/((1+Gesamt!$B$29)^(Gesamt!$B$32-N84)))</f>
        <v>0</v>
      </c>
      <c r="AA84" s="37">
        <f t="shared" si="16"/>
        <v>0</v>
      </c>
      <c r="AB84" s="15">
        <f>IF(V84-P84&gt;0,0,IF(N84&gt;Gesamt!$B$24,0,K84/12*Gesamt!$C$24*(((1+Beamte!L84)^(Gesamt!$B$24-Beamte!N84)))))</f>
        <v>0</v>
      </c>
      <c r="AC84" s="15">
        <f>IF(N84&gt;Gesamt!$B$24,0,AB84/Gesamt!$B$24*((N84)*(1+S84))/((1+Gesamt!$B$29)^(Gesamt!$B$24-N84)))</f>
        <v>0</v>
      </c>
      <c r="AD84" s="37">
        <f t="shared" si="17"/>
        <v>0</v>
      </c>
      <c r="AE84" s="15">
        <f>IF(R84-P84&lt;0,0,x)</f>
        <v>0</v>
      </c>
    </row>
    <row r="85" spans="6:31" x14ac:dyDescent="0.15">
      <c r="F85" s="40"/>
      <c r="G85" s="40"/>
      <c r="H85" s="40"/>
      <c r="I85" s="41"/>
      <c r="J85" s="41"/>
      <c r="K85" s="32">
        <f t="shared" si="13"/>
        <v>0</v>
      </c>
      <c r="L85" s="42">
        <v>1.4999999999999999E-2</v>
      </c>
      <c r="M85" s="33">
        <f t="shared" si="14"/>
        <v>-50.997946611909654</v>
      </c>
      <c r="N85" s="22">
        <f>(Gesamt!$B$2-IF(H85=0,G85,H85))/365.25</f>
        <v>116</v>
      </c>
      <c r="O85" s="22">
        <f t="shared" si="18"/>
        <v>65.002053388090346</v>
      </c>
      <c r="P85" s="23">
        <f>F85+IF(C85="m",Gesamt!$B$13*365.25,Gesamt!$B$14*365.25)</f>
        <v>23741.25</v>
      </c>
      <c r="Q85" s="34">
        <f t="shared" si="15"/>
        <v>23742</v>
      </c>
      <c r="R85" s="24">
        <f>IF(N85&lt;Gesamt!$B$23,IF(H85=0,G85+365.25*Gesamt!$B$23,H85+365.25*Gesamt!$B$23),0)</f>
        <v>0</v>
      </c>
      <c r="S85" s="35">
        <f>IF(M85&lt;Gesamt!$B$17,Gesamt!$C$17,IF(M85&lt;Gesamt!$B$18,Gesamt!$C$18,IF(M85&lt;Gesamt!$B$19,Gesamt!$C$19,Gesamt!$C$20)))</f>
        <v>0</v>
      </c>
      <c r="T85" s="26">
        <f>IF(R85&gt;0,IF(R85&lt;P85,K85/12*Gesamt!$C$23*(1+L85)^(Gesamt!$B$23-Beamte!N85)*(1+$K$4),0),0)</f>
        <v>0</v>
      </c>
      <c r="U85" s="36">
        <f>(T85/Gesamt!$B$23*N85/((1+Gesamt!$B$29)^(Gesamt!$B$23-Beamte!N85)))*(1+S85)</f>
        <v>0</v>
      </c>
      <c r="V85" s="24">
        <f>IF(N85&lt;Gesamt!$B$24,IF(H85=0,G85+365.25*Gesamt!$B$24,H85+365.25*Gesamt!$B$24),0)</f>
        <v>0</v>
      </c>
      <c r="W85" s="26" t="b">
        <f>IF(V85&gt;0,IF(V85&lt;P85,K85/12*Gesamt!$C$24*(1+L85)^(Gesamt!$B$24-Beamte!N85)*(1+$K$4),IF(O85&gt;=35,K85/12*Gesamt!$C$24*(1+L85)^(O85-N85)*(1+$K$4),0)))</f>
        <v>0</v>
      </c>
      <c r="X85" s="36">
        <f>IF(O85&gt;=40,(W85/Gesamt!$B$24*N85/((1+Gesamt!$B$29)^(Gesamt!$B$24-Beamte!N85))*(1+S85)),IF(O85&gt;=35,(W85/O85*N85/((1+Gesamt!$B$29)^(O85-Beamte!N85))*(1+S85)),0))</f>
        <v>0</v>
      </c>
      <c r="Y85" s="27">
        <f>IF(N85&gt;Gesamt!$B$23,0,K85/12*Gesamt!$C$23*(((1+Beamte!L85)^(Gesamt!$B$23-Beamte!N85))))</f>
        <v>0</v>
      </c>
      <c r="Z85" s="15">
        <f>IF(N85&gt;Gesamt!$B$32,0,Y85/Gesamt!$B$32*((N85)*(1+S85))/((1+Gesamt!$B$29)^(Gesamt!$B$32-N85)))</f>
        <v>0</v>
      </c>
      <c r="AA85" s="37">
        <f t="shared" si="16"/>
        <v>0</v>
      </c>
      <c r="AB85" s="15">
        <f>IF(V85-P85&gt;0,0,IF(N85&gt;Gesamt!$B$24,0,K85/12*Gesamt!$C$24*(((1+Beamte!L85)^(Gesamt!$B$24-Beamte!N85)))))</f>
        <v>0</v>
      </c>
      <c r="AC85" s="15">
        <f>IF(N85&gt;Gesamt!$B$24,0,AB85/Gesamt!$B$24*((N85)*(1+S85))/((1+Gesamt!$B$29)^(Gesamt!$B$24-N85)))</f>
        <v>0</v>
      </c>
      <c r="AD85" s="37">
        <f t="shared" si="17"/>
        <v>0</v>
      </c>
      <c r="AE85" s="15">
        <f>IF(R85-P85&lt;0,0,x)</f>
        <v>0</v>
      </c>
    </row>
    <row r="86" spans="6:31" x14ac:dyDescent="0.15">
      <c r="F86" s="40"/>
      <c r="G86" s="40"/>
      <c r="H86" s="40"/>
      <c r="I86" s="41"/>
      <c r="J86" s="41"/>
      <c r="K86" s="32">
        <f t="shared" si="13"/>
        <v>0</v>
      </c>
      <c r="L86" s="42">
        <v>1.4999999999999999E-2</v>
      </c>
      <c r="M86" s="33">
        <f t="shared" si="14"/>
        <v>-50.997946611909654</v>
      </c>
      <c r="N86" s="22">
        <f>(Gesamt!$B$2-IF(H86=0,G86,H86))/365.25</f>
        <v>116</v>
      </c>
      <c r="O86" s="22">
        <f t="shared" si="18"/>
        <v>65.002053388090346</v>
      </c>
      <c r="P86" s="23">
        <f>F86+IF(C86="m",Gesamt!$B$13*365.25,Gesamt!$B$14*365.25)</f>
        <v>23741.25</v>
      </c>
      <c r="Q86" s="34">
        <f t="shared" si="15"/>
        <v>23742</v>
      </c>
      <c r="R86" s="24">
        <f>IF(N86&lt;Gesamt!$B$23,IF(H86=0,G86+365.25*Gesamt!$B$23,H86+365.25*Gesamt!$B$23),0)</f>
        <v>0</v>
      </c>
      <c r="S86" s="35">
        <f>IF(M86&lt;Gesamt!$B$17,Gesamt!$C$17,IF(M86&lt;Gesamt!$B$18,Gesamt!$C$18,IF(M86&lt;Gesamt!$B$19,Gesamt!$C$19,Gesamt!$C$20)))</f>
        <v>0</v>
      </c>
      <c r="T86" s="26">
        <f>IF(R86&gt;0,IF(R86&lt;P86,K86/12*Gesamt!$C$23*(1+L86)^(Gesamt!$B$23-Beamte!N86)*(1+$K$4),0),0)</f>
        <v>0</v>
      </c>
      <c r="U86" s="36">
        <f>(T86/Gesamt!$B$23*N86/((1+Gesamt!$B$29)^(Gesamt!$B$23-Beamte!N86)))*(1+S86)</f>
        <v>0</v>
      </c>
      <c r="V86" s="24">
        <f>IF(N86&lt;Gesamt!$B$24,IF(H86=0,G86+365.25*Gesamt!$B$24,H86+365.25*Gesamt!$B$24),0)</f>
        <v>0</v>
      </c>
      <c r="W86" s="26" t="b">
        <f>IF(V86&gt;0,IF(V86&lt;P86,K86/12*Gesamt!$C$24*(1+L86)^(Gesamt!$B$24-Beamte!N86)*(1+$K$4),IF(O86&gt;=35,K86/12*Gesamt!$C$24*(1+L86)^(O86-N86)*(1+$K$4),0)))</f>
        <v>0</v>
      </c>
      <c r="X86" s="36">
        <f>IF(O86&gt;=40,(W86/Gesamt!$B$24*N86/((1+Gesamt!$B$29)^(Gesamt!$B$24-Beamte!N86))*(1+S86)),IF(O86&gt;=35,(W86/O86*N86/((1+Gesamt!$B$29)^(O86-Beamte!N86))*(1+S86)),0))</f>
        <v>0</v>
      </c>
      <c r="Y86" s="27">
        <f>IF(N86&gt;Gesamt!$B$23,0,K86/12*Gesamt!$C$23*(((1+Beamte!L86)^(Gesamt!$B$23-Beamte!N86))))</f>
        <v>0</v>
      </c>
      <c r="Z86" s="15">
        <f>IF(N86&gt;Gesamt!$B$32,0,Y86/Gesamt!$B$32*((N86)*(1+S86))/((1+Gesamt!$B$29)^(Gesamt!$B$32-N86)))</f>
        <v>0</v>
      </c>
      <c r="AA86" s="37">
        <f t="shared" si="16"/>
        <v>0</v>
      </c>
      <c r="AB86" s="15">
        <f>IF(V86-P86&gt;0,0,IF(N86&gt;Gesamt!$B$24,0,K86/12*Gesamt!$C$24*(((1+Beamte!L86)^(Gesamt!$B$24-Beamte!N86)))))</f>
        <v>0</v>
      </c>
      <c r="AC86" s="15">
        <f>IF(N86&gt;Gesamt!$B$24,0,AB86/Gesamt!$B$24*((N86)*(1+S86))/((1+Gesamt!$B$29)^(Gesamt!$B$24-N86)))</f>
        <v>0</v>
      </c>
      <c r="AD86" s="37">
        <f t="shared" si="17"/>
        <v>0</v>
      </c>
      <c r="AE86" s="15">
        <f>IF(R86-P86&lt;0,0,x)</f>
        <v>0</v>
      </c>
    </row>
    <row r="87" spans="6:31" x14ac:dyDescent="0.15">
      <c r="F87" s="40"/>
      <c r="G87" s="40"/>
      <c r="H87" s="40"/>
      <c r="I87" s="41"/>
      <c r="J87" s="41"/>
      <c r="K87" s="32">
        <f t="shared" si="13"/>
        <v>0</v>
      </c>
      <c r="L87" s="42">
        <v>1.4999999999999999E-2</v>
      </c>
      <c r="M87" s="33">
        <f t="shared" si="14"/>
        <v>-50.997946611909654</v>
      </c>
      <c r="N87" s="22">
        <f>(Gesamt!$B$2-IF(H87=0,G87,H87))/365.25</f>
        <v>116</v>
      </c>
      <c r="O87" s="22">
        <f t="shared" si="18"/>
        <v>65.002053388090346</v>
      </c>
      <c r="P87" s="23">
        <f>F87+IF(C87="m",Gesamt!$B$13*365.25,Gesamt!$B$14*365.25)</f>
        <v>23741.25</v>
      </c>
      <c r="Q87" s="34">
        <f t="shared" si="15"/>
        <v>23742</v>
      </c>
      <c r="R87" s="24">
        <f>IF(N87&lt;Gesamt!$B$23,IF(H87=0,G87+365.25*Gesamt!$B$23,H87+365.25*Gesamt!$B$23),0)</f>
        <v>0</v>
      </c>
      <c r="S87" s="35">
        <f>IF(M87&lt;Gesamt!$B$17,Gesamt!$C$17,IF(M87&lt;Gesamt!$B$18,Gesamt!$C$18,IF(M87&lt;Gesamt!$B$19,Gesamt!$C$19,Gesamt!$C$20)))</f>
        <v>0</v>
      </c>
      <c r="T87" s="26">
        <f>IF(R87&gt;0,IF(R87&lt;P87,K87/12*Gesamt!$C$23*(1+L87)^(Gesamt!$B$23-Beamte!N87)*(1+$K$4),0),0)</f>
        <v>0</v>
      </c>
      <c r="U87" s="36">
        <f>(T87/Gesamt!$B$23*N87/((1+Gesamt!$B$29)^(Gesamt!$B$23-Beamte!N87)))*(1+S87)</f>
        <v>0</v>
      </c>
      <c r="V87" s="24">
        <f>IF(N87&lt;Gesamt!$B$24,IF(H87=0,G87+365.25*Gesamt!$B$24,H87+365.25*Gesamt!$B$24),0)</f>
        <v>0</v>
      </c>
      <c r="W87" s="26" t="b">
        <f>IF(V87&gt;0,IF(V87&lt;P87,K87/12*Gesamt!$C$24*(1+L87)^(Gesamt!$B$24-Beamte!N87)*(1+$K$4),IF(O87&gt;=35,K87/12*Gesamt!$C$24*(1+L87)^(O87-N87)*(1+$K$4),0)))</f>
        <v>0</v>
      </c>
      <c r="X87" s="36">
        <f>IF(O87&gt;=40,(W87/Gesamt!$B$24*N87/((1+Gesamt!$B$29)^(Gesamt!$B$24-Beamte!N87))*(1+S87)),IF(O87&gt;=35,(W87/O87*N87/((1+Gesamt!$B$29)^(O87-Beamte!N87))*(1+S87)),0))</f>
        <v>0</v>
      </c>
      <c r="Y87" s="27">
        <f>IF(N87&gt;Gesamt!$B$23,0,K87/12*Gesamt!$C$23*(((1+Beamte!L87)^(Gesamt!$B$23-Beamte!N87))))</f>
        <v>0</v>
      </c>
      <c r="Z87" s="15">
        <f>IF(N87&gt;Gesamt!$B$32,0,Y87/Gesamt!$B$32*((N87)*(1+S87))/((1+Gesamt!$B$29)^(Gesamt!$B$32-N87)))</f>
        <v>0</v>
      </c>
      <c r="AA87" s="37">
        <f t="shared" si="16"/>
        <v>0</v>
      </c>
      <c r="AB87" s="15">
        <f>IF(V87-P87&gt;0,0,IF(N87&gt;Gesamt!$B$24,0,K87/12*Gesamt!$C$24*(((1+Beamte!L87)^(Gesamt!$B$24-Beamte!N87)))))</f>
        <v>0</v>
      </c>
      <c r="AC87" s="15">
        <f>IF(N87&gt;Gesamt!$B$24,0,AB87/Gesamt!$B$24*((N87)*(1+S87))/((1+Gesamt!$B$29)^(Gesamt!$B$24-N87)))</f>
        <v>0</v>
      </c>
      <c r="AD87" s="37">
        <f t="shared" si="17"/>
        <v>0</v>
      </c>
      <c r="AE87" s="15">
        <f>IF(R87-P87&lt;0,0,x)</f>
        <v>0</v>
      </c>
    </row>
    <row r="88" spans="6:31" x14ac:dyDescent="0.15">
      <c r="F88" s="40"/>
      <c r="G88" s="40"/>
      <c r="H88" s="40"/>
      <c r="I88" s="41"/>
      <c r="J88" s="41"/>
      <c r="K88" s="32">
        <f t="shared" si="13"/>
        <v>0</v>
      </c>
      <c r="L88" s="42">
        <v>1.4999999999999999E-2</v>
      </c>
      <c r="M88" s="33">
        <f t="shared" si="14"/>
        <v>-50.997946611909654</v>
      </c>
      <c r="N88" s="22">
        <f>(Gesamt!$B$2-IF(H88=0,G88,H88))/365.25</f>
        <v>116</v>
      </c>
      <c r="O88" s="22">
        <f t="shared" si="18"/>
        <v>65.002053388090346</v>
      </c>
      <c r="P88" s="23">
        <f>F88+IF(C88="m",Gesamt!$B$13*365.25,Gesamt!$B$14*365.25)</f>
        <v>23741.25</v>
      </c>
      <c r="Q88" s="34">
        <f t="shared" si="15"/>
        <v>23742</v>
      </c>
      <c r="R88" s="24">
        <f>IF(N88&lt;Gesamt!$B$23,IF(H88=0,G88+365.25*Gesamt!$B$23,H88+365.25*Gesamt!$B$23),0)</f>
        <v>0</v>
      </c>
      <c r="S88" s="35">
        <f>IF(M88&lt;Gesamt!$B$17,Gesamt!$C$17,IF(M88&lt;Gesamt!$B$18,Gesamt!$C$18,IF(M88&lt;Gesamt!$B$19,Gesamt!$C$19,Gesamt!$C$20)))</f>
        <v>0</v>
      </c>
      <c r="T88" s="26">
        <f>IF(R88&gt;0,IF(R88&lt;P88,K88/12*Gesamt!$C$23*(1+L88)^(Gesamt!$B$23-Beamte!N88)*(1+$K$4),0),0)</f>
        <v>0</v>
      </c>
      <c r="U88" s="36">
        <f>(T88/Gesamt!$B$23*N88/((1+Gesamt!$B$29)^(Gesamt!$B$23-Beamte!N88)))*(1+S88)</f>
        <v>0</v>
      </c>
      <c r="V88" s="24">
        <f>IF(N88&lt;Gesamt!$B$24,IF(H88=0,G88+365.25*Gesamt!$B$24,H88+365.25*Gesamt!$B$24),0)</f>
        <v>0</v>
      </c>
      <c r="W88" s="26" t="b">
        <f>IF(V88&gt;0,IF(V88&lt;P88,K88/12*Gesamt!$C$24*(1+L88)^(Gesamt!$B$24-Beamte!N88)*(1+$K$4),IF(O88&gt;=35,K88/12*Gesamt!$C$24*(1+L88)^(O88-N88)*(1+$K$4),0)))</f>
        <v>0</v>
      </c>
      <c r="X88" s="36">
        <f>IF(O88&gt;=40,(W88/Gesamt!$B$24*N88/((1+Gesamt!$B$29)^(Gesamt!$B$24-Beamte!N88))*(1+S88)),IF(O88&gt;=35,(W88/O88*N88/((1+Gesamt!$B$29)^(O88-Beamte!N88))*(1+S88)),0))</f>
        <v>0</v>
      </c>
      <c r="Y88" s="27">
        <f>IF(N88&gt;Gesamt!$B$23,0,K88/12*Gesamt!$C$23*(((1+Beamte!L88)^(Gesamt!$B$23-Beamte!N88))))</f>
        <v>0</v>
      </c>
      <c r="Z88" s="15">
        <f>IF(N88&gt;Gesamt!$B$32,0,Y88/Gesamt!$B$32*((N88)*(1+S88))/((1+Gesamt!$B$29)^(Gesamt!$B$32-N88)))</f>
        <v>0</v>
      </c>
      <c r="AA88" s="37">
        <f t="shared" si="16"/>
        <v>0</v>
      </c>
      <c r="AB88" s="15">
        <f>IF(V88-P88&gt;0,0,IF(N88&gt;Gesamt!$B$24,0,K88/12*Gesamt!$C$24*(((1+Beamte!L88)^(Gesamt!$B$24-Beamte!N88)))))</f>
        <v>0</v>
      </c>
      <c r="AC88" s="15">
        <f>IF(N88&gt;Gesamt!$B$24,0,AB88/Gesamt!$B$24*((N88)*(1+S88))/((1+Gesamt!$B$29)^(Gesamt!$B$24-N88)))</f>
        <v>0</v>
      </c>
      <c r="AD88" s="37">
        <f t="shared" si="17"/>
        <v>0</v>
      </c>
      <c r="AE88" s="15">
        <f>IF(R88-P88&lt;0,0,x)</f>
        <v>0</v>
      </c>
    </row>
    <row r="89" spans="6:31" x14ac:dyDescent="0.15">
      <c r="F89" s="40"/>
      <c r="G89" s="40"/>
      <c r="H89" s="40"/>
      <c r="I89" s="41"/>
      <c r="J89" s="41"/>
      <c r="K89" s="32">
        <f t="shared" si="13"/>
        <v>0</v>
      </c>
      <c r="L89" s="42">
        <v>1.4999999999999999E-2</v>
      </c>
      <c r="M89" s="33">
        <f t="shared" si="14"/>
        <v>-50.997946611909654</v>
      </c>
      <c r="N89" s="22">
        <f>(Gesamt!$B$2-IF(H89=0,G89,H89))/365.25</f>
        <v>116</v>
      </c>
      <c r="O89" s="22">
        <f t="shared" si="18"/>
        <v>65.002053388090346</v>
      </c>
      <c r="P89" s="23">
        <f>F89+IF(C89="m",Gesamt!$B$13*365.25,Gesamt!$B$14*365.25)</f>
        <v>23741.25</v>
      </c>
      <c r="Q89" s="34">
        <f t="shared" si="15"/>
        <v>23742</v>
      </c>
      <c r="R89" s="24">
        <f>IF(N89&lt;Gesamt!$B$23,IF(H89=0,G89+365.25*Gesamt!$B$23,H89+365.25*Gesamt!$B$23),0)</f>
        <v>0</v>
      </c>
      <c r="S89" s="35">
        <f>IF(M89&lt;Gesamt!$B$17,Gesamt!$C$17,IF(M89&lt;Gesamt!$B$18,Gesamt!$C$18,IF(M89&lt;Gesamt!$B$19,Gesamt!$C$19,Gesamt!$C$20)))</f>
        <v>0</v>
      </c>
      <c r="T89" s="26">
        <f>IF(R89&gt;0,IF(R89&lt;P89,K89/12*Gesamt!$C$23*(1+L89)^(Gesamt!$B$23-Beamte!N89)*(1+$K$4),0),0)</f>
        <v>0</v>
      </c>
      <c r="U89" s="36">
        <f>(T89/Gesamt!$B$23*N89/((1+Gesamt!$B$29)^(Gesamt!$B$23-Beamte!N89)))*(1+S89)</f>
        <v>0</v>
      </c>
      <c r="V89" s="24">
        <f>IF(N89&lt;Gesamt!$B$24,IF(H89=0,G89+365.25*Gesamt!$B$24,H89+365.25*Gesamt!$B$24),0)</f>
        <v>0</v>
      </c>
      <c r="W89" s="26" t="b">
        <f>IF(V89&gt;0,IF(V89&lt;P89,K89/12*Gesamt!$C$24*(1+L89)^(Gesamt!$B$24-Beamte!N89)*(1+$K$4),IF(O89&gt;=35,K89/12*Gesamt!$C$24*(1+L89)^(O89-N89)*(1+$K$4),0)))</f>
        <v>0</v>
      </c>
      <c r="X89" s="36">
        <f>IF(O89&gt;=40,(W89/Gesamt!$B$24*N89/((1+Gesamt!$B$29)^(Gesamt!$B$24-Beamte!N89))*(1+S89)),IF(O89&gt;=35,(W89/O89*N89/((1+Gesamt!$B$29)^(O89-Beamte!N89))*(1+S89)),0))</f>
        <v>0</v>
      </c>
      <c r="Y89" s="27">
        <f>IF(N89&gt;Gesamt!$B$23,0,K89/12*Gesamt!$C$23*(((1+Beamte!L89)^(Gesamt!$B$23-Beamte!N89))))</f>
        <v>0</v>
      </c>
      <c r="Z89" s="15">
        <f>IF(N89&gt;Gesamt!$B$32,0,Y89/Gesamt!$B$32*((N89)*(1+S89))/((1+Gesamt!$B$29)^(Gesamt!$B$32-N89)))</f>
        <v>0</v>
      </c>
      <c r="AA89" s="37">
        <f t="shared" si="16"/>
        <v>0</v>
      </c>
      <c r="AB89" s="15">
        <f>IF(V89-P89&gt;0,0,IF(N89&gt;Gesamt!$B$24,0,K89/12*Gesamt!$C$24*(((1+Beamte!L89)^(Gesamt!$B$24-Beamte!N89)))))</f>
        <v>0</v>
      </c>
      <c r="AC89" s="15">
        <f>IF(N89&gt;Gesamt!$B$24,0,AB89/Gesamt!$B$24*((N89)*(1+S89))/((1+Gesamt!$B$29)^(Gesamt!$B$24-N89)))</f>
        <v>0</v>
      </c>
      <c r="AD89" s="37">
        <f t="shared" si="17"/>
        <v>0</v>
      </c>
      <c r="AE89" s="15">
        <f>IF(R89-P89&lt;0,0,x)</f>
        <v>0</v>
      </c>
    </row>
    <row r="90" spans="6:31" x14ac:dyDescent="0.15">
      <c r="F90" s="40"/>
      <c r="G90" s="40"/>
      <c r="H90" s="40"/>
      <c r="I90" s="41"/>
      <c r="J90" s="41"/>
      <c r="K90" s="32">
        <f t="shared" si="13"/>
        <v>0</v>
      </c>
      <c r="L90" s="42">
        <v>1.4999999999999999E-2</v>
      </c>
      <c r="M90" s="33">
        <f t="shared" si="14"/>
        <v>-50.997946611909654</v>
      </c>
      <c r="N90" s="22">
        <f>(Gesamt!$B$2-IF(H90=0,G90,H90))/365.25</f>
        <v>116</v>
      </c>
      <c r="O90" s="22">
        <f t="shared" si="18"/>
        <v>65.002053388090346</v>
      </c>
      <c r="P90" s="23">
        <f>F90+IF(C90="m",Gesamt!$B$13*365.25,Gesamt!$B$14*365.25)</f>
        <v>23741.25</v>
      </c>
      <c r="Q90" s="34">
        <f t="shared" si="15"/>
        <v>23742</v>
      </c>
      <c r="R90" s="24">
        <f>IF(N90&lt;Gesamt!$B$23,IF(H90=0,G90+365.25*Gesamt!$B$23,H90+365.25*Gesamt!$B$23),0)</f>
        <v>0</v>
      </c>
      <c r="S90" s="35">
        <f>IF(M90&lt;Gesamt!$B$17,Gesamt!$C$17,IF(M90&lt;Gesamt!$B$18,Gesamt!$C$18,IF(M90&lt;Gesamt!$B$19,Gesamt!$C$19,Gesamt!$C$20)))</f>
        <v>0</v>
      </c>
      <c r="T90" s="26">
        <f>IF(R90&gt;0,IF(R90&lt;P90,K90/12*Gesamt!$C$23*(1+L90)^(Gesamt!$B$23-Beamte!N90)*(1+$K$4),0),0)</f>
        <v>0</v>
      </c>
      <c r="U90" s="36">
        <f>(T90/Gesamt!$B$23*N90/((1+Gesamt!$B$29)^(Gesamt!$B$23-Beamte!N90)))*(1+S90)</f>
        <v>0</v>
      </c>
      <c r="V90" s="24">
        <f>IF(N90&lt;Gesamt!$B$24,IF(H90=0,G90+365.25*Gesamt!$B$24,H90+365.25*Gesamt!$B$24),0)</f>
        <v>0</v>
      </c>
      <c r="W90" s="26" t="b">
        <f>IF(V90&gt;0,IF(V90&lt;P90,K90/12*Gesamt!$C$24*(1+L90)^(Gesamt!$B$24-Beamte!N90)*(1+$K$4),IF(O90&gt;=35,K90/12*Gesamt!$C$24*(1+L90)^(O90-N90)*(1+$K$4),0)))</f>
        <v>0</v>
      </c>
      <c r="X90" s="36">
        <f>IF(O90&gt;=40,(W90/Gesamt!$B$24*N90/((1+Gesamt!$B$29)^(Gesamt!$B$24-Beamte!N90))*(1+S90)),IF(O90&gt;=35,(W90/O90*N90/((1+Gesamt!$B$29)^(O90-Beamte!N90))*(1+S90)),0))</f>
        <v>0</v>
      </c>
      <c r="Y90" s="27">
        <f>IF(N90&gt;Gesamt!$B$23,0,K90/12*Gesamt!$C$23*(((1+Beamte!L90)^(Gesamt!$B$23-Beamte!N90))))</f>
        <v>0</v>
      </c>
      <c r="Z90" s="15">
        <f>IF(N90&gt;Gesamt!$B$32,0,Y90/Gesamt!$B$32*((N90)*(1+S90))/((1+Gesamt!$B$29)^(Gesamt!$B$32-N90)))</f>
        <v>0</v>
      </c>
      <c r="AA90" s="37">
        <f t="shared" si="16"/>
        <v>0</v>
      </c>
      <c r="AB90" s="15">
        <f>IF(V90-P90&gt;0,0,IF(N90&gt;Gesamt!$B$24,0,K90/12*Gesamt!$C$24*(((1+Beamte!L90)^(Gesamt!$B$24-Beamte!N90)))))</f>
        <v>0</v>
      </c>
      <c r="AC90" s="15">
        <f>IF(N90&gt;Gesamt!$B$24,0,AB90/Gesamt!$B$24*((N90)*(1+S90))/((1+Gesamt!$B$29)^(Gesamt!$B$24-N90)))</f>
        <v>0</v>
      </c>
      <c r="AD90" s="37">
        <f t="shared" si="17"/>
        <v>0</v>
      </c>
      <c r="AE90" s="15">
        <f>IF(R90-P90&lt;0,0,x)</f>
        <v>0</v>
      </c>
    </row>
    <row r="91" spans="6:31" x14ac:dyDescent="0.15">
      <c r="F91" s="40"/>
      <c r="G91" s="40"/>
      <c r="H91" s="40"/>
      <c r="I91" s="41"/>
      <c r="J91" s="41"/>
      <c r="K91" s="32">
        <f t="shared" ref="K91:K154" si="19">IF(J91=0,I91*12,J91*12)</f>
        <v>0</v>
      </c>
      <c r="L91" s="42">
        <v>1.4999999999999999E-2</v>
      </c>
      <c r="M91" s="33">
        <f t="shared" ref="M91:M154" si="20">+O91-N91</f>
        <v>-50.997946611909654</v>
      </c>
      <c r="N91" s="22">
        <f>(Gesamt!$B$2-IF(H91=0,G91,H91))/365.25</f>
        <v>116</v>
      </c>
      <c r="O91" s="22">
        <f t="shared" si="18"/>
        <v>65.002053388090346</v>
      </c>
      <c r="P91" s="23">
        <f>F91+IF(C91="m",Gesamt!$B$13*365.25,Gesamt!$B$14*365.25)</f>
        <v>23741.25</v>
      </c>
      <c r="Q91" s="34">
        <f t="shared" ref="Q91:Q154" si="21">EOMONTH(P91,0)</f>
        <v>23742</v>
      </c>
      <c r="R91" s="24">
        <f>IF(N91&lt;Gesamt!$B$23,IF(H91=0,G91+365.25*Gesamt!$B$23,H91+365.25*Gesamt!$B$23),0)</f>
        <v>0</v>
      </c>
      <c r="S91" s="35">
        <f>IF(M91&lt;Gesamt!$B$17,Gesamt!$C$17,IF(M91&lt;Gesamt!$B$18,Gesamt!$C$18,IF(M91&lt;Gesamt!$B$19,Gesamt!$C$19,Gesamt!$C$20)))</f>
        <v>0</v>
      </c>
      <c r="T91" s="26">
        <f>IF(R91&gt;0,IF(R91&lt;P91,K91/12*Gesamt!$C$23*(1+L91)^(Gesamt!$B$23-Beamte!N91)*(1+$K$4),0),0)</f>
        <v>0</v>
      </c>
      <c r="U91" s="36">
        <f>(T91/Gesamt!$B$23*N91/((1+Gesamt!$B$29)^(Gesamt!$B$23-Beamte!N91)))*(1+S91)</f>
        <v>0</v>
      </c>
      <c r="V91" s="24">
        <f>IF(N91&lt;Gesamt!$B$24,IF(H91=0,G91+365.25*Gesamt!$B$24,H91+365.25*Gesamt!$B$24),0)</f>
        <v>0</v>
      </c>
      <c r="W91" s="26" t="b">
        <f>IF(V91&gt;0,IF(V91&lt;P91,K91/12*Gesamt!$C$24*(1+L91)^(Gesamt!$B$24-Beamte!N91)*(1+$K$4),IF(O91&gt;=35,K91/12*Gesamt!$C$24*(1+L91)^(O91-N91)*(1+$K$4),0)))</f>
        <v>0</v>
      </c>
      <c r="X91" s="36">
        <f>IF(O91&gt;=40,(W91/Gesamt!$B$24*N91/((1+Gesamt!$B$29)^(Gesamt!$B$24-Beamte!N91))*(1+S91)),IF(O91&gt;=35,(W91/O91*N91/((1+Gesamt!$B$29)^(O91-Beamte!N91))*(1+S91)),0))</f>
        <v>0</v>
      </c>
      <c r="Y91" s="27">
        <f>IF(N91&gt;Gesamt!$B$23,0,K91/12*Gesamt!$C$23*(((1+Beamte!L91)^(Gesamt!$B$23-Beamte!N91))))</f>
        <v>0</v>
      </c>
      <c r="Z91" s="15">
        <f>IF(N91&gt;Gesamt!$B$32,0,Y91/Gesamt!$B$32*((N91)*(1+S91))/((1+Gesamt!$B$29)^(Gesamt!$B$32-N91)))</f>
        <v>0</v>
      </c>
      <c r="AA91" s="37">
        <f t="shared" ref="AA91:AA154" si="22">U91-Z91</f>
        <v>0</v>
      </c>
      <c r="AB91" s="15">
        <f>IF(V91-P91&gt;0,0,IF(N91&gt;Gesamt!$B$24,0,K91/12*Gesamt!$C$24*(((1+Beamte!L91)^(Gesamt!$B$24-Beamte!N91)))))</f>
        <v>0</v>
      </c>
      <c r="AC91" s="15">
        <f>IF(N91&gt;Gesamt!$B$24,0,AB91/Gesamt!$B$24*((N91)*(1+S91))/((1+Gesamt!$B$29)^(Gesamt!$B$24-N91)))</f>
        <v>0</v>
      </c>
      <c r="AD91" s="37">
        <f t="shared" ref="AD91:AD154" si="23">X91-AC91</f>
        <v>0</v>
      </c>
      <c r="AE91" s="15">
        <f>IF(R91-P91&lt;0,0,x)</f>
        <v>0</v>
      </c>
    </row>
    <row r="92" spans="6:31" x14ac:dyDescent="0.15">
      <c r="F92" s="40"/>
      <c r="G92" s="40"/>
      <c r="H92" s="40"/>
      <c r="I92" s="41"/>
      <c r="J92" s="41"/>
      <c r="K92" s="32">
        <f t="shared" si="19"/>
        <v>0</v>
      </c>
      <c r="L92" s="42">
        <v>1.4999999999999999E-2</v>
      </c>
      <c r="M92" s="33">
        <f t="shared" si="20"/>
        <v>-50.997946611909654</v>
      </c>
      <c r="N92" s="22">
        <f>(Gesamt!$B$2-IF(H92=0,G92,H92))/365.25</f>
        <v>116</v>
      </c>
      <c r="O92" s="22">
        <f t="shared" si="18"/>
        <v>65.002053388090346</v>
      </c>
      <c r="P92" s="23">
        <f>F92+IF(C92="m",Gesamt!$B$13*365.25,Gesamt!$B$14*365.25)</f>
        <v>23741.25</v>
      </c>
      <c r="Q92" s="34">
        <f t="shared" si="21"/>
        <v>23742</v>
      </c>
      <c r="R92" s="24">
        <f>IF(N92&lt;Gesamt!$B$23,IF(H92=0,G92+365.25*Gesamt!$B$23,H92+365.25*Gesamt!$B$23),0)</f>
        <v>0</v>
      </c>
      <c r="S92" s="35">
        <f>IF(M92&lt;Gesamt!$B$17,Gesamt!$C$17,IF(M92&lt;Gesamt!$B$18,Gesamt!$C$18,IF(M92&lt;Gesamt!$B$19,Gesamt!$C$19,Gesamt!$C$20)))</f>
        <v>0</v>
      </c>
      <c r="T92" s="26">
        <f>IF(R92&gt;0,IF(R92&lt;P92,K92/12*Gesamt!$C$23*(1+L92)^(Gesamt!$B$23-Beamte!N92)*(1+$K$4),0),0)</f>
        <v>0</v>
      </c>
      <c r="U92" s="36">
        <f>(T92/Gesamt!$B$23*N92/((1+Gesamt!$B$29)^(Gesamt!$B$23-Beamte!N92)))*(1+S92)</f>
        <v>0</v>
      </c>
      <c r="V92" s="24">
        <f>IF(N92&lt;Gesamt!$B$24,IF(H92=0,G92+365.25*Gesamt!$B$24,H92+365.25*Gesamt!$B$24),0)</f>
        <v>0</v>
      </c>
      <c r="W92" s="26" t="b">
        <f>IF(V92&gt;0,IF(V92&lt;P92,K92/12*Gesamt!$C$24*(1+L92)^(Gesamt!$B$24-Beamte!N92)*(1+$K$4),IF(O92&gt;=35,K92/12*Gesamt!$C$24*(1+L92)^(O92-N92)*(1+$K$4),0)))</f>
        <v>0</v>
      </c>
      <c r="X92" s="36">
        <f>IF(O92&gt;=40,(W92/Gesamt!$B$24*N92/((1+Gesamt!$B$29)^(Gesamt!$B$24-Beamte!N92))*(1+S92)),IF(O92&gt;=35,(W92/O92*N92/((1+Gesamt!$B$29)^(O92-Beamte!N92))*(1+S92)),0))</f>
        <v>0</v>
      </c>
      <c r="Y92" s="27">
        <f>IF(N92&gt;Gesamt!$B$23,0,K92/12*Gesamt!$C$23*(((1+Beamte!L92)^(Gesamt!$B$23-Beamte!N92))))</f>
        <v>0</v>
      </c>
      <c r="Z92" s="15">
        <f>IF(N92&gt;Gesamt!$B$32,0,Y92/Gesamt!$B$32*((N92)*(1+S92))/((1+Gesamt!$B$29)^(Gesamt!$B$32-N92)))</f>
        <v>0</v>
      </c>
      <c r="AA92" s="37">
        <f t="shared" si="22"/>
        <v>0</v>
      </c>
      <c r="AB92" s="15">
        <f>IF(V92-P92&gt;0,0,IF(N92&gt;Gesamt!$B$24,0,K92/12*Gesamt!$C$24*(((1+Beamte!L92)^(Gesamt!$B$24-Beamte!N92)))))</f>
        <v>0</v>
      </c>
      <c r="AC92" s="15">
        <f>IF(N92&gt;Gesamt!$B$24,0,AB92/Gesamt!$B$24*((N92)*(1+S92))/((1+Gesamt!$B$29)^(Gesamt!$B$24-N92)))</f>
        <v>0</v>
      </c>
      <c r="AD92" s="37">
        <f t="shared" si="23"/>
        <v>0</v>
      </c>
      <c r="AE92" s="15">
        <f>IF(R92-P92&lt;0,0,x)</f>
        <v>0</v>
      </c>
    </row>
    <row r="93" spans="6:31" x14ac:dyDescent="0.15">
      <c r="F93" s="40"/>
      <c r="G93" s="40"/>
      <c r="H93" s="40"/>
      <c r="I93" s="41"/>
      <c r="J93" s="41"/>
      <c r="K93" s="32">
        <f t="shared" si="19"/>
        <v>0</v>
      </c>
      <c r="L93" s="42">
        <v>1.4999999999999999E-2</v>
      </c>
      <c r="M93" s="33">
        <f t="shared" si="20"/>
        <v>-50.997946611909654</v>
      </c>
      <c r="N93" s="22">
        <f>(Gesamt!$B$2-IF(H93=0,G93,H93))/365.25</f>
        <v>116</v>
      </c>
      <c r="O93" s="22">
        <f t="shared" si="18"/>
        <v>65.002053388090346</v>
      </c>
      <c r="P93" s="23">
        <f>F93+IF(C93="m",Gesamt!$B$13*365.25,Gesamt!$B$14*365.25)</f>
        <v>23741.25</v>
      </c>
      <c r="Q93" s="34">
        <f t="shared" si="21"/>
        <v>23742</v>
      </c>
      <c r="R93" s="24">
        <f>IF(N93&lt;Gesamt!$B$23,IF(H93=0,G93+365.25*Gesamt!$B$23,H93+365.25*Gesamt!$B$23),0)</f>
        <v>0</v>
      </c>
      <c r="S93" s="35">
        <f>IF(M93&lt;Gesamt!$B$17,Gesamt!$C$17,IF(M93&lt;Gesamt!$B$18,Gesamt!$C$18,IF(M93&lt;Gesamt!$B$19,Gesamt!$C$19,Gesamt!$C$20)))</f>
        <v>0</v>
      </c>
      <c r="T93" s="26">
        <f>IF(R93&gt;0,IF(R93&lt;P93,K93/12*Gesamt!$C$23*(1+L93)^(Gesamt!$B$23-Beamte!N93)*(1+$K$4),0),0)</f>
        <v>0</v>
      </c>
      <c r="U93" s="36">
        <f>(T93/Gesamt!$B$23*N93/((1+Gesamt!$B$29)^(Gesamt!$B$23-Beamte!N93)))*(1+S93)</f>
        <v>0</v>
      </c>
      <c r="V93" s="24">
        <f>IF(N93&lt;Gesamt!$B$24,IF(H93=0,G93+365.25*Gesamt!$B$24,H93+365.25*Gesamt!$B$24),0)</f>
        <v>0</v>
      </c>
      <c r="W93" s="26" t="b">
        <f>IF(V93&gt;0,IF(V93&lt;P93,K93/12*Gesamt!$C$24*(1+L93)^(Gesamt!$B$24-Beamte!N93)*(1+$K$4),IF(O93&gt;=35,K93/12*Gesamt!$C$24*(1+L93)^(O93-N93)*(1+$K$4),0)))</f>
        <v>0</v>
      </c>
      <c r="X93" s="36">
        <f>IF(O93&gt;=40,(W93/Gesamt!$B$24*N93/((1+Gesamt!$B$29)^(Gesamt!$B$24-Beamte!N93))*(1+S93)),IF(O93&gt;=35,(W93/O93*N93/((1+Gesamt!$B$29)^(O93-Beamte!N93))*(1+S93)),0))</f>
        <v>0</v>
      </c>
      <c r="Y93" s="27">
        <f>IF(N93&gt;Gesamt!$B$23,0,K93/12*Gesamt!$C$23*(((1+Beamte!L93)^(Gesamt!$B$23-Beamte!N93))))</f>
        <v>0</v>
      </c>
      <c r="Z93" s="15">
        <f>IF(N93&gt;Gesamt!$B$32,0,Y93/Gesamt!$B$32*((N93)*(1+S93))/((1+Gesamt!$B$29)^(Gesamt!$B$32-N93)))</f>
        <v>0</v>
      </c>
      <c r="AA93" s="37">
        <f t="shared" si="22"/>
        <v>0</v>
      </c>
      <c r="AB93" s="15">
        <f>IF(V93-P93&gt;0,0,IF(N93&gt;Gesamt!$B$24,0,K93/12*Gesamt!$C$24*(((1+Beamte!L93)^(Gesamt!$B$24-Beamte!N93)))))</f>
        <v>0</v>
      </c>
      <c r="AC93" s="15">
        <f>IF(N93&gt;Gesamt!$B$24,0,AB93/Gesamt!$B$24*((N93)*(1+S93))/((1+Gesamt!$B$29)^(Gesamt!$B$24-N93)))</f>
        <v>0</v>
      </c>
      <c r="AD93" s="37">
        <f t="shared" si="23"/>
        <v>0</v>
      </c>
      <c r="AE93" s="15">
        <f>IF(R93-P93&lt;0,0,x)</f>
        <v>0</v>
      </c>
    </row>
    <row r="94" spans="6:31" x14ac:dyDescent="0.15">
      <c r="F94" s="40"/>
      <c r="G94" s="40"/>
      <c r="H94" s="40"/>
      <c r="I94" s="41"/>
      <c r="J94" s="41"/>
      <c r="K94" s="32">
        <f t="shared" si="19"/>
        <v>0</v>
      </c>
      <c r="L94" s="42">
        <v>1.4999999999999999E-2</v>
      </c>
      <c r="M94" s="33">
        <f t="shared" si="20"/>
        <v>-50.997946611909654</v>
      </c>
      <c r="N94" s="22">
        <f>(Gesamt!$B$2-IF(H94=0,G94,H94))/365.25</f>
        <v>116</v>
      </c>
      <c r="O94" s="22">
        <f t="shared" si="18"/>
        <v>65.002053388090346</v>
      </c>
      <c r="P94" s="23">
        <f>F94+IF(C94="m",Gesamt!$B$13*365.25,Gesamt!$B$14*365.25)</f>
        <v>23741.25</v>
      </c>
      <c r="Q94" s="34">
        <f t="shared" si="21"/>
        <v>23742</v>
      </c>
      <c r="R94" s="24">
        <f>IF(N94&lt;Gesamt!$B$23,IF(H94=0,G94+365.25*Gesamt!$B$23,H94+365.25*Gesamt!$B$23),0)</f>
        <v>0</v>
      </c>
      <c r="S94" s="35">
        <f>IF(M94&lt;Gesamt!$B$17,Gesamt!$C$17,IF(M94&lt;Gesamt!$B$18,Gesamt!$C$18,IF(M94&lt;Gesamt!$B$19,Gesamt!$C$19,Gesamt!$C$20)))</f>
        <v>0</v>
      </c>
      <c r="T94" s="26">
        <f>IF(R94&gt;0,IF(R94&lt;P94,K94/12*Gesamt!$C$23*(1+L94)^(Gesamt!$B$23-Beamte!N94)*(1+$K$4),0),0)</f>
        <v>0</v>
      </c>
      <c r="U94" s="36">
        <f>(T94/Gesamt!$B$23*N94/((1+Gesamt!$B$29)^(Gesamt!$B$23-Beamte!N94)))*(1+S94)</f>
        <v>0</v>
      </c>
      <c r="V94" s="24">
        <f>IF(N94&lt;Gesamt!$B$24,IF(H94=0,G94+365.25*Gesamt!$B$24,H94+365.25*Gesamt!$B$24),0)</f>
        <v>0</v>
      </c>
      <c r="W94" s="26" t="b">
        <f>IF(V94&gt;0,IF(V94&lt;P94,K94/12*Gesamt!$C$24*(1+L94)^(Gesamt!$B$24-Beamte!N94)*(1+$K$4),IF(O94&gt;=35,K94/12*Gesamt!$C$24*(1+L94)^(O94-N94)*(1+$K$4),0)))</f>
        <v>0</v>
      </c>
      <c r="X94" s="36">
        <f>IF(O94&gt;=40,(W94/Gesamt!$B$24*N94/((1+Gesamt!$B$29)^(Gesamt!$B$24-Beamte!N94))*(1+S94)),IF(O94&gt;=35,(W94/O94*N94/((1+Gesamt!$B$29)^(O94-Beamte!N94))*(1+S94)),0))</f>
        <v>0</v>
      </c>
      <c r="Y94" s="27">
        <f>IF(N94&gt;Gesamt!$B$23,0,K94/12*Gesamt!$C$23*(((1+Beamte!L94)^(Gesamt!$B$23-Beamte!N94))))</f>
        <v>0</v>
      </c>
      <c r="Z94" s="15">
        <f>IF(N94&gt;Gesamt!$B$32,0,Y94/Gesamt!$B$32*((N94)*(1+S94))/((1+Gesamt!$B$29)^(Gesamt!$B$32-N94)))</f>
        <v>0</v>
      </c>
      <c r="AA94" s="37">
        <f t="shared" si="22"/>
        <v>0</v>
      </c>
      <c r="AB94" s="15">
        <f>IF(V94-P94&gt;0,0,IF(N94&gt;Gesamt!$B$24,0,K94/12*Gesamt!$C$24*(((1+Beamte!L94)^(Gesamt!$B$24-Beamte!N94)))))</f>
        <v>0</v>
      </c>
      <c r="AC94" s="15">
        <f>IF(N94&gt;Gesamt!$B$24,0,AB94/Gesamt!$B$24*((N94)*(1+S94))/((1+Gesamt!$B$29)^(Gesamt!$B$24-N94)))</f>
        <v>0</v>
      </c>
      <c r="AD94" s="37">
        <f t="shared" si="23"/>
        <v>0</v>
      </c>
      <c r="AE94" s="15">
        <f>IF(R94-P94&lt;0,0,x)</f>
        <v>0</v>
      </c>
    </row>
    <row r="95" spans="6:31" x14ac:dyDescent="0.15">
      <c r="F95" s="40"/>
      <c r="G95" s="40"/>
      <c r="H95" s="40"/>
      <c r="I95" s="41"/>
      <c r="J95" s="41"/>
      <c r="K95" s="32">
        <f t="shared" si="19"/>
        <v>0</v>
      </c>
      <c r="L95" s="42">
        <v>1.4999999999999999E-2</v>
      </c>
      <c r="M95" s="33">
        <f t="shared" si="20"/>
        <v>-50.997946611909654</v>
      </c>
      <c r="N95" s="22">
        <f>(Gesamt!$B$2-IF(H95=0,G95,H95))/365.25</f>
        <v>116</v>
      </c>
      <c r="O95" s="22">
        <f t="shared" si="18"/>
        <v>65.002053388090346</v>
      </c>
      <c r="P95" s="23">
        <f>F95+IF(C95="m",Gesamt!$B$13*365.25,Gesamt!$B$14*365.25)</f>
        <v>23741.25</v>
      </c>
      <c r="Q95" s="34">
        <f t="shared" si="21"/>
        <v>23742</v>
      </c>
      <c r="R95" s="24">
        <f>IF(N95&lt;Gesamt!$B$23,IF(H95=0,G95+365.25*Gesamt!$B$23,H95+365.25*Gesamt!$B$23),0)</f>
        <v>0</v>
      </c>
      <c r="S95" s="35">
        <f>IF(M95&lt;Gesamt!$B$17,Gesamt!$C$17,IF(M95&lt;Gesamt!$B$18,Gesamt!$C$18,IF(M95&lt;Gesamt!$B$19,Gesamt!$C$19,Gesamt!$C$20)))</f>
        <v>0</v>
      </c>
      <c r="T95" s="26">
        <f>IF(R95&gt;0,IF(R95&lt;P95,K95/12*Gesamt!$C$23*(1+L95)^(Gesamt!$B$23-Beamte!N95)*(1+$K$4),0),0)</f>
        <v>0</v>
      </c>
      <c r="U95" s="36">
        <f>(T95/Gesamt!$B$23*N95/((1+Gesamt!$B$29)^(Gesamt!$B$23-Beamte!N95)))*(1+S95)</f>
        <v>0</v>
      </c>
      <c r="V95" s="24">
        <f>IF(N95&lt;Gesamt!$B$24,IF(H95=0,G95+365.25*Gesamt!$B$24,H95+365.25*Gesamt!$B$24),0)</f>
        <v>0</v>
      </c>
      <c r="W95" s="26" t="b">
        <f>IF(V95&gt;0,IF(V95&lt;P95,K95/12*Gesamt!$C$24*(1+L95)^(Gesamt!$B$24-Beamte!N95)*(1+$K$4),IF(O95&gt;=35,K95/12*Gesamt!$C$24*(1+L95)^(O95-N95)*(1+$K$4),0)))</f>
        <v>0</v>
      </c>
      <c r="X95" s="36">
        <f>IF(O95&gt;=40,(W95/Gesamt!$B$24*N95/((1+Gesamt!$B$29)^(Gesamt!$B$24-Beamte!N95))*(1+S95)),IF(O95&gt;=35,(W95/O95*N95/((1+Gesamt!$B$29)^(O95-Beamte!N95))*(1+S95)),0))</f>
        <v>0</v>
      </c>
      <c r="Y95" s="27">
        <f>IF(N95&gt;Gesamt!$B$23,0,K95/12*Gesamt!$C$23*(((1+Beamte!L95)^(Gesamt!$B$23-Beamte!N95))))</f>
        <v>0</v>
      </c>
      <c r="Z95" s="15">
        <f>IF(N95&gt;Gesamt!$B$32,0,Y95/Gesamt!$B$32*((N95)*(1+S95))/((1+Gesamt!$B$29)^(Gesamt!$B$32-N95)))</f>
        <v>0</v>
      </c>
      <c r="AA95" s="37">
        <f t="shared" si="22"/>
        <v>0</v>
      </c>
      <c r="AB95" s="15">
        <f>IF(V95-P95&gt;0,0,IF(N95&gt;Gesamt!$B$24,0,K95/12*Gesamt!$C$24*(((1+Beamte!L95)^(Gesamt!$B$24-Beamte!N95)))))</f>
        <v>0</v>
      </c>
      <c r="AC95" s="15">
        <f>IF(N95&gt;Gesamt!$B$24,0,AB95/Gesamt!$B$24*((N95)*(1+S95))/((1+Gesamt!$B$29)^(Gesamt!$B$24-N95)))</f>
        <v>0</v>
      </c>
      <c r="AD95" s="37">
        <f t="shared" si="23"/>
        <v>0</v>
      </c>
      <c r="AE95" s="15">
        <f>IF(R95-P95&lt;0,0,x)</f>
        <v>0</v>
      </c>
    </row>
    <row r="96" spans="6:31" x14ac:dyDescent="0.15">
      <c r="F96" s="40"/>
      <c r="G96" s="40"/>
      <c r="H96" s="40"/>
      <c r="I96" s="41"/>
      <c r="J96" s="41"/>
      <c r="K96" s="32">
        <f t="shared" si="19"/>
        <v>0</v>
      </c>
      <c r="L96" s="42">
        <v>1.4999999999999999E-2</v>
      </c>
      <c r="M96" s="33">
        <f t="shared" si="20"/>
        <v>-50.997946611909654</v>
      </c>
      <c r="N96" s="22">
        <f>(Gesamt!$B$2-IF(H96=0,G96,H96))/365.25</f>
        <v>116</v>
      </c>
      <c r="O96" s="22">
        <f t="shared" si="18"/>
        <v>65.002053388090346</v>
      </c>
      <c r="P96" s="23">
        <f>F96+IF(C96="m",Gesamt!$B$13*365.25,Gesamt!$B$14*365.25)</f>
        <v>23741.25</v>
      </c>
      <c r="Q96" s="34">
        <f t="shared" si="21"/>
        <v>23742</v>
      </c>
      <c r="R96" s="24">
        <f>IF(N96&lt;Gesamt!$B$23,IF(H96=0,G96+365.25*Gesamt!$B$23,H96+365.25*Gesamt!$B$23),0)</f>
        <v>0</v>
      </c>
      <c r="S96" s="35">
        <f>IF(M96&lt;Gesamt!$B$17,Gesamt!$C$17,IF(M96&lt;Gesamt!$B$18,Gesamt!$C$18,IF(M96&lt;Gesamt!$B$19,Gesamt!$C$19,Gesamt!$C$20)))</f>
        <v>0</v>
      </c>
      <c r="T96" s="26">
        <f>IF(R96&gt;0,IF(R96&lt;P96,K96/12*Gesamt!$C$23*(1+L96)^(Gesamt!$B$23-Beamte!N96)*(1+$K$4),0),0)</f>
        <v>0</v>
      </c>
      <c r="U96" s="36">
        <f>(T96/Gesamt!$B$23*N96/((1+Gesamt!$B$29)^(Gesamt!$B$23-Beamte!N96)))*(1+S96)</f>
        <v>0</v>
      </c>
      <c r="V96" s="24">
        <f>IF(N96&lt;Gesamt!$B$24,IF(H96=0,G96+365.25*Gesamt!$B$24,H96+365.25*Gesamt!$B$24),0)</f>
        <v>0</v>
      </c>
      <c r="W96" s="26" t="b">
        <f>IF(V96&gt;0,IF(V96&lt;P96,K96/12*Gesamt!$C$24*(1+L96)^(Gesamt!$B$24-Beamte!N96)*(1+$K$4),IF(O96&gt;=35,K96/12*Gesamt!$C$24*(1+L96)^(O96-N96)*(1+$K$4),0)))</f>
        <v>0</v>
      </c>
      <c r="X96" s="36">
        <f>IF(O96&gt;=40,(W96/Gesamt!$B$24*N96/((1+Gesamt!$B$29)^(Gesamt!$B$24-Beamte!N96))*(1+S96)),IF(O96&gt;=35,(W96/O96*N96/((1+Gesamt!$B$29)^(O96-Beamte!N96))*(1+S96)),0))</f>
        <v>0</v>
      </c>
      <c r="Y96" s="27">
        <f>IF(N96&gt;Gesamt!$B$23,0,K96/12*Gesamt!$C$23*(((1+Beamte!L96)^(Gesamt!$B$23-Beamte!N96))))</f>
        <v>0</v>
      </c>
      <c r="Z96" s="15">
        <f>IF(N96&gt;Gesamt!$B$32,0,Y96/Gesamt!$B$32*((N96)*(1+S96))/((1+Gesamt!$B$29)^(Gesamt!$B$32-N96)))</f>
        <v>0</v>
      </c>
      <c r="AA96" s="37">
        <f t="shared" si="22"/>
        <v>0</v>
      </c>
      <c r="AB96" s="15">
        <f>IF(V96-P96&gt;0,0,IF(N96&gt;Gesamt!$B$24,0,K96/12*Gesamt!$C$24*(((1+Beamte!L96)^(Gesamt!$B$24-Beamte!N96)))))</f>
        <v>0</v>
      </c>
      <c r="AC96" s="15">
        <f>IF(N96&gt;Gesamt!$B$24,0,AB96/Gesamt!$B$24*((N96)*(1+S96))/((1+Gesamt!$B$29)^(Gesamt!$B$24-N96)))</f>
        <v>0</v>
      </c>
      <c r="AD96" s="37">
        <f t="shared" si="23"/>
        <v>0</v>
      </c>
      <c r="AE96" s="15">
        <f>IF(R96-P96&lt;0,0,x)</f>
        <v>0</v>
      </c>
    </row>
    <row r="97" spans="6:31" x14ac:dyDescent="0.15">
      <c r="F97" s="40"/>
      <c r="G97" s="40"/>
      <c r="H97" s="40"/>
      <c r="I97" s="41"/>
      <c r="J97" s="41"/>
      <c r="K97" s="32">
        <f t="shared" si="19"/>
        <v>0</v>
      </c>
      <c r="L97" s="42">
        <v>1.4999999999999999E-2</v>
      </c>
      <c r="M97" s="33">
        <f t="shared" si="20"/>
        <v>-50.997946611909654</v>
      </c>
      <c r="N97" s="22">
        <f>(Gesamt!$B$2-IF(H97=0,G97,H97))/365.25</f>
        <v>116</v>
      </c>
      <c r="O97" s="22">
        <f t="shared" si="18"/>
        <v>65.002053388090346</v>
      </c>
      <c r="P97" s="23">
        <f>F97+IF(C97="m",Gesamt!$B$13*365.25,Gesamt!$B$14*365.25)</f>
        <v>23741.25</v>
      </c>
      <c r="Q97" s="34">
        <f t="shared" si="21"/>
        <v>23742</v>
      </c>
      <c r="R97" s="24">
        <f>IF(N97&lt;Gesamt!$B$23,IF(H97=0,G97+365.25*Gesamt!$B$23,H97+365.25*Gesamt!$B$23),0)</f>
        <v>0</v>
      </c>
      <c r="S97" s="35">
        <f>IF(M97&lt;Gesamt!$B$17,Gesamt!$C$17,IF(M97&lt;Gesamt!$B$18,Gesamt!$C$18,IF(M97&lt;Gesamt!$B$19,Gesamt!$C$19,Gesamt!$C$20)))</f>
        <v>0</v>
      </c>
      <c r="T97" s="26">
        <f>IF(R97&gt;0,IF(R97&lt;P97,K97/12*Gesamt!$C$23*(1+L97)^(Gesamt!$B$23-Beamte!N97)*(1+$K$4),0),0)</f>
        <v>0</v>
      </c>
      <c r="U97" s="36">
        <f>(T97/Gesamt!$B$23*N97/((1+Gesamt!$B$29)^(Gesamt!$B$23-Beamte!N97)))*(1+S97)</f>
        <v>0</v>
      </c>
      <c r="V97" s="24">
        <f>IF(N97&lt;Gesamt!$B$24,IF(H97=0,G97+365.25*Gesamt!$B$24,H97+365.25*Gesamt!$B$24),0)</f>
        <v>0</v>
      </c>
      <c r="W97" s="26" t="b">
        <f>IF(V97&gt;0,IF(V97&lt;P97,K97/12*Gesamt!$C$24*(1+L97)^(Gesamt!$B$24-Beamte!N97)*(1+$K$4),IF(O97&gt;=35,K97/12*Gesamt!$C$24*(1+L97)^(O97-N97)*(1+$K$4),0)))</f>
        <v>0</v>
      </c>
      <c r="X97" s="36">
        <f>IF(O97&gt;=40,(W97/Gesamt!$B$24*N97/((1+Gesamt!$B$29)^(Gesamt!$B$24-Beamte!N97))*(1+S97)),IF(O97&gt;=35,(W97/O97*N97/((1+Gesamt!$B$29)^(O97-Beamte!N97))*(1+S97)),0))</f>
        <v>0</v>
      </c>
      <c r="Y97" s="27">
        <f>IF(N97&gt;Gesamt!$B$23,0,K97/12*Gesamt!$C$23*(((1+Beamte!L97)^(Gesamt!$B$23-Beamte!N97))))</f>
        <v>0</v>
      </c>
      <c r="Z97" s="15">
        <f>IF(N97&gt;Gesamt!$B$32,0,Y97/Gesamt!$B$32*((N97)*(1+S97))/((1+Gesamt!$B$29)^(Gesamt!$B$32-N97)))</f>
        <v>0</v>
      </c>
      <c r="AA97" s="37">
        <f t="shared" si="22"/>
        <v>0</v>
      </c>
      <c r="AB97" s="15">
        <f>IF(V97-P97&gt;0,0,IF(N97&gt;Gesamt!$B$24,0,K97/12*Gesamt!$C$24*(((1+Beamte!L97)^(Gesamt!$B$24-Beamte!N97)))))</f>
        <v>0</v>
      </c>
      <c r="AC97" s="15">
        <f>IF(N97&gt;Gesamt!$B$24,0,AB97/Gesamt!$B$24*((N97)*(1+S97))/((1+Gesamt!$B$29)^(Gesamt!$B$24-N97)))</f>
        <v>0</v>
      </c>
      <c r="AD97" s="37">
        <f t="shared" si="23"/>
        <v>0</v>
      </c>
      <c r="AE97" s="15">
        <f>IF(R97-P97&lt;0,0,x)</f>
        <v>0</v>
      </c>
    </row>
    <row r="98" spans="6:31" x14ac:dyDescent="0.15">
      <c r="F98" s="40"/>
      <c r="G98" s="40"/>
      <c r="H98" s="40"/>
      <c r="I98" s="41"/>
      <c r="J98" s="41"/>
      <c r="K98" s="32">
        <f t="shared" si="19"/>
        <v>0</v>
      </c>
      <c r="L98" s="42">
        <v>1.4999999999999999E-2</v>
      </c>
      <c r="M98" s="33">
        <f t="shared" si="20"/>
        <v>-50.997946611909654</v>
      </c>
      <c r="N98" s="22">
        <f>(Gesamt!$B$2-IF(H98=0,G98,H98))/365.25</f>
        <v>116</v>
      </c>
      <c r="O98" s="22">
        <f t="shared" si="18"/>
        <v>65.002053388090346</v>
      </c>
      <c r="P98" s="23">
        <f>F98+IF(C98="m",Gesamt!$B$13*365.25,Gesamt!$B$14*365.25)</f>
        <v>23741.25</v>
      </c>
      <c r="Q98" s="34">
        <f t="shared" si="21"/>
        <v>23742</v>
      </c>
      <c r="R98" s="24">
        <f>IF(N98&lt;Gesamt!$B$23,IF(H98=0,G98+365.25*Gesamt!$B$23,H98+365.25*Gesamt!$B$23),0)</f>
        <v>0</v>
      </c>
      <c r="S98" s="35">
        <f>IF(M98&lt;Gesamt!$B$17,Gesamt!$C$17,IF(M98&lt;Gesamt!$B$18,Gesamt!$C$18,IF(M98&lt;Gesamt!$B$19,Gesamt!$C$19,Gesamt!$C$20)))</f>
        <v>0</v>
      </c>
      <c r="T98" s="26">
        <f>IF(R98&gt;0,IF(R98&lt;P98,K98/12*Gesamt!$C$23*(1+L98)^(Gesamt!$B$23-Beamte!N98)*(1+$K$4),0),0)</f>
        <v>0</v>
      </c>
      <c r="U98" s="36">
        <f>(T98/Gesamt!$B$23*N98/((1+Gesamt!$B$29)^(Gesamt!$B$23-Beamte!N98)))*(1+S98)</f>
        <v>0</v>
      </c>
      <c r="V98" s="24">
        <f>IF(N98&lt;Gesamt!$B$24,IF(H98=0,G98+365.25*Gesamt!$B$24,H98+365.25*Gesamt!$B$24),0)</f>
        <v>0</v>
      </c>
      <c r="W98" s="26" t="b">
        <f>IF(V98&gt;0,IF(V98&lt;P98,K98/12*Gesamt!$C$24*(1+L98)^(Gesamt!$B$24-Beamte!N98)*(1+$K$4),IF(O98&gt;=35,K98/12*Gesamt!$C$24*(1+L98)^(O98-N98)*(1+$K$4),0)))</f>
        <v>0</v>
      </c>
      <c r="X98" s="36">
        <f>IF(O98&gt;=40,(W98/Gesamt!$B$24*N98/((1+Gesamt!$B$29)^(Gesamt!$B$24-Beamte!N98))*(1+S98)),IF(O98&gt;=35,(W98/O98*N98/((1+Gesamt!$B$29)^(O98-Beamte!N98))*(1+S98)),0))</f>
        <v>0</v>
      </c>
      <c r="Y98" s="27">
        <f>IF(N98&gt;Gesamt!$B$23,0,K98/12*Gesamt!$C$23*(((1+Beamte!L98)^(Gesamt!$B$23-Beamte!N98))))</f>
        <v>0</v>
      </c>
      <c r="Z98" s="15">
        <f>IF(N98&gt;Gesamt!$B$32,0,Y98/Gesamt!$B$32*((N98)*(1+S98))/((1+Gesamt!$B$29)^(Gesamt!$B$32-N98)))</f>
        <v>0</v>
      </c>
      <c r="AA98" s="37">
        <f t="shared" si="22"/>
        <v>0</v>
      </c>
      <c r="AB98" s="15">
        <f>IF(V98-P98&gt;0,0,IF(N98&gt;Gesamt!$B$24,0,K98/12*Gesamt!$C$24*(((1+Beamte!L98)^(Gesamt!$B$24-Beamte!N98)))))</f>
        <v>0</v>
      </c>
      <c r="AC98" s="15">
        <f>IF(N98&gt;Gesamt!$B$24,0,AB98/Gesamt!$B$24*((N98)*(1+S98))/((1+Gesamt!$B$29)^(Gesamt!$B$24-N98)))</f>
        <v>0</v>
      </c>
      <c r="AD98" s="37">
        <f t="shared" si="23"/>
        <v>0</v>
      </c>
      <c r="AE98" s="15">
        <f>IF(R98-P98&lt;0,0,x)</f>
        <v>0</v>
      </c>
    </row>
    <row r="99" spans="6:31" x14ac:dyDescent="0.15">
      <c r="F99" s="40"/>
      <c r="G99" s="40"/>
      <c r="H99" s="40"/>
      <c r="I99" s="41"/>
      <c r="J99" s="41"/>
      <c r="K99" s="32">
        <f t="shared" si="19"/>
        <v>0</v>
      </c>
      <c r="L99" s="42">
        <v>1.4999999999999999E-2</v>
      </c>
      <c r="M99" s="33">
        <f t="shared" si="20"/>
        <v>-50.997946611909654</v>
      </c>
      <c r="N99" s="22">
        <f>(Gesamt!$B$2-IF(H99=0,G99,H99))/365.25</f>
        <v>116</v>
      </c>
      <c r="O99" s="22">
        <f t="shared" si="18"/>
        <v>65.002053388090346</v>
      </c>
      <c r="P99" s="23">
        <f>F99+IF(C99="m",Gesamt!$B$13*365.25,Gesamt!$B$14*365.25)</f>
        <v>23741.25</v>
      </c>
      <c r="Q99" s="34">
        <f t="shared" si="21"/>
        <v>23742</v>
      </c>
      <c r="R99" s="24">
        <f>IF(N99&lt;Gesamt!$B$23,IF(H99=0,G99+365.25*Gesamt!$B$23,H99+365.25*Gesamt!$B$23),0)</f>
        <v>0</v>
      </c>
      <c r="S99" s="35">
        <f>IF(M99&lt;Gesamt!$B$17,Gesamt!$C$17,IF(M99&lt;Gesamt!$B$18,Gesamt!$C$18,IF(M99&lt;Gesamt!$B$19,Gesamt!$C$19,Gesamt!$C$20)))</f>
        <v>0</v>
      </c>
      <c r="T99" s="26">
        <f>IF(R99&gt;0,IF(R99&lt;P99,K99/12*Gesamt!$C$23*(1+L99)^(Gesamt!$B$23-Beamte!N99)*(1+$K$4),0),0)</f>
        <v>0</v>
      </c>
      <c r="U99" s="36">
        <f>(T99/Gesamt!$B$23*N99/((1+Gesamt!$B$29)^(Gesamt!$B$23-Beamte!N99)))*(1+S99)</f>
        <v>0</v>
      </c>
      <c r="V99" s="24">
        <f>IF(N99&lt;Gesamt!$B$24,IF(H99=0,G99+365.25*Gesamt!$B$24,H99+365.25*Gesamt!$B$24),0)</f>
        <v>0</v>
      </c>
      <c r="W99" s="26" t="b">
        <f>IF(V99&gt;0,IF(V99&lt;P99,K99/12*Gesamt!$C$24*(1+L99)^(Gesamt!$B$24-Beamte!N99)*(1+$K$4),IF(O99&gt;=35,K99/12*Gesamt!$C$24*(1+L99)^(O99-N99)*(1+$K$4),0)))</f>
        <v>0</v>
      </c>
      <c r="X99" s="36">
        <f>IF(O99&gt;=40,(W99/Gesamt!$B$24*N99/((1+Gesamt!$B$29)^(Gesamt!$B$24-Beamte!N99))*(1+S99)),IF(O99&gt;=35,(W99/O99*N99/((1+Gesamt!$B$29)^(O99-Beamte!N99))*(1+S99)),0))</f>
        <v>0</v>
      </c>
      <c r="Y99" s="27">
        <f>IF(N99&gt;Gesamt!$B$23,0,K99/12*Gesamt!$C$23*(((1+Beamte!L99)^(Gesamt!$B$23-Beamte!N99))))</f>
        <v>0</v>
      </c>
      <c r="Z99" s="15">
        <f>IF(N99&gt;Gesamt!$B$32,0,Y99/Gesamt!$B$32*((N99)*(1+S99))/((1+Gesamt!$B$29)^(Gesamt!$B$32-N99)))</f>
        <v>0</v>
      </c>
      <c r="AA99" s="37">
        <f t="shared" si="22"/>
        <v>0</v>
      </c>
      <c r="AB99" s="15">
        <f>IF(V99-P99&gt;0,0,IF(N99&gt;Gesamt!$B$24,0,K99/12*Gesamt!$C$24*(((1+Beamte!L99)^(Gesamt!$B$24-Beamte!N99)))))</f>
        <v>0</v>
      </c>
      <c r="AC99" s="15">
        <f>IF(N99&gt;Gesamt!$B$24,0,AB99/Gesamt!$B$24*((N99)*(1+S99))/((1+Gesamt!$B$29)^(Gesamt!$B$24-N99)))</f>
        <v>0</v>
      </c>
      <c r="AD99" s="37">
        <f t="shared" si="23"/>
        <v>0</v>
      </c>
      <c r="AE99" s="15">
        <f>IF(R99-P99&lt;0,0,x)</f>
        <v>0</v>
      </c>
    </row>
    <row r="100" spans="6:31" x14ac:dyDescent="0.15">
      <c r="F100" s="40"/>
      <c r="G100" s="40"/>
      <c r="H100" s="40"/>
      <c r="I100" s="41"/>
      <c r="J100" s="41"/>
      <c r="K100" s="32">
        <f t="shared" si="19"/>
        <v>0</v>
      </c>
      <c r="L100" s="42">
        <v>1.4999999999999999E-2</v>
      </c>
      <c r="M100" s="33">
        <f t="shared" si="20"/>
        <v>-50.997946611909654</v>
      </c>
      <c r="N100" s="22">
        <f>(Gesamt!$B$2-IF(H100=0,G100,H100))/365.25</f>
        <v>116</v>
      </c>
      <c r="O100" s="22">
        <f t="shared" si="18"/>
        <v>65.002053388090346</v>
      </c>
      <c r="P100" s="23">
        <f>F100+IF(C100="m",Gesamt!$B$13*365.25,Gesamt!$B$14*365.25)</f>
        <v>23741.25</v>
      </c>
      <c r="Q100" s="34">
        <f t="shared" si="21"/>
        <v>23742</v>
      </c>
      <c r="R100" s="24">
        <f>IF(N100&lt;Gesamt!$B$23,IF(H100=0,G100+365.25*Gesamt!$B$23,H100+365.25*Gesamt!$B$23),0)</f>
        <v>0</v>
      </c>
      <c r="S100" s="35">
        <f>IF(M100&lt;Gesamt!$B$17,Gesamt!$C$17,IF(M100&lt;Gesamt!$B$18,Gesamt!$C$18,IF(M100&lt;Gesamt!$B$19,Gesamt!$C$19,Gesamt!$C$20)))</f>
        <v>0</v>
      </c>
      <c r="T100" s="26">
        <f>IF(R100&gt;0,IF(R100&lt;P100,K100/12*Gesamt!$C$23*(1+L100)^(Gesamt!$B$23-Beamte!N100)*(1+$K$4),0),0)</f>
        <v>0</v>
      </c>
      <c r="U100" s="36">
        <f>(T100/Gesamt!$B$23*N100/((1+Gesamt!$B$29)^(Gesamt!$B$23-Beamte!N100)))*(1+S100)</f>
        <v>0</v>
      </c>
      <c r="V100" s="24">
        <f>IF(N100&lt;Gesamt!$B$24,IF(H100=0,G100+365.25*Gesamt!$B$24,H100+365.25*Gesamt!$B$24),0)</f>
        <v>0</v>
      </c>
      <c r="W100" s="26" t="b">
        <f>IF(V100&gt;0,IF(V100&lt;P100,K100/12*Gesamt!$C$24*(1+L100)^(Gesamt!$B$24-Beamte!N100)*(1+$K$4),IF(O100&gt;=35,K100/12*Gesamt!$C$24*(1+L100)^(O100-N100)*(1+$K$4),0)))</f>
        <v>0</v>
      </c>
      <c r="X100" s="36">
        <f>IF(O100&gt;=40,(W100/Gesamt!$B$24*N100/((1+Gesamt!$B$29)^(Gesamt!$B$24-Beamte!N100))*(1+S100)),IF(O100&gt;=35,(W100/O100*N100/((1+Gesamt!$B$29)^(O100-Beamte!N100))*(1+S100)),0))</f>
        <v>0</v>
      </c>
      <c r="Y100" s="27">
        <f>IF(N100&gt;Gesamt!$B$23,0,K100/12*Gesamt!$C$23*(((1+Beamte!L100)^(Gesamt!$B$23-Beamte!N100))))</f>
        <v>0</v>
      </c>
      <c r="Z100" s="15">
        <f>IF(N100&gt;Gesamt!$B$32,0,Y100/Gesamt!$B$32*((N100)*(1+S100))/((1+Gesamt!$B$29)^(Gesamt!$B$32-N100)))</f>
        <v>0</v>
      </c>
      <c r="AA100" s="37">
        <f t="shared" si="22"/>
        <v>0</v>
      </c>
      <c r="AB100" s="15">
        <f>IF(V100-P100&gt;0,0,IF(N100&gt;Gesamt!$B$24,0,K100/12*Gesamt!$C$24*(((1+Beamte!L100)^(Gesamt!$B$24-Beamte!N100)))))</f>
        <v>0</v>
      </c>
      <c r="AC100" s="15">
        <f>IF(N100&gt;Gesamt!$B$24,0,AB100/Gesamt!$B$24*((N100)*(1+S100))/((1+Gesamt!$B$29)^(Gesamt!$B$24-N100)))</f>
        <v>0</v>
      </c>
      <c r="AD100" s="37">
        <f t="shared" si="23"/>
        <v>0</v>
      </c>
      <c r="AE100" s="15">
        <f>IF(R100-P100&lt;0,0,x)</f>
        <v>0</v>
      </c>
    </row>
    <row r="101" spans="6:31" x14ac:dyDescent="0.15">
      <c r="F101" s="40"/>
      <c r="G101" s="40"/>
      <c r="H101" s="40"/>
      <c r="I101" s="41"/>
      <c r="J101" s="41"/>
      <c r="K101" s="32">
        <f t="shared" si="19"/>
        <v>0</v>
      </c>
      <c r="L101" s="42">
        <v>1.4999999999999999E-2</v>
      </c>
      <c r="M101" s="33">
        <f t="shared" si="20"/>
        <v>-50.997946611909654</v>
      </c>
      <c r="N101" s="22">
        <f>(Gesamt!$B$2-IF(H101=0,G101,H101))/365.25</f>
        <v>116</v>
      </c>
      <c r="O101" s="22">
        <f t="shared" si="18"/>
        <v>65.002053388090346</v>
      </c>
      <c r="P101" s="23">
        <f>F101+IF(C101="m",Gesamt!$B$13*365.25,Gesamt!$B$14*365.25)</f>
        <v>23741.25</v>
      </c>
      <c r="Q101" s="34">
        <f t="shared" si="21"/>
        <v>23742</v>
      </c>
      <c r="R101" s="24">
        <f>IF(N101&lt;Gesamt!$B$23,IF(H101=0,G101+365.25*Gesamt!$B$23,H101+365.25*Gesamt!$B$23),0)</f>
        <v>0</v>
      </c>
      <c r="S101" s="35">
        <f>IF(M101&lt;Gesamt!$B$17,Gesamt!$C$17,IF(M101&lt;Gesamt!$B$18,Gesamt!$C$18,IF(M101&lt;Gesamt!$B$19,Gesamt!$C$19,Gesamt!$C$20)))</f>
        <v>0</v>
      </c>
      <c r="T101" s="26">
        <f>IF(R101&gt;0,IF(R101&lt;P101,K101/12*Gesamt!$C$23*(1+L101)^(Gesamt!$B$23-Beamte!N101)*(1+$K$4),0),0)</f>
        <v>0</v>
      </c>
      <c r="U101" s="36">
        <f>(T101/Gesamt!$B$23*N101/((1+Gesamt!$B$29)^(Gesamt!$B$23-Beamte!N101)))*(1+S101)</f>
        <v>0</v>
      </c>
      <c r="V101" s="24">
        <f>IF(N101&lt;Gesamt!$B$24,IF(H101=0,G101+365.25*Gesamt!$B$24,H101+365.25*Gesamt!$B$24),0)</f>
        <v>0</v>
      </c>
      <c r="W101" s="26" t="b">
        <f>IF(V101&gt;0,IF(V101&lt;P101,K101/12*Gesamt!$C$24*(1+L101)^(Gesamt!$B$24-Beamte!N101)*(1+$K$4),IF(O101&gt;=35,K101/12*Gesamt!$C$24*(1+L101)^(O101-N101)*(1+$K$4),0)))</f>
        <v>0</v>
      </c>
      <c r="X101" s="36">
        <f>IF(O101&gt;=40,(W101/Gesamt!$B$24*N101/((1+Gesamt!$B$29)^(Gesamt!$B$24-Beamte!N101))*(1+S101)),IF(O101&gt;=35,(W101/O101*N101/((1+Gesamt!$B$29)^(O101-Beamte!N101))*(1+S101)),0))</f>
        <v>0</v>
      </c>
      <c r="Y101" s="27">
        <f>IF(N101&gt;Gesamt!$B$23,0,K101/12*Gesamt!$C$23*(((1+Beamte!L101)^(Gesamt!$B$23-Beamte!N101))))</f>
        <v>0</v>
      </c>
      <c r="Z101" s="15">
        <f>IF(N101&gt;Gesamt!$B$32,0,Y101/Gesamt!$B$32*((N101)*(1+S101))/((1+Gesamt!$B$29)^(Gesamt!$B$32-N101)))</f>
        <v>0</v>
      </c>
      <c r="AA101" s="37">
        <f t="shared" si="22"/>
        <v>0</v>
      </c>
      <c r="AB101" s="15">
        <f>IF(V101-P101&gt;0,0,IF(N101&gt;Gesamt!$B$24,0,K101/12*Gesamt!$C$24*(((1+Beamte!L101)^(Gesamt!$B$24-Beamte!N101)))))</f>
        <v>0</v>
      </c>
      <c r="AC101" s="15">
        <f>IF(N101&gt;Gesamt!$B$24,0,AB101/Gesamt!$B$24*((N101)*(1+S101))/((1+Gesamt!$B$29)^(Gesamt!$B$24-N101)))</f>
        <v>0</v>
      </c>
      <c r="AD101" s="37">
        <f t="shared" si="23"/>
        <v>0</v>
      </c>
      <c r="AE101" s="15">
        <f>IF(R101-P101&lt;0,0,x)</f>
        <v>0</v>
      </c>
    </row>
    <row r="102" spans="6:31" x14ac:dyDescent="0.15">
      <c r="F102" s="40"/>
      <c r="G102" s="40"/>
      <c r="H102" s="40"/>
      <c r="I102" s="41"/>
      <c r="J102" s="41"/>
      <c r="K102" s="32">
        <f t="shared" si="19"/>
        <v>0</v>
      </c>
      <c r="L102" s="42">
        <v>1.4999999999999999E-2</v>
      </c>
      <c r="M102" s="33">
        <f t="shared" si="20"/>
        <v>-50.997946611909654</v>
      </c>
      <c r="N102" s="22">
        <f>(Gesamt!$B$2-IF(H102=0,G102,H102))/365.25</f>
        <v>116</v>
      </c>
      <c r="O102" s="22">
        <f t="shared" si="18"/>
        <v>65.002053388090346</v>
      </c>
      <c r="P102" s="23">
        <f>F102+IF(C102="m",Gesamt!$B$13*365.25,Gesamt!$B$14*365.25)</f>
        <v>23741.25</v>
      </c>
      <c r="Q102" s="34">
        <f t="shared" si="21"/>
        <v>23742</v>
      </c>
      <c r="R102" s="24">
        <f>IF(N102&lt;Gesamt!$B$23,IF(H102=0,G102+365.25*Gesamt!$B$23,H102+365.25*Gesamt!$B$23),0)</f>
        <v>0</v>
      </c>
      <c r="S102" s="35">
        <f>IF(M102&lt;Gesamt!$B$17,Gesamt!$C$17,IF(M102&lt;Gesamt!$B$18,Gesamt!$C$18,IF(M102&lt;Gesamt!$B$19,Gesamt!$C$19,Gesamt!$C$20)))</f>
        <v>0</v>
      </c>
      <c r="T102" s="26">
        <f>IF(R102&gt;0,IF(R102&lt;P102,K102/12*Gesamt!$C$23*(1+L102)^(Gesamt!$B$23-Beamte!N102)*(1+$K$4),0),0)</f>
        <v>0</v>
      </c>
      <c r="U102" s="36">
        <f>(T102/Gesamt!$B$23*N102/((1+Gesamt!$B$29)^(Gesamt!$B$23-Beamte!N102)))*(1+S102)</f>
        <v>0</v>
      </c>
      <c r="V102" s="24">
        <f>IF(N102&lt;Gesamt!$B$24,IF(H102=0,G102+365.25*Gesamt!$B$24,H102+365.25*Gesamt!$B$24),0)</f>
        <v>0</v>
      </c>
      <c r="W102" s="26" t="b">
        <f>IF(V102&gt;0,IF(V102&lt;P102,K102/12*Gesamt!$C$24*(1+L102)^(Gesamt!$B$24-Beamte!N102)*(1+$K$4),IF(O102&gt;=35,K102/12*Gesamt!$C$24*(1+L102)^(O102-N102)*(1+$K$4),0)))</f>
        <v>0</v>
      </c>
      <c r="X102" s="36">
        <f>IF(O102&gt;=40,(W102/Gesamt!$B$24*N102/((1+Gesamt!$B$29)^(Gesamt!$B$24-Beamte!N102))*(1+S102)),IF(O102&gt;=35,(W102/O102*N102/((1+Gesamt!$B$29)^(O102-Beamte!N102))*(1+S102)),0))</f>
        <v>0</v>
      </c>
      <c r="Y102" s="27">
        <f>IF(N102&gt;Gesamt!$B$23,0,K102/12*Gesamt!$C$23*(((1+Beamte!L102)^(Gesamt!$B$23-Beamte!N102))))</f>
        <v>0</v>
      </c>
      <c r="Z102" s="15">
        <f>IF(N102&gt;Gesamt!$B$32,0,Y102/Gesamt!$B$32*((N102)*(1+S102))/((1+Gesamt!$B$29)^(Gesamt!$B$32-N102)))</f>
        <v>0</v>
      </c>
      <c r="AA102" s="37">
        <f t="shared" si="22"/>
        <v>0</v>
      </c>
      <c r="AB102" s="15">
        <f>IF(V102-P102&gt;0,0,IF(N102&gt;Gesamt!$B$24,0,K102/12*Gesamt!$C$24*(((1+Beamte!L102)^(Gesamt!$B$24-Beamte!N102)))))</f>
        <v>0</v>
      </c>
      <c r="AC102" s="15">
        <f>IF(N102&gt;Gesamt!$B$24,0,AB102/Gesamt!$B$24*((N102)*(1+S102))/((1+Gesamt!$B$29)^(Gesamt!$B$24-N102)))</f>
        <v>0</v>
      </c>
      <c r="AD102" s="37">
        <f t="shared" si="23"/>
        <v>0</v>
      </c>
      <c r="AE102" s="15">
        <f>IF(R102-P102&lt;0,0,x)</f>
        <v>0</v>
      </c>
    </row>
    <row r="103" spans="6:31" x14ac:dyDescent="0.15">
      <c r="F103" s="40"/>
      <c r="G103" s="40"/>
      <c r="H103" s="40"/>
      <c r="I103" s="41"/>
      <c r="J103" s="41"/>
      <c r="K103" s="32">
        <f t="shared" si="19"/>
        <v>0</v>
      </c>
      <c r="L103" s="42">
        <v>1.4999999999999999E-2</v>
      </c>
      <c r="M103" s="33">
        <f t="shared" si="20"/>
        <v>-50.997946611909654</v>
      </c>
      <c r="N103" s="22">
        <f>(Gesamt!$B$2-IF(H103=0,G103,H103))/365.25</f>
        <v>116</v>
      </c>
      <c r="O103" s="22">
        <f t="shared" si="18"/>
        <v>65.002053388090346</v>
      </c>
      <c r="P103" s="23">
        <f>F103+IF(C103="m",Gesamt!$B$13*365.25,Gesamt!$B$14*365.25)</f>
        <v>23741.25</v>
      </c>
      <c r="Q103" s="34">
        <f t="shared" si="21"/>
        <v>23742</v>
      </c>
      <c r="R103" s="24">
        <f>IF(N103&lt;Gesamt!$B$23,IF(H103=0,G103+365.25*Gesamt!$B$23,H103+365.25*Gesamt!$B$23),0)</f>
        <v>0</v>
      </c>
      <c r="S103" s="35">
        <f>IF(M103&lt;Gesamt!$B$17,Gesamt!$C$17,IF(M103&lt;Gesamt!$B$18,Gesamt!$C$18,IF(M103&lt;Gesamt!$B$19,Gesamt!$C$19,Gesamt!$C$20)))</f>
        <v>0</v>
      </c>
      <c r="T103" s="26">
        <f>IF(R103&gt;0,IF(R103&lt;P103,K103/12*Gesamt!$C$23*(1+L103)^(Gesamt!$B$23-Beamte!N103)*(1+$K$4),0),0)</f>
        <v>0</v>
      </c>
      <c r="U103" s="36">
        <f>(T103/Gesamt!$B$23*N103/((1+Gesamt!$B$29)^(Gesamt!$B$23-Beamte!N103)))*(1+S103)</f>
        <v>0</v>
      </c>
      <c r="V103" s="24">
        <f>IF(N103&lt;Gesamt!$B$24,IF(H103=0,G103+365.25*Gesamt!$B$24,H103+365.25*Gesamt!$B$24),0)</f>
        <v>0</v>
      </c>
      <c r="W103" s="26" t="b">
        <f>IF(V103&gt;0,IF(V103&lt;P103,K103/12*Gesamt!$C$24*(1+L103)^(Gesamt!$B$24-Beamte!N103)*(1+$K$4),IF(O103&gt;=35,K103/12*Gesamt!$C$24*(1+L103)^(O103-N103)*(1+$K$4),0)))</f>
        <v>0</v>
      </c>
      <c r="X103" s="36">
        <f>IF(O103&gt;=40,(W103/Gesamt!$B$24*N103/((1+Gesamt!$B$29)^(Gesamt!$B$24-Beamte!N103))*(1+S103)),IF(O103&gt;=35,(W103/O103*N103/((1+Gesamt!$B$29)^(O103-Beamte!N103))*(1+S103)),0))</f>
        <v>0</v>
      </c>
      <c r="Y103" s="27">
        <f>IF(N103&gt;Gesamt!$B$23,0,K103/12*Gesamt!$C$23*(((1+Beamte!L103)^(Gesamt!$B$23-Beamte!N103))))</f>
        <v>0</v>
      </c>
      <c r="Z103" s="15">
        <f>IF(N103&gt;Gesamt!$B$32,0,Y103/Gesamt!$B$32*((N103)*(1+S103))/((1+Gesamt!$B$29)^(Gesamt!$B$32-N103)))</f>
        <v>0</v>
      </c>
      <c r="AA103" s="37">
        <f t="shared" si="22"/>
        <v>0</v>
      </c>
      <c r="AB103" s="15">
        <f>IF(V103-P103&gt;0,0,IF(N103&gt;Gesamt!$B$24,0,K103/12*Gesamt!$C$24*(((1+Beamte!L103)^(Gesamt!$B$24-Beamte!N103)))))</f>
        <v>0</v>
      </c>
      <c r="AC103" s="15">
        <f>IF(N103&gt;Gesamt!$B$24,0,AB103/Gesamt!$B$24*((N103)*(1+S103))/((1+Gesamt!$B$29)^(Gesamt!$B$24-N103)))</f>
        <v>0</v>
      </c>
      <c r="AD103" s="37">
        <f t="shared" si="23"/>
        <v>0</v>
      </c>
      <c r="AE103" s="15">
        <f>IF(R103-P103&lt;0,0,x)</f>
        <v>0</v>
      </c>
    </row>
    <row r="104" spans="6:31" x14ac:dyDescent="0.15">
      <c r="F104" s="40"/>
      <c r="G104" s="40"/>
      <c r="H104" s="40"/>
      <c r="I104" s="41"/>
      <c r="J104" s="41"/>
      <c r="K104" s="32">
        <f t="shared" si="19"/>
        <v>0</v>
      </c>
      <c r="L104" s="42">
        <v>1.4999999999999999E-2</v>
      </c>
      <c r="M104" s="33">
        <f t="shared" si="20"/>
        <v>-50.997946611909654</v>
      </c>
      <c r="N104" s="22">
        <f>(Gesamt!$B$2-IF(H104=0,G104,H104))/365.25</f>
        <v>116</v>
      </c>
      <c r="O104" s="22">
        <f t="shared" si="18"/>
        <v>65.002053388090346</v>
      </c>
      <c r="P104" s="23">
        <f>F104+IF(C104="m",Gesamt!$B$13*365.25,Gesamt!$B$14*365.25)</f>
        <v>23741.25</v>
      </c>
      <c r="Q104" s="34">
        <f t="shared" si="21"/>
        <v>23742</v>
      </c>
      <c r="R104" s="24">
        <f>IF(N104&lt;Gesamt!$B$23,IF(H104=0,G104+365.25*Gesamt!$B$23,H104+365.25*Gesamt!$B$23),0)</f>
        <v>0</v>
      </c>
      <c r="S104" s="35">
        <f>IF(M104&lt;Gesamt!$B$17,Gesamt!$C$17,IF(M104&lt;Gesamt!$B$18,Gesamt!$C$18,IF(M104&lt;Gesamt!$B$19,Gesamt!$C$19,Gesamt!$C$20)))</f>
        <v>0</v>
      </c>
      <c r="T104" s="26">
        <f>IF(R104&gt;0,IF(R104&lt;P104,K104/12*Gesamt!$C$23*(1+L104)^(Gesamt!$B$23-Beamte!N104)*(1+$K$4),0),0)</f>
        <v>0</v>
      </c>
      <c r="U104" s="36">
        <f>(T104/Gesamt!$B$23*N104/((1+Gesamt!$B$29)^(Gesamt!$B$23-Beamte!N104)))*(1+S104)</f>
        <v>0</v>
      </c>
      <c r="V104" s="24">
        <f>IF(N104&lt;Gesamt!$B$24,IF(H104=0,G104+365.25*Gesamt!$B$24,H104+365.25*Gesamt!$B$24),0)</f>
        <v>0</v>
      </c>
      <c r="W104" s="26" t="b">
        <f>IF(V104&gt;0,IF(V104&lt;P104,K104/12*Gesamt!$C$24*(1+L104)^(Gesamt!$B$24-Beamte!N104)*(1+$K$4),IF(O104&gt;=35,K104/12*Gesamt!$C$24*(1+L104)^(O104-N104)*(1+$K$4),0)))</f>
        <v>0</v>
      </c>
      <c r="X104" s="36">
        <f>IF(O104&gt;=40,(W104/Gesamt!$B$24*N104/((1+Gesamt!$B$29)^(Gesamt!$B$24-Beamte!N104))*(1+S104)),IF(O104&gt;=35,(W104/O104*N104/((1+Gesamt!$B$29)^(O104-Beamte!N104))*(1+S104)),0))</f>
        <v>0</v>
      </c>
      <c r="Y104" s="27">
        <f>IF(N104&gt;Gesamt!$B$23,0,K104/12*Gesamt!$C$23*(((1+Beamte!L104)^(Gesamt!$B$23-Beamte!N104))))</f>
        <v>0</v>
      </c>
      <c r="Z104" s="15">
        <f>IF(N104&gt;Gesamt!$B$32,0,Y104/Gesamt!$B$32*((N104)*(1+S104))/((1+Gesamt!$B$29)^(Gesamt!$B$32-N104)))</f>
        <v>0</v>
      </c>
      <c r="AA104" s="37">
        <f t="shared" si="22"/>
        <v>0</v>
      </c>
      <c r="AB104" s="15">
        <f>IF(V104-P104&gt;0,0,IF(N104&gt;Gesamt!$B$24,0,K104/12*Gesamt!$C$24*(((1+Beamte!L104)^(Gesamt!$B$24-Beamte!N104)))))</f>
        <v>0</v>
      </c>
      <c r="AC104" s="15">
        <f>IF(N104&gt;Gesamt!$B$24,0,AB104/Gesamt!$B$24*((N104)*(1+S104))/((1+Gesamt!$B$29)^(Gesamt!$B$24-N104)))</f>
        <v>0</v>
      </c>
      <c r="AD104" s="37">
        <f t="shared" si="23"/>
        <v>0</v>
      </c>
      <c r="AE104" s="15">
        <f>IF(R104-P104&lt;0,0,x)</f>
        <v>0</v>
      </c>
    </row>
    <row r="105" spans="6:31" x14ac:dyDescent="0.15">
      <c r="F105" s="40"/>
      <c r="G105" s="40"/>
      <c r="H105" s="40"/>
      <c r="I105" s="41"/>
      <c r="J105" s="41"/>
      <c r="K105" s="32">
        <f t="shared" si="19"/>
        <v>0</v>
      </c>
      <c r="L105" s="42">
        <v>1.4999999999999999E-2</v>
      </c>
      <c r="M105" s="33">
        <f t="shared" si="20"/>
        <v>-50.997946611909654</v>
      </c>
      <c r="N105" s="22">
        <f>(Gesamt!$B$2-IF(H105=0,G105,H105))/365.25</f>
        <v>116</v>
      </c>
      <c r="O105" s="22">
        <f t="shared" si="18"/>
        <v>65.002053388090346</v>
      </c>
      <c r="P105" s="23">
        <f>F105+IF(C105="m",Gesamt!$B$13*365.25,Gesamt!$B$14*365.25)</f>
        <v>23741.25</v>
      </c>
      <c r="Q105" s="34">
        <f t="shared" si="21"/>
        <v>23742</v>
      </c>
      <c r="R105" s="24">
        <f>IF(N105&lt;Gesamt!$B$23,IF(H105=0,G105+365.25*Gesamt!$B$23,H105+365.25*Gesamt!$B$23),0)</f>
        <v>0</v>
      </c>
      <c r="S105" s="35">
        <f>IF(M105&lt;Gesamt!$B$17,Gesamt!$C$17,IF(M105&lt;Gesamt!$B$18,Gesamt!$C$18,IF(M105&lt;Gesamt!$B$19,Gesamt!$C$19,Gesamt!$C$20)))</f>
        <v>0</v>
      </c>
      <c r="T105" s="26">
        <f>IF(R105&gt;0,IF(R105&lt;P105,K105/12*Gesamt!$C$23*(1+L105)^(Gesamt!$B$23-Beamte!N105)*(1+$K$4),0),0)</f>
        <v>0</v>
      </c>
      <c r="U105" s="36">
        <f>(T105/Gesamt!$B$23*N105/((1+Gesamt!$B$29)^(Gesamt!$B$23-Beamte!N105)))*(1+S105)</f>
        <v>0</v>
      </c>
      <c r="V105" s="24">
        <f>IF(N105&lt;Gesamt!$B$24,IF(H105=0,G105+365.25*Gesamt!$B$24,H105+365.25*Gesamt!$B$24),0)</f>
        <v>0</v>
      </c>
      <c r="W105" s="26" t="b">
        <f>IF(V105&gt;0,IF(V105&lt;P105,K105/12*Gesamt!$C$24*(1+L105)^(Gesamt!$B$24-Beamte!N105)*(1+$K$4),IF(O105&gt;=35,K105/12*Gesamt!$C$24*(1+L105)^(O105-N105)*(1+$K$4),0)))</f>
        <v>0</v>
      </c>
      <c r="X105" s="36">
        <f>IF(O105&gt;=40,(W105/Gesamt!$B$24*N105/((1+Gesamt!$B$29)^(Gesamt!$B$24-Beamte!N105))*(1+S105)),IF(O105&gt;=35,(W105/O105*N105/((1+Gesamt!$B$29)^(O105-Beamte!N105))*(1+S105)),0))</f>
        <v>0</v>
      </c>
      <c r="Y105" s="27">
        <f>IF(N105&gt;Gesamt!$B$23,0,K105/12*Gesamt!$C$23*(((1+Beamte!L105)^(Gesamt!$B$23-Beamte!N105))))</f>
        <v>0</v>
      </c>
      <c r="Z105" s="15">
        <f>IF(N105&gt;Gesamt!$B$32,0,Y105/Gesamt!$B$32*((N105)*(1+S105))/((1+Gesamt!$B$29)^(Gesamt!$B$32-N105)))</f>
        <v>0</v>
      </c>
      <c r="AA105" s="37">
        <f t="shared" si="22"/>
        <v>0</v>
      </c>
      <c r="AB105" s="15">
        <f>IF(V105-P105&gt;0,0,IF(N105&gt;Gesamt!$B$24,0,K105/12*Gesamt!$C$24*(((1+Beamte!L105)^(Gesamt!$B$24-Beamte!N105)))))</f>
        <v>0</v>
      </c>
      <c r="AC105" s="15">
        <f>IF(N105&gt;Gesamt!$B$24,0,AB105/Gesamt!$B$24*((N105)*(1+S105))/((1+Gesamt!$B$29)^(Gesamt!$B$24-N105)))</f>
        <v>0</v>
      </c>
      <c r="AD105" s="37">
        <f t="shared" si="23"/>
        <v>0</v>
      </c>
      <c r="AE105" s="15">
        <f>IF(R105-P105&lt;0,0,x)</f>
        <v>0</v>
      </c>
    </row>
    <row r="106" spans="6:31" x14ac:dyDescent="0.15">
      <c r="F106" s="40"/>
      <c r="G106" s="40"/>
      <c r="H106" s="40"/>
      <c r="I106" s="41"/>
      <c r="J106" s="41"/>
      <c r="K106" s="32">
        <f t="shared" si="19"/>
        <v>0</v>
      </c>
      <c r="L106" s="42">
        <v>1.4999999999999999E-2</v>
      </c>
      <c r="M106" s="33">
        <f t="shared" si="20"/>
        <v>-50.997946611909654</v>
      </c>
      <c r="N106" s="22">
        <f>(Gesamt!$B$2-IF(H106=0,G106,H106))/365.25</f>
        <v>116</v>
      </c>
      <c r="O106" s="22">
        <f t="shared" si="18"/>
        <v>65.002053388090346</v>
      </c>
      <c r="P106" s="23">
        <f>F106+IF(C106="m",Gesamt!$B$13*365.25,Gesamt!$B$14*365.25)</f>
        <v>23741.25</v>
      </c>
      <c r="Q106" s="34">
        <f t="shared" si="21"/>
        <v>23742</v>
      </c>
      <c r="R106" s="24">
        <f>IF(N106&lt;Gesamt!$B$23,IF(H106=0,G106+365.25*Gesamt!$B$23,H106+365.25*Gesamt!$B$23),0)</f>
        <v>0</v>
      </c>
      <c r="S106" s="35">
        <f>IF(M106&lt;Gesamt!$B$17,Gesamt!$C$17,IF(M106&lt;Gesamt!$B$18,Gesamt!$C$18,IF(M106&lt;Gesamt!$B$19,Gesamt!$C$19,Gesamt!$C$20)))</f>
        <v>0</v>
      </c>
      <c r="T106" s="26">
        <f>IF(R106&gt;0,IF(R106&lt;P106,K106/12*Gesamt!$C$23*(1+L106)^(Gesamt!$B$23-Beamte!N106)*(1+$K$4),0),0)</f>
        <v>0</v>
      </c>
      <c r="U106" s="36">
        <f>(T106/Gesamt!$B$23*N106/((1+Gesamt!$B$29)^(Gesamt!$B$23-Beamte!N106)))*(1+S106)</f>
        <v>0</v>
      </c>
      <c r="V106" s="24">
        <f>IF(N106&lt;Gesamt!$B$24,IF(H106=0,G106+365.25*Gesamt!$B$24,H106+365.25*Gesamt!$B$24),0)</f>
        <v>0</v>
      </c>
      <c r="W106" s="26" t="b">
        <f>IF(V106&gt;0,IF(V106&lt;P106,K106/12*Gesamt!$C$24*(1+L106)^(Gesamt!$B$24-Beamte!N106)*(1+$K$4),IF(O106&gt;=35,K106/12*Gesamt!$C$24*(1+L106)^(O106-N106)*(1+$K$4),0)))</f>
        <v>0</v>
      </c>
      <c r="X106" s="36">
        <f>IF(O106&gt;=40,(W106/Gesamt!$B$24*N106/((1+Gesamt!$B$29)^(Gesamt!$B$24-Beamte!N106))*(1+S106)),IF(O106&gt;=35,(W106/O106*N106/((1+Gesamt!$B$29)^(O106-Beamte!N106))*(1+S106)),0))</f>
        <v>0</v>
      </c>
      <c r="Y106" s="27">
        <f>IF(N106&gt;Gesamt!$B$23,0,K106/12*Gesamt!$C$23*(((1+Beamte!L106)^(Gesamt!$B$23-Beamte!N106))))</f>
        <v>0</v>
      </c>
      <c r="Z106" s="15">
        <f>IF(N106&gt;Gesamt!$B$32,0,Y106/Gesamt!$B$32*((N106)*(1+S106))/((1+Gesamt!$B$29)^(Gesamt!$B$32-N106)))</f>
        <v>0</v>
      </c>
      <c r="AA106" s="37">
        <f t="shared" si="22"/>
        <v>0</v>
      </c>
      <c r="AB106" s="15">
        <f>IF(V106-P106&gt;0,0,IF(N106&gt;Gesamt!$B$24,0,K106/12*Gesamt!$C$24*(((1+Beamte!L106)^(Gesamt!$B$24-Beamte!N106)))))</f>
        <v>0</v>
      </c>
      <c r="AC106" s="15">
        <f>IF(N106&gt;Gesamt!$B$24,0,AB106/Gesamt!$B$24*((N106)*(1+S106))/((1+Gesamt!$B$29)^(Gesamt!$B$24-N106)))</f>
        <v>0</v>
      </c>
      <c r="AD106" s="37">
        <f t="shared" si="23"/>
        <v>0</v>
      </c>
      <c r="AE106" s="15">
        <f>IF(R106-P106&lt;0,0,x)</f>
        <v>0</v>
      </c>
    </row>
    <row r="107" spans="6:31" x14ac:dyDescent="0.15">
      <c r="F107" s="40"/>
      <c r="G107" s="40"/>
      <c r="H107" s="40"/>
      <c r="I107" s="41"/>
      <c r="J107" s="41"/>
      <c r="K107" s="32">
        <f t="shared" si="19"/>
        <v>0</v>
      </c>
      <c r="L107" s="42">
        <v>1.4999999999999999E-2</v>
      </c>
      <c r="M107" s="33">
        <f t="shared" si="20"/>
        <v>-50.997946611909654</v>
      </c>
      <c r="N107" s="22">
        <f>(Gesamt!$B$2-IF(H107=0,G107,H107))/365.25</f>
        <v>116</v>
      </c>
      <c r="O107" s="22">
        <f t="shared" si="18"/>
        <v>65.002053388090346</v>
      </c>
      <c r="P107" s="23">
        <f>F107+IF(C107="m",Gesamt!$B$13*365.25,Gesamt!$B$14*365.25)</f>
        <v>23741.25</v>
      </c>
      <c r="Q107" s="34">
        <f t="shared" si="21"/>
        <v>23742</v>
      </c>
      <c r="R107" s="24">
        <f>IF(N107&lt;Gesamt!$B$23,IF(H107=0,G107+365.25*Gesamt!$B$23,H107+365.25*Gesamt!$B$23),0)</f>
        <v>0</v>
      </c>
      <c r="S107" s="35">
        <f>IF(M107&lt;Gesamt!$B$17,Gesamt!$C$17,IF(M107&lt;Gesamt!$B$18,Gesamt!$C$18,IF(M107&lt;Gesamt!$B$19,Gesamt!$C$19,Gesamt!$C$20)))</f>
        <v>0</v>
      </c>
      <c r="T107" s="26">
        <f>IF(R107&gt;0,IF(R107&lt;P107,K107/12*Gesamt!$C$23*(1+L107)^(Gesamt!$B$23-Beamte!N107)*(1+$K$4),0),0)</f>
        <v>0</v>
      </c>
      <c r="U107" s="36">
        <f>(T107/Gesamt!$B$23*N107/((1+Gesamt!$B$29)^(Gesamt!$B$23-Beamte!N107)))*(1+S107)</f>
        <v>0</v>
      </c>
      <c r="V107" s="24">
        <f>IF(N107&lt;Gesamt!$B$24,IF(H107=0,G107+365.25*Gesamt!$B$24,H107+365.25*Gesamt!$B$24),0)</f>
        <v>0</v>
      </c>
      <c r="W107" s="26" t="b">
        <f>IF(V107&gt;0,IF(V107&lt;P107,K107/12*Gesamt!$C$24*(1+L107)^(Gesamt!$B$24-Beamte!N107)*(1+$K$4),IF(O107&gt;=35,K107/12*Gesamt!$C$24*(1+L107)^(O107-N107)*(1+$K$4),0)))</f>
        <v>0</v>
      </c>
      <c r="X107" s="36">
        <f>IF(O107&gt;=40,(W107/Gesamt!$B$24*N107/((1+Gesamt!$B$29)^(Gesamt!$B$24-Beamte!N107))*(1+S107)),IF(O107&gt;=35,(W107/O107*N107/((1+Gesamt!$B$29)^(O107-Beamte!N107))*(1+S107)),0))</f>
        <v>0</v>
      </c>
      <c r="Y107" s="27">
        <f>IF(N107&gt;Gesamt!$B$23,0,K107/12*Gesamt!$C$23*(((1+Beamte!L107)^(Gesamt!$B$23-Beamte!N107))))</f>
        <v>0</v>
      </c>
      <c r="Z107" s="15">
        <f>IF(N107&gt;Gesamt!$B$32,0,Y107/Gesamt!$B$32*((N107)*(1+S107))/((1+Gesamt!$B$29)^(Gesamt!$B$32-N107)))</f>
        <v>0</v>
      </c>
      <c r="AA107" s="37">
        <f t="shared" si="22"/>
        <v>0</v>
      </c>
      <c r="AB107" s="15">
        <f>IF(V107-P107&gt;0,0,IF(N107&gt;Gesamt!$B$24,0,K107/12*Gesamt!$C$24*(((1+Beamte!L107)^(Gesamt!$B$24-Beamte!N107)))))</f>
        <v>0</v>
      </c>
      <c r="AC107" s="15">
        <f>IF(N107&gt;Gesamt!$B$24,0,AB107/Gesamt!$B$24*((N107)*(1+S107))/((1+Gesamt!$B$29)^(Gesamt!$B$24-N107)))</f>
        <v>0</v>
      </c>
      <c r="AD107" s="37">
        <f t="shared" si="23"/>
        <v>0</v>
      </c>
      <c r="AE107" s="15">
        <f>IF(R107-P107&lt;0,0,x)</f>
        <v>0</v>
      </c>
    </row>
    <row r="108" spans="6:31" x14ac:dyDescent="0.15">
      <c r="F108" s="40"/>
      <c r="G108" s="40"/>
      <c r="H108" s="40"/>
      <c r="I108" s="41"/>
      <c r="J108" s="41"/>
      <c r="K108" s="32">
        <f t="shared" si="19"/>
        <v>0</v>
      </c>
      <c r="L108" s="42">
        <v>1.4999999999999999E-2</v>
      </c>
      <c r="M108" s="33">
        <f t="shared" si="20"/>
        <v>-50.997946611909654</v>
      </c>
      <c r="N108" s="22">
        <f>(Gesamt!$B$2-IF(H108=0,G108,H108))/365.25</f>
        <v>116</v>
      </c>
      <c r="O108" s="22">
        <f t="shared" si="18"/>
        <v>65.002053388090346</v>
      </c>
      <c r="P108" s="23">
        <f>F108+IF(C108="m",Gesamt!$B$13*365.25,Gesamt!$B$14*365.25)</f>
        <v>23741.25</v>
      </c>
      <c r="Q108" s="34">
        <f t="shared" si="21"/>
        <v>23742</v>
      </c>
      <c r="R108" s="24">
        <f>IF(N108&lt;Gesamt!$B$23,IF(H108=0,G108+365.25*Gesamt!$B$23,H108+365.25*Gesamt!$B$23),0)</f>
        <v>0</v>
      </c>
      <c r="S108" s="35">
        <f>IF(M108&lt;Gesamt!$B$17,Gesamt!$C$17,IF(M108&lt;Gesamt!$B$18,Gesamt!$C$18,IF(M108&lt;Gesamt!$B$19,Gesamt!$C$19,Gesamt!$C$20)))</f>
        <v>0</v>
      </c>
      <c r="T108" s="26">
        <f>IF(R108&gt;0,IF(R108&lt;P108,K108/12*Gesamt!$C$23*(1+L108)^(Gesamt!$B$23-Beamte!N108)*(1+$K$4),0),0)</f>
        <v>0</v>
      </c>
      <c r="U108" s="36">
        <f>(T108/Gesamt!$B$23*N108/((1+Gesamt!$B$29)^(Gesamt!$B$23-Beamte!N108)))*(1+S108)</f>
        <v>0</v>
      </c>
      <c r="V108" s="24">
        <f>IF(N108&lt;Gesamt!$B$24,IF(H108=0,G108+365.25*Gesamt!$B$24,H108+365.25*Gesamt!$B$24),0)</f>
        <v>0</v>
      </c>
      <c r="W108" s="26" t="b">
        <f>IF(V108&gt;0,IF(V108&lt;P108,K108/12*Gesamt!$C$24*(1+L108)^(Gesamt!$B$24-Beamte!N108)*(1+$K$4),IF(O108&gt;=35,K108/12*Gesamt!$C$24*(1+L108)^(O108-N108)*(1+$K$4),0)))</f>
        <v>0</v>
      </c>
      <c r="X108" s="36">
        <f>IF(O108&gt;=40,(W108/Gesamt!$B$24*N108/((1+Gesamt!$B$29)^(Gesamt!$B$24-Beamte!N108))*(1+S108)),IF(O108&gt;=35,(W108/O108*N108/((1+Gesamt!$B$29)^(O108-Beamte!N108))*(1+S108)),0))</f>
        <v>0</v>
      </c>
      <c r="Y108" s="27">
        <f>IF(N108&gt;Gesamt!$B$23,0,K108/12*Gesamt!$C$23*(((1+Beamte!L108)^(Gesamt!$B$23-Beamte!N108))))</f>
        <v>0</v>
      </c>
      <c r="Z108" s="15">
        <f>IF(N108&gt;Gesamt!$B$32,0,Y108/Gesamt!$B$32*((N108)*(1+S108))/((1+Gesamt!$B$29)^(Gesamt!$B$32-N108)))</f>
        <v>0</v>
      </c>
      <c r="AA108" s="37">
        <f t="shared" si="22"/>
        <v>0</v>
      </c>
      <c r="AB108" s="15">
        <f>IF(V108-P108&gt;0,0,IF(N108&gt;Gesamt!$B$24,0,K108/12*Gesamt!$C$24*(((1+Beamte!L108)^(Gesamt!$B$24-Beamte!N108)))))</f>
        <v>0</v>
      </c>
      <c r="AC108" s="15">
        <f>IF(N108&gt;Gesamt!$B$24,0,AB108/Gesamt!$B$24*((N108)*(1+S108))/((1+Gesamt!$B$29)^(Gesamt!$B$24-N108)))</f>
        <v>0</v>
      </c>
      <c r="AD108" s="37">
        <f t="shared" si="23"/>
        <v>0</v>
      </c>
      <c r="AE108" s="15">
        <f>IF(R108-P108&lt;0,0,x)</f>
        <v>0</v>
      </c>
    </row>
    <row r="109" spans="6:31" x14ac:dyDescent="0.15">
      <c r="F109" s="40"/>
      <c r="G109" s="40"/>
      <c r="H109" s="40"/>
      <c r="I109" s="41"/>
      <c r="J109" s="41"/>
      <c r="K109" s="32">
        <f t="shared" si="19"/>
        <v>0</v>
      </c>
      <c r="L109" s="42">
        <v>1.4999999999999999E-2</v>
      </c>
      <c r="M109" s="33">
        <f t="shared" si="20"/>
        <v>-50.997946611909654</v>
      </c>
      <c r="N109" s="22">
        <f>(Gesamt!$B$2-IF(H109=0,G109,H109))/365.25</f>
        <v>116</v>
      </c>
      <c r="O109" s="22">
        <f t="shared" si="18"/>
        <v>65.002053388090346</v>
      </c>
      <c r="P109" s="23">
        <f>F109+IF(C109="m",Gesamt!$B$13*365.25,Gesamt!$B$14*365.25)</f>
        <v>23741.25</v>
      </c>
      <c r="Q109" s="34">
        <f t="shared" si="21"/>
        <v>23742</v>
      </c>
      <c r="R109" s="24">
        <f>IF(N109&lt;Gesamt!$B$23,IF(H109=0,G109+365.25*Gesamt!$B$23,H109+365.25*Gesamt!$B$23),0)</f>
        <v>0</v>
      </c>
      <c r="S109" s="35">
        <f>IF(M109&lt;Gesamt!$B$17,Gesamt!$C$17,IF(M109&lt;Gesamt!$B$18,Gesamt!$C$18,IF(M109&lt;Gesamt!$B$19,Gesamt!$C$19,Gesamt!$C$20)))</f>
        <v>0</v>
      </c>
      <c r="T109" s="26">
        <f>IF(R109&gt;0,IF(R109&lt;P109,K109/12*Gesamt!$C$23*(1+L109)^(Gesamt!$B$23-Beamte!N109)*(1+$K$4),0),0)</f>
        <v>0</v>
      </c>
      <c r="U109" s="36">
        <f>(T109/Gesamt!$B$23*N109/((1+Gesamt!$B$29)^(Gesamt!$B$23-Beamte!N109)))*(1+S109)</f>
        <v>0</v>
      </c>
      <c r="V109" s="24">
        <f>IF(N109&lt;Gesamt!$B$24,IF(H109=0,G109+365.25*Gesamt!$B$24,H109+365.25*Gesamt!$B$24),0)</f>
        <v>0</v>
      </c>
      <c r="W109" s="26" t="b">
        <f>IF(V109&gt;0,IF(V109&lt;P109,K109/12*Gesamt!$C$24*(1+L109)^(Gesamt!$B$24-Beamte!N109)*(1+$K$4),IF(O109&gt;=35,K109/12*Gesamt!$C$24*(1+L109)^(O109-N109)*(1+$K$4),0)))</f>
        <v>0</v>
      </c>
      <c r="X109" s="36">
        <f>IF(O109&gt;=40,(W109/Gesamt!$B$24*N109/((1+Gesamt!$B$29)^(Gesamt!$B$24-Beamte!N109))*(1+S109)),IF(O109&gt;=35,(W109/O109*N109/((1+Gesamt!$B$29)^(O109-Beamte!N109))*(1+S109)),0))</f>
        <v>0</v>
      </c>
      <c r="Y109" s="27">
        <f>IF(N109&gt;Gesamt!$B$23,0,K109/12*Gesamt!$C$23*(((1+Beamte!L109)^(Gesamt!$B$23-Beamte!N109))))</f>
        <v>0</v>
      </c>
      <c r="Z109" s="15">
        <f>IF(N109&gt;Gesamt!$B$32,0,Y109/Gesamt!$B$32*((N109)*(1+S109))/((1+Gesamt!$B$29)^(Gesamt!$B$32-N109)))</f>
        <v>0</v>
      </c>
      <c r="AA109" s="37">
        <f t="shared" si="22"/>
        <v>0</v>
      </c>
      <c r="AB109" s="15">
        <f>IF(V109-P109&gt;0,0,IF(N109&gt;Gesamt!$B$24,0,K109/12*Gesamt!$C$24*(((1+Beamte!L109)^(Gesamt!$B$24-Beamte!N109)))))</f>
        <v>0</v>
      </c>
      <c r="AC109" s="15">
        <f>IF(N109&gt;Gesamt!$B$24,0,AB109/Gesamt!$B$24*((N109)*(1+S109))/((1+Gesamt!$B$29)^(Gesamt!$B$24-N109)))</f>
        <v>0</v>
      </c>
      <c r="AD109" s="37">
        <f t="shared" si="23"/>
        <v>0</v>
      </c>
      <c r="AE109" s="15">
        <f>IF(R109-P109&lt;0,0,x)</f>
        <v>0</v>
      </c>
    </row>
    <row r="110" spans="6:31" x14ac:dyDescent="0.15">
      <c r="F110" s="40"/>
      <c r="G110" s="40"/>
      <c r="H110" s="40"/>
      <c r="I110" s="41"/>
      <c r="J110" s="41"/>
      <c r="K110" s="32">
        <f t="shared" si="19"/>
        <v>0</v>
      </c>
      <c r="L110" s="42">
        <v>1.4999999999999999E-2</v>
      </c>
      <c r="M110" s="33">
        <f t="shared" si="20"/>
        <v>-50.997946611909654</v>
      </c>
      <c r="N110" s="22">
        <f>(Gesamt!$B$2-IF(H110=0,G110,H110))/365.25</f>
        <v>116</v>
      </c>
      <c r="O110" s="22">
        <f t="shared" si="18"/>
        <v>65.002053388090346</v>
      </c>
      <c r="P110" s="23">
        <f>F110+IF(C110="m",Gesamt!$B$13*365.25,Gesamt!$B$14*365.25)</f>
        <v>23741.25</v>
      </c>
      <c r="Q110" s="34">
        <f t="shared" si="21"/>
        <v>23742</v>
      </c>
      <c r="R110" s="24">
        <f>IF(N110&lt;Gesamt!$B$23,IF(H110=0,G110+365.25*Gesamt!$B$23,H110+365.25*Gesamt!$B$23),0)</f>
        <v>0</v>
      </c>
      <c r="S110" s="35">
        <f>IF(M110&lt;Gesamt!$B$17,Gesamt!$C$17,IF(M110&lt;Gesamt!$B$18,Gesamt!$C$18,IF(M110&lt;Gesamt!$B$19,Gesamt!$C$19,Gesamt!$C$20)))</f>
        <v>0</v>
      </c>
      <c r="T110" s="26">
        <f>IF(R110&gt;0,IF(R110&lt;P110,K110/12*Gesamt!$C$23*(1+L110)^(Gesamt!$B$23-Beamte!N110)*(1+$K$4),0),0)</f>
        <v>0</v>
      </c>
      <c r="U110" s="36">
        <f>(T110/Gesamt!$B$23*N110/((1+Gesamt!$B$29)^(Gesamt!$B$23-Beamte!N110)))*(1+S110)</f>
        <v>0</v>
      </c>
      <c r="V110" s="24">
        <f>IF(N110&lt;Gesamt!$B$24,IF(H110=0,G110+365.25*Gesamt!$B$24,H110+365.25*Gesamt!$B$24),0)</f>
        <v>0</v>
      </c>
      <c r="W110" s="26" t="b">
        <f>IF(V110&gt;0,IF(V110&lt;P110,K110/12*Gesamt!$C$24*(1+L110)^(Gesamt!$B$24-Beamte!N110)*(1+$K$4),IF(O110&gt;=35,K110/12*Gesamt!$C$24*(1+L110)^(O110-N110)*(1+$K$4),0)))</f>
        <v>0</v>
      </c>
      <c r="X110" s="36">
        <f>IF(O110&gt;=40,(W110/Gesamt!$B$24*N110/((1+Gesamt!$B$29)^(Gesamt!$B$24-Beamte!N110))*(1+S110)),IF(O110&gt;=35,(W110/O110*N110/((1+Gesamt!$B$29)^(O110-Beamte!N110))*(1+S110)),0))</f>
        <v>0</v>
      </c>
      <c r="Y110" s="27">
        <f>IF(N110&gt;Gesamt!$B$23,0,K110/12*Gesamt!$C$23*(((1+Beamte!L110)^(Gesamt!$B$23-Beamte!N110))))</f>
        <v>0</v>
      </c>
      <c r="Z110" s="15">
        <f>IF(N110&gt;Gesamt!$B$32,0,Y110/Gesamt!$B$32*((N110)*(1+S110))/((1+Gesamt!$B$29)^(Gesamt!$B$32-N110)))</f>
        <v>0</v>
      </c>
      <c r="AA110" s="37">
        <f t="shared" si="22"/>
        <v>0</v>
      </c>
      <c r="AB110" s="15">
        <f>IF(V110-P110&gt;0,0,IF(N110&gt;Gesamt!$B$24,0,K110/12*Gesamt!$C$24*(((1+Beamte!L110)^(Gesamt!$B$24-Beamte!N110)))))</f>
        <v>0</v>
      </c>
      <c r="AC110" s="15">
        <f>IF(N110&gt;Gesamt!$B$24,0,AB110/Gesamt!$B$24*((N110)*(1+S110))/((1+Gesamt!$B$29)^(Gesamt!$B$24-N110)))</f>
        <v>0</v>
      </c>
      <c r="AD110" s="37">
        <f t="shared" si="23"/>
        <v>0</v>
      </c>
      <c r="AE110" s="15">
        <f>IF(R110-P110&lt;0,0,x)</f>
        <v>0</v>
      </c>
    </row>
    <row r="111" spans="6:31" x14ac:dyDescent="0.15">
      <c r="F111" s="40"/>
      <c r="G111" s="40"/>
      <c r="H111" s="40"/>
      <c r="I111" s="41"/>
      <c r="J111" s="41"/>
      <c r="K111" s="32">
        <f t="shared" si="19"/>
        <v>0</v>
      </c>
      <c r="L111" s="42">
        <v>1.4999999999999999E-2</v>
      </c>
      <c r="M111" s="33">
        <f t="shared" si="20"/>
        <v>-50.997946611909654</v>
      </c>
      <c r="N111" s="22">
        <f>(Gesamt!$B$2-IF(H111=0,G111,H111))/365.25</f>
        <v>116</v>
      </c>
      <c r="O111" s="22">
        <f t="shared" si="18"/>
        <v>65.002053388090346</v>
      </c>
      <c r="P111" s="23">
        <f>F111+IF(C111="m",Gesamt!$B$13*365.25,Gesamt!$B$14*365.25)</f>
        <v>23741.25</v>
      </c>
      <c r="Q111" s="34">
        <f t="shared" si="21"/>
        <v>23742</v>
      </c>
      <c r="R111" s="24">
        <f>IF(N111&lt;Gesamt!$B$23,IF(H111=0,G111+365.25*Gesamt!$B$23,H111+365.25*Gesamt!$B$23),0)</f>
        <v>0</v>
      </c>
      <c r="S111" s="35">
        <f>IF(M111&lt;Gesamt!$B$17,Gesamt!$C$17,IF(M111&lt;Gesamt!$B$18,Gesamt!$C$18,IF(M111&lt;Gesamt!$B$19,Gesamt!$C$19,Gesamt!$C$20)))</f>
        <v>0</v>
      </c>
      <c r="T111" s="26">
        <f>IF(R111&gt;0,IF(R111&lt;P111,K111/12*Gesamt!$C$23*(1+L111)^(Gesamt!$B$23-Beamte!N111)*(1+$K$4),0),0)</f>
        <v>0</v>
      </c>
      <c r="U111" s="36">
        <f>(T111/Gesamt!$B$23*N111/((1+Gesamt!$B$29)^(Gesamt!$B$23-Beamte!N111)))*(1+S111)</f>
        <v>0</v>
      </c>
      <c r="V111" s="24">
        <f>IF(N111&lt;Gesamt!$B$24,IF(H111=0,G111+365.25*Gesamt!$B$24,H111+365.25*Gesamt!$B$24),0)</f>
        <v>0</v>
      </c>
      <c r="W111" s="26" t="b">
        <f>IF(V111&gt;0,IF(V111&lt;P111,K111/12*Gesamt!$C$24*(1+L111)^(Gesamt!$B$24-Beamte!N111)*(1+$K$4),IF(O111&gt;=35,K111/12*Gesamt!$C$24*(1+L111)^(O111-N111)*(1+$K$4),0)))</f>
        <v>0</v>
      </c>
      <c r="X111" s="36">
        <f>IF(O111&gt;=40,(W111/Gesamt!$B$24*N111/((1+Gesamt!$B$29)^(Gesamt!$B$24-Beamte!N111))*(1+S111)),IF(O111&gt;=35,(W111/O111*N111/((1+Gesamt!$B$29)^(O111-Beamte!N111))*(1+S111)),0))</f>
        <v>0</v>
      </c>
      <c r="Y111" s="27">
        <f>IF(N111&gt;Gesamt!$B$23,0,K111/12*Gesamt!$C$23*(((1+Beamte!L111)^(Gesamt!$B$23-Beamte!N111))))</f>
        <v>0</v>
      </c>
      <c r="Z111" s="15">
        <f>IF(N111&gt;Gesamt!$B$32,0,Y111/Gesamt!$B$32*((N111)*(1+S111))/((1+Gesamt!$B$29)^(Gesamt!$B$32-N111)))</f>
        <v>0</v>
      </c>
      <c r="AA111" s="37">
        <f t="shared" si="22"/>
        <v>0</v>
      </c>
      <c r="AB111" s="15">
        <f>IF(V111-P111&gt;0,0,IF(N111&gt;Gesamt!$B$24,0,K111/12*Gesamt!$C$24*(((1+Beamte!L111)^(Gesamt!$B$24-Beamte!N111)))))</f>
        <v>0</v>
      </c>
      <c r="AC111" s="15">
        <f>IF(N111&gt;Gesamt!$B$24,0,AB111/Gesamt!$B$24*((N111)*(1+S111))/((1+Gesamt!$B$29)^(Gesamt!$B$24-N111)))</f>
        <v>0</v>
      </c>
      <c r="AD111" s="37">
        <f t="shared" si="23"/>
        <v>0</v>
      </c>
      <c r="AE111" s="15">
        <f>IF(R111-P111&lt;0,0,x)</f>
        <v>0</v>
      </c>
    </row>
    <row r="112" spans="6:31" x14ac:dyDescent="0.15">
      <c r="F112" s="40"/>
      <c r="G112" s="40"/>
      <c r="H112" s="40"/>
      <c r="I112" s="41"/>
      <c r="J112" s="41"/>
      <c r="K112" s="32">
        <f t="shared" si="19"/>
        <v>0</v>
      </c>
      <c r="L112" s="42">
        <v>1.4999999999999999E-2</v>
      </c>
      <c r="M112" s="33">
        <f t="shared" si="20"/>
        <v>-50.997946611909654</v>
      </c>
      <c r="N112" s="22">
        <f>(Gesamt!$B$2-IF(H112=0,G112,H112))/365.25</f>
        <v>116</v>
      </c>
      <c r="O112" s="22">
        <f t="shared" si="18"/>
        <v>65.002053388090346</v>
      </c>
      <c r="P112" s="23">
        <f>F112+IF(C112="m",Gesamt!$B$13*365.25,Gesamt!$B$14*365.25)</f>
        <v>23741.25</v>
      </c>
      <c r="Q112" s="34">
        <f t="shared" si="21"/>
        <v>23742</v>
      </c>
      <c r="R112" s="24">
        <f>IF(N112&lt;Gesamt!$B$23,IF(H112=0,G112+365.25*Gesamt!$B$23,H112+365.25*Gesamt!$B$23),0)</f>
        <v>0</v>
      </c>
      <c r="S112" s="35">
        <f>IF(M112&lt;Gesamt!$B$17,Gesamt!$C$17,IF(M112&lt;Gesamt!$B$18,Gesamt!$C$18,IF(M112&lt;Gesamt!$B$19,Gesamt!$C$19,Gesamt!$C$20)))</f>
        <v>0</v>
      </c>
      <c r="T112" s="26">
        <f>IF(R112&gt;0,IF(R112&lt;P112,K112/12*Gesamt!$C$23*(1+L112)^(Gesamt!$B$23-Beamte!N112)*(1+$K$4),0),0)</f>
        <v>0</v>
      </c>
      <c r="U112" s="36">
        <f>(T112/Gesamt!$B$23*N112/((1+Gesamt!$B$29)^(Gesamt!$B$23-Beamte!N112)))*(1+S112)</f>
        <v>0</v>
      </c>
      <c r="V112" s="24">
        <f>IF(N112&lt;Gesamt!$B$24,IF(H112=0,G112+365.25*Gesamt!$B$24,H112+365.25*Gesamt!$B$24),0)</f>
        <v>0</v>
      </c>
      <c r="W112" s="26" t="b">
        <f>IF(V112&gt;0,IF(V112&lt;P112,K112/12*Gesamt!$C$24*(1+L112)^(Gesamt!$B$24-Beamte!N112)*(1+$K$4),IF(O112&gt;=35,K112/12*Gesamt!$C$24*(1+L112)^(O112-N112)*(1+$K$4),0)))</f>
        <v>0</v>
      </c>
      <c r="X112" s="36">
        <f>IF(O112&gt;=40,(W112/Gesamt!$B$24*N112/((1+Gesamt!$B$29)^(Gesamt!$B$24-Beamte!N112))*(1+S112)),IF(O112&gt;=35,(W112/O112*N112/((1+Gesamt!$B$29)^(O112-Beamte!N112))*(1+S112)),0))</f>
        <v>0</v>
      </c>
      <c r="Y112" s="27">
        <f>IF(N112&gt;Gesamt!$B$23,0,K112/12*Gesamt!$C$23*(((1+Beamte!L112)^(Gesamt!$B$23-Beamte!N112))))</f>
        <v>0</v>
      </c>
      <c r="Z112" s="15">
        <f>IF(N112&gt;Gesamt!$B$32,0,Y112/Gesamt!$B$32*((N112)*(1+S112))/((1+Gesamt!$B$29)^(Gesamt!$B$32-N112)))</f>
        <v>0</v>
      </c>
      <c r="AA112" s="37">
        <f t="shared" si="22"/>
        <v>0</v>
      </c>
      <c r="AB112" s="15">
        <f>IF(V112-P112&gt;0,0,IF(N112&gt;Gesamt!$B$24,0,K112/12*Gesamt!$C$24*(((1+Beamte!L112)^(Gesamt!$B$24-Beamte!N112)))))</f>
        <v>0</v>
      </c>
      <c r="AC112" s="15">
        <f>IF(N112&gt;Gesamt!$B$24,0,AB112/Gesamt!$B$24*((N112)*(1+S112))/((1+Gesamt!$B$29)^(Gesamt!$B$24-N112)))</f>
        <v>0</v>
      </c>
      <c r="AD112" s="37">
        <f t="shared" si="23"/>
        <v>0</v>
      </c>
      <c r="AE112" s="15">
        <f>IF(R112-P112&lt;0,0,x)</f>
        <v>0</v>
      </c>
    </row>
    <row r="113" spans="6:31" x14ac:dyDescent="0.15">
      <c r="F113" s="40"/>
      <c r="G113" s="40"/>
      <c r="H113" s="40"/>
      <c r="I113" s="41"/>
      <c r="J113" s="41"/>
      <c r="K113" s="32">
        <f t="shared" si="19"/>
        <v>0</v>
      </c>
      <c r="L113" s="42">
        <v>1.4999999999999999E-2</v>
      </c>
      <c r="M113" s="33">
        <f t="shared" si="20"/>
        <v>-50.997946611909654</v>
      </c>
      <c r="N113" s="22">
        <f>(Gesamt!$B$2-IF(H113=0,G113,H113))/365.25</f>
        <v>116</v>
      </c>
      <c r="O113" s="22">
        <f t="shared" si="18"/>
        <v>65.002053388090346</v>
      </c>
      <c r="P113" s="23">
        <f>F113+IF(C113="m",Gesamt!$B$13*365.25,Gesamt!$B$14*365.25)</f>
        <v>23741.25</v>
      </c>
      <c r="Q113" s="34">
        <f t="shared" si="21"/>
        <v>23742</v>
      </c>
      <c r="R113" s="24">
        <f>IF(N113&lt;Gesamt!$B$23,IF(H113=0,G113+365.25*Gesamt!$B$23,H113+365.25*Gesamt!$B$23),0)</f>
        <v>0</v>
      </c>
      <c r="S113" s="35">
        <f>IF(M113&lt;Gesamt!$B$17,Gesamt!$C$17,IF(M113&lt;Gesamt!$B$18,Gesamt!$C$18,IF(M113&lt;Gesamt!$B$19,Gesamt!$C$19,Gesamt!$C$20)))</f>
        <v>0</v>
      </c>
      <c r="T113" s="26">
        <f>IF(R113&gt;0,IF(R113&lt;P113,K113/12*Gesamt!$C$23*(1+L113)^(Gesamt!$B$23-Beamte!N113)*(1+$K$4),0),0)</f>
        <v>0</v>
      </c>
      <c r="U113" s="36">
        <f>(T113/Gesamt!$B$23*N113/((1+Gesamt!$B$29)^(Gesamt!$B$23-Beamte!N113)))*(1+S113)</f>
        <v>0</v>
      </c>
      <c r="V113" s="24">
        <f>IF(N113&lt;Gesamt!$B$24,IF(H113=0,G113+365.25*Gesamt!$B$24,H113+365.25*Gesamt!$B$24),0)</f>
        <v>0</v>
      </c>
      <c r="W113" s="26" t="b">
        <f>IF(V113&gt;0,IF(V113&lt;P113,K113/12*Gesamt!$C$24*(1+L113)^(Gesamt!$B$24-Beamte!N113)*(1+$K$4),IF(O113&gt;=35,K113/12*Gesamt!$C$24*(1+L113)^(O113-N113)*(1+$K$4),0)))</f>
        <v>0</v>
      </c>
      <c r="X113" s="36">
        <f>IF(O113&gt;=40,(W113/Gesamt!$B$24*N113/((1+Gesamt!$B$29)^(Gesamt!$B$24-Beamte!N113))*(1+S113)),IF(O113&gt;=35,(W113/O113*N113/((1+Gesamt!$B$29)^(O113-Beamte!N113))*(1+S113)),0))</f>
        <v>0</v>
      </c>
      <c r="Y113" s="27">
        <f>IF(N113&gt;Gesamt!$B$23,0,K113/12*Gesamt!$C$23*(((1+Beamte!L113)^(Gesamt!$B$23-Beamte!N113))))</f>
        <v>0</v>
      </c>
      <c r="Z113" s="15">
        <f>IF(N113&gt;Gesamt!$B$32,0,Y113/Gesamt!$B$32*((N113)*(1+S113))/((1+Gesamt!$B$29)^(Gesamt!$B$32-N113)))</f>
        <v>0</v>
      </c>
      <c r="AA113" s="37">
        <f t="shared" si="22"/>
        <v>0</v>
      </c>
      <c r="AB113" s="15">
        <f>IF(V113-P113&gt;0,0,IF(N113&gt;Gesamt!$B$24,0,K113/12*Gesamt!$C$24*(((1+Beamte!L113)^(Gesamt!$B$24-Beamte!N113)))))</f>
        <v>0</v>
      </c>
      <c r="AC113" s="15">
        <f>IF(N113&gt;Gesamt!$B$24,0,AB113/Gesamt!$B$24*((N113)*(1+S113))/((1+Gesamt!$B$29)^(Gesamt!$B$24-N113)))</f>
        <v>0</v>
      </c>
      <c r="AD113" s="37">
        <f t="shared" si="23"/>
        <v>0</v>
      </c>
      <c r="AE113" s="15">
        <f>IF(R113-P113&lt;0,0,x)</f>
        <v>0</v>
      </c>
    </row>
    <row r="114" spans="6:31" x14ac:dyDescent="0.15">
      <c r="F114" s="40"/>
      <c r="G114" s="40"/>
      <c r="H114" s="40"/>
      <c r="I114" s="41"/>
      <c r="J114" s="41"/>
      <c r="K114" s="32">
        <f t="shared" si="19"/>
        <v>0</v>
      </c>
      <c r="L114" s="42">
        <v>1.4999999999999999E-2</v>
      </c>
      <c r="M114" s="33">
        <f t="shared" si="20"/>
        <v>-50.997946611909654</v>
      </c>
      <c r="N114" s="22">
        <f>(Gesamt!$B$2-IF(H114=0,G114,H114))/365.25</f>
        <v>116</v>
      </c>
      <c r="O114" s="22">
        <f t="shared" si="18"/>
        <v>65.002053388090346</v>
      </c>
      <c r="P114" s="23">
        <f>F114+IF(C114="m",Gesamt!$B$13*365.25,Gesamt!$B$14*365.25)</f>
        <v>23741.25</v>
      </c>
      <c r="Q114" s="34">
        <f t="shared" si="21"/>
        <v>23742</v>
      </c>
      <c r="R114" s="24">
        <f>IF(N114&lt;Gesamt!$B$23,IF(H114=0,G114+365.25*Gesamt!$B$23,H114+365.25*Gesamt!$B$23),0)</f>
        <v>0</v>
      </c>
      <c r="S114" s="35">
        <f>IF(M114&lt;Gesamt!$B$17,Gesamt!$C$17,IF(M114&lt;Gesamt!$B$18,Gesamt!$C$18,IF(M114&lt;Gesamt!$B$19,Gesamt!$C$19,Gesamt!$C$20)))</f>
        <v>0</v>
      </c>
      <c r="T114" s="26">
        <f>IF(R114&gt;0,IF(R114&lt;P114,K114/12*Gesamt!$C$23*(1+L114)^(Gesamt!$B$23-Beamte!N114)*(1+$K$4),0),0)</f>
        <v>0</v>
      </c>
      <c r="U114" s="36">
        <f>(T114/Gesamt!$B$23*N114/((1+Gesamt!$B$29)^(Gesamt!$B$23-Beamte!N114)))*(1+S114)</f>
        <v>0</v>
      </c>
      <c r="V114" s="24">
        <f>IF(N114&lt;Gesamt!$B$24,IF(H114=0,G114+365.25*Gesamt!$B$24,H114+365.25*Gesamt!$B$24),0)</f>
        <v>0</v>
      </c>
      <c r="W114" s="26" t="b">
        <f>IF(V114&gt;0,IF(V114&lt;P114,K114/12*Gesamt!$C$24*(1+L114)^(Gesamt!$B$24-Beamte!N114)*(1+$K$4),IF(O114&gt;=35,K114/12*Gesamt!$C$24*(1+L114)^(O114-N114)*(1+$K$4),0)))</f>
        <v>0</v>
      </c>
      <c r="X114" s="36">
        <f>IF(O114&gt;=40,(W114/Gesamt!$B$24*N114/((1+Gesamt!$B$29)^(Gesamt!$B$24-Beamte!N114))*(1+S114)),IF(O114&gt;=35,(W114/O114*N114/((1+Gesamt!$B$29)^(O114-Beamte!N114))*(1+S114)),0))</f>
        <v>0</v>
      </c>
      <c r="Y114" s="27">
        <f>IF(N114&gt;Gesamt!$B$23,0,K114/12*Gesamt!$C$23*(((1+Beamte!L114)^(Gesamt!$B$23-Beamte!N114))))</f>
        <v>0</v>
      </c>
      <c r="Z114" s="15">
        <f>IF(N114&gt;Gesamt!$B$32,0,Y114/Gesamt!$B$32*((N114)*(1+S114))/((1+Gesamt!$B$29)^(Gesamt!$B$32-N114)))</f>
        <v>0</v>
      </c>
      <c r="AA114" s="37">
        <f t="shared" si="22"/>
        <v>0</v>
      </c>
      <c r="AB114" s="15">
        <f>IF(V114-P114&gt;0,0,IF(N114&gt;Gesamt!$B$24,0,K114/12*Gesamt!$C$24*(((1+Beamte!L114)^(Gesamt!$B$24-Beamte!N114)))))</f>
        <v>0</v>
      </c>
      <c r="AC114" s="15">
        <f>IF(N114&gt;Gesamt!$B$24,0,AB114/Gesamt!$B$24*((N114)*(1+S114))/((1+Gesamt!$B$29)^(Gesamt!$B$24-N114)))</f>
        <v>0</v>
      </c>
      <c r="AD114" s="37">
        <f t="shared" si="23"/>
        <v>0</v>
      </c>
      <c r="AE114" s="15">
        <f>IF(R114-P114&lt;0,0,x)</f>
        <v>0</v>
      </c>
    </row>
    <row r="115" spans="6:31" x14ac:dyDescent="0.15">
      <c r="F115" s="40"/>
      <c r="G115" s="40"/>
      <c r="H115" s="40"/>
      <c r="I115" s="41"/>
      <c r="J115" s="41"/>
      <c r="K115" s="32">
        <f t="shared" si="19"/>
        <v>0</v>
      </c>
      <c r="L115" s="42">
        <v>1.4999999999999999E-2</v>
      </c>
      <c r="M115" s="33">
        <f t="shared" si="20"/>
        <v>-50.997946611909654</v>
      </c>
      <c r="N115" s="22">
        <f>(Gesamt!$B$2-IF(H115=0,G115,H115))/365.25</f>
        <v>116</v>
      </c>
      <c r="O115" s="22">
        <f t="shared" si="18"/>
        <v>65.002053388090346</v>
      </c>
      <c r="P115" s="23">
        <f>F115+IF(C115="m",Gesamt!$B$13*365.25,Gesamt!$B$14*365.25)</f>
        <v>23741.25</v>
      </c>
      <c r="Q115" s="34">
        <f t="shared" si="21"/>
        <v>23742</v>
      </c>
      <c r="R115" s="24">
        <f>IF(N115&lt;Gesamt!$B$23,IF(H115=0,G115+365.25*Gesamt!$B$23,H115+365.25*Gesamt!$B$23),0)</f>
        <v>0</v>
      </c>
      <c r="S115" s="35">
        <f>IF(M115&lt;Gesamt!$B$17,Gesamt!$C$17,IF(M115&lt;Gesamt!$B$18,Gesamt!$C$18,IF(M115&lt;Gesamt!$B$19,Gesamt!$C$19,Gesamt!$C$20)))</f>
        <v>0</v>
      </c>
      <c r="T115" s="26">
        <f>IF(R115&gt;0,IF(R115&lt;P115,K115/12*Gesamt!$C$23*(1+L115)^(Gesamt!$B$23-Beamte!N115)*(1+$K$4),0),0)</f>
        <v>0</v>
      </c>
      <c r="U115" s="36">
        <f>(T115/Gesamt!$B$23*N115/((1+Gesamt!$B$29)^(Gesamt!$B$23-Beamte!N115)))*(1+S115)</f>
        <v>0</v>
      </c>
      <c r="V115" s="24">
        <f>IF(N115&lt;Gesamt!$B$24,IF(H115=0,G115+365.25*Gesamt!$B$24,H115+365.25*Gesamt!$B$24),0)</f>
        <v>0</v>
      </c>
      <c r="W115" s="26" t="b">
        <f>IF(V115&gt;0,IF(V115&lt;P115,K115/12*Gesamt!$C$24*(1+L115)^(Gesamt!$B$24-Beamte!N115)*(1+$K$4),IF(O115&gt;=35,K115/12*Gesamt!$C$24*(1+L115)^(O115-N115)*(1+$K$4),0)))</f>
        <v>0</v>
      </c>
      <c r="X115" s="36">
        <f>IF(O115&gt;=40,(W115/Gesamt!$B$24*N115/((1+Gesamt!$B$29)^(Gesamt!$B$24-Beamte!N115))*(1+S115)),IF(O115&gt;=35,(W115/O115*N115/((1+Gesamt!$B$29)^(O115-Beamte!N115))*(1+S115)),0))</f>
        <v>0</v>
      </c>
      <c r="Y115" s="27">
        <f>IF(N115&gt;Gesamt!$B$23,0,K115/12*Gesamt!$C$23*(((1+Beamte!L115)^(Gesamt!$B$23-Beamte!N115))))</f>
        <v>0</v>
      </c>
      <c r="Z115" s="15">
        <f>IF(N115&gt;Gesamt!$B$32,0,Y115/Gesamt!$B$32*((N115)*(1+S115))/((1+Gesamt!$B$29)^(Gesamt!$B$32-N115)))</f>
        <v>0</v>
      </c>
      <c r="AA115" s="37">
        <f t="shared" si="22"/>
        <v>0</v>
      </c>
      <c r="AB115" s="15">
        <f>IF(V115-P115&gt;0,0,IF(N115&gt;Gesamt!$B$24,0,K115/12*Gesamt!$C$24*(((1+Beamte!L115)^(Gesamt!$B$24-Beamte!N115)))))</f>
        <v>0</v>
      </c>
      <c r="AC115" s="15">
        <f>IF(N115&gt;Gesamt!$B$24,0,AB115/Gesamt!$B$24*((N115)*(1+S115))/((1+Gesamt!$B$29)^(Gesamt!$B$24-N115)))</f>
        <v>0</v>
      </c>
      <c r="AD115" s="37">
        <f t="shared" si="23"/>
        <v>0</v>
      </c>
      <c r="AE115" s="15">
        <f>IF(R115-P115&lt;0,0,x)</f>
        <v>0</v>
      </c>
    </row>
    <row r="116" spans="6:31" x14ac:dyDescent="0.15">
      <c r="F116" s="40"/>
      <c r="G116" s="40"/>
      <c r="H116" s="40"/>
      <c r="I116" s="41"/>
      <c r="J116" s="41"/>
      <c r="K116" s="32">
        <f t="shared" si="19"/>
        <v>0</v>
      </c>
      <c r="L116" s="42">
        <v>1.4999999999999999E-2</v>
      </c>
      <c r="M116" s="33">
        <f t="shared" si="20"/>
        <v>-50.997946611909654</v>
      </c>
      <c r="N116" s="22">
        <f>(Gesamt!$B$2-IF(H116=0,G116,H116))/365.25</f>
        <v>116</v>
      </c>
      <c r="O116" s="22">
        <f t="shared" si="18"/>
        <v>65.002053388090346</v>
      </c>
      <c r="P116" s="23">
        <f>F116+IF(C116="m",Gesamt!$B$13*365.25,Gesamt!$B$14*365.25)</f>
        <v>23741.25</v>
      </c>
      <c r="Q116" s="34">
        <f t="shared" si="21"/>
        <v>23742</v>
      </c>
      <c r="R116" s="24">
        <f>IF(N116&lt;Gesamt!$B$23,IF(H116=0,G116+365.25*Gesamt!$B$23,H116+365.25*Gesamt!$B$23),0)</f>
        <v>0</v>
      </c>
      <c r="S116" s="35">
        <f>IF(M116&lt;Gesamt!$B$17,Gesamt!$C$17,IF(M116&lt;Gesamt!$B$18,Gesamt!$C$18,IF(M116&lt;Gesamt!$B$19,Gesamt!$C$19,Gesamt!$C$20)))</f>
        <v>0</v>
      </c>
      <c r="T116" s="26">
        <f>IF(R116&gt;0,IF(R116&lt;P116,K116/12*Gesamt!$C$23*(1+L116)^(Gesamt!$B$23-Beamte!N116)*(1+$K$4),0),0)</f>
        <v>0</v>
      </c>
      <c r="U116" s="36">
        <f>(T116/Gesamt!$B$23*N116/((1+Gesamt!$B$29)^(Gesamt!$B$23-Beamte!N116)))*(1+S116)</f>
        <v>0</v>
      </c>
      <c r="V116" s="24">
        <f>IF(N116&lt;Gesamt!$B$24,IF(H116=0,G116+365.25*Gesamt!$B$24,H116+365.25*Gesamt!$B$24),0)</f>
        <v>0</v>
      </c>
      <c r="W116" s="26" t="b">
        <f>IF(V116&gt;0,IF(V116&lt;P116,K116/12*Gesamt!$C$24*(1+L116)^(Gesamt!$B$24-Beamte!N116)*(1+$K$4),IF(O116&gt;=35,K116/12*Gesamt!$C$24*(1+L116)^(O116-N116)*(1+$K$4),0)))</f>
        <v>0</v>
      </c>
      <c r="X116" s="36">
        <f>IF(O116&gt;=40,(W116/Gesamt!$B$24*N116/((1+Gesamt!$B$29)^(Gesamt!$B$24-Beamte!N116))*(1+S116)),IF(O116&gt;=35,(W116/O116*N116/((1+Gesamt!$B$29)^(O116-Beamte!N116))*(1+S116)),0))</f>
        <v>0</v>
      </c>
      <c r="Y116" s="27">
        <f>IF(N116&gt;Gesamt!$B$23,0,K116/12*Gesamt!$C$23*(((1+Beamte!L116)^(Gesamt!$B$23-Beamte!N116))))</f>
        <v>0</v>
      </c>
      <c r="Z116" s="15">
        <f>IF(N116&gt;Gesamt!$B$32,0,Y116/Gesamt!$B$32*((N116)*(1+S116))/((1+Gesamt!$B$29)^(Gesamt!$B$32-N116)))</f>
        <v>0</v>
      </c>
      <c r="AA116" s="37">
        <f t="shared" si="22"/>
        <v>0</v>
      </c>
      <c r="AB116" s="15">
        <f>IF(V116-P116&gt;0,0,IF(N116&gt;Gesamt!$B$24,0,K116/12*Gesamt!$C$24*(((1+Beamte!L116)^(Gesamt!$B$24-Beamte!N116)))))</f>
        <v>0</v>
      </c>
      <c r="AC116" s="15">
        <f>IF(N116&gt;Gesamt!$B$24,0,AB116/Gesamt!$B$24*((N116)*(1+S116))/((1+Gesamt!$B$29)^(Gesamt!$B$24-N116)))</f>
        <v>0</v>
      </c>
      <c r="AD116" s="37">
        <f t="shared" si="23"/>
        <v>0</v>
      </c>
      <c r="AE116" s="15">
        <f>IF(R116-P116&lt;0,0,x)</f>
        <v>0</v>
      </c>
    </row>
    <row r="117" spans="6:31" x14ac:dyDescent="0.15">
      <c r="F117" s="40"/>
      <c r="G117" s="40"/>
      <c r="H117" s="40"/>
      <c r="I117" s="41"/>
      <c r="J117" s="41"/>
      <c r="K117" s="32">
        <f t="shared" si="19"/>
        <v>0</v>
      </c>
      <c r="L117" s="42">
        <v>1.4999999999999999E-2</v>
      </c>
      <c r="M117" s="33">
        <f t="shared" si="20"/>
        <v>-50.997946611909654</v>
      </c>
      <c r="N117" s="22">
        <f>(Gesamt!$B$2-IF(H117=0,G117,H117))/365.25</f>
        <v>116</v>
      </c>
      <c r="O117" s="22">
        <f t="shared" si="18"/>
        <v>65.002053388090346</v>
      </c>
      <c r="P117" s="23">
        <f>F117+IF(C117="m",Gesamt!$B$13*365.25,Gesamt!$B$14*365.25)</f>
        <v>23741.25</v>
      </c>
      <c r="Q117" s="34">
        <f t="shared" si="21"/>
        <v>23742</v>
      </c>
      <c r="R117" s="24">
        <f>IF(N117&lt;Gesamt!$B$23,IF(H117=0,G117+365.25*Gesamt!$B$23,H117+365.25*Gesamt!$B$23),0)</f>
        <v>0</v>
      </c>
      <c r="S117" s="35">
        <f>IF(M117&lt;Gesamt!$B$17,Gesamt!$C$17,IF(M117&lt;Gesamt!$B$18,Gesamt!$C$18,IF(M117&lt;Gesamt!$B$19,Gesamt!$C$19,Gesamt!$C$20)))</f>
        <v>0</v>
      </c>
      <c r="T117" s="26">
        <f>IF(R117&gt;0,IF(R117&lt;P117,K117/12*Gesamt!$C$23*(1+L117)^(Gesamt!$B$23-Beamte!N117)*(1+$K$4),0),0)</f>
        <v>0</v>
      </c>
      <c r="U117" s="36">
        <f>(T117/Gesamt!$B$23*N117/((1+Gesamt!$B$29)^(Gesamt!$B$23-Beamte!N117)))*(1+S117)</f>
        <v>0</v>
      </c>
      <c r="V117" s="24">
        <f>IF(N117&lt;Gesamt!$B$24,IF(H117=0,G117+365.25*Gesamt!$B$24,H117+365.25*Gesamt!$B$24),0)</f>
        <v>0</v>
      </c>
      <c r="W117" s="26" t="b">
        <f>IF(V117&gt;0,IF(V117&lt;P117,K117/12*Gesamt!$C$24*(1+L117)^(Gesamt!$B$24-Beamte!N117)*(1+$K$4),IF(O117&gt;=35,K117/12*Gesamt!$C$24*(1+L117)^(O117-N117)*(1+$K$4),0)))</f>
        <v>0</v>
      </c>
      <c r="X117" s="36">
        <f>IF(O117&gt;=40,(W117/Gesamt!$B$24*N117/((1+Gesamt!$B$29)^(Gesamt!$B$24-Beamte!N117))*(1+S117)),IF(O117&gt;=35,(W117/O117*N117/((1+Gesamt!$B$29)^(O117-Beamte!N117))*(1+S117)),0))</f>
        <v>0</v>
      </c>
      <c r="Y117" s="27">
        <f>IF(N117&gt;Gesamt!$B$23,0,K117/12*Gesamt!$C$23*(((1+Beamte!L117)^(Gesamt!$B$23-Beamte!N117))))</f>
        <v>0</v>
      </c>
      <c r="Z117" s="15">
        <f>IF(N117&gt;Gesamt!$B$32,0,Y117/Gesamt!$B$32*((N117)*(1+S117))/((1+Gesamt!$B$29)^(Gesamt!$B$32-N117)))</f>
        <v>0</v>
      </c>
      <c r="AA117" s="37">
        <f t="shared" si="22"/>
        <v>0</v>
      </c>
      <c r="AB117" s="15">
        <f>IF(V117-P117&gt;0,0,IF(N117&gt;Gesamt!$B$24,0,K117/12*Gesamt!$C$24*(((1+Beamte!L117)^(Gesamt!$B$24-Beamte!N117)))))</f>
        <v>0</v>
      </c>
      <c r="AC117" s="15">
        <f>IF(N117&gt;Gesamt!$B$24,0,AB117/Gesamt!$B$24*((N117)*(1+S117))/((1+Gesamt!$B$29)^(Gesamt!$B$24-N117)))</f>
        <v>0</v>
      </c>
      <c r="AD117" s="37">
        <f t="shared" si="23"/>
        <v>0</v>
      </c>
      <c r="AE117" s="15">
        <f>IF(R117-P117&lt;0,0,x)</f>
        <v>0</v>
      </c>
    </row>
    <row r="118" spans="6:31" x14ac:dyDescent="0.15">
      <c r="F118" s="40"/>
      <c r="G118" s="40"/>
      <c r="H118" s="40"/>
      <c r="I118" s="41"/>
      <c r="J118" s="41"/>
      <c r="K118" s="32">
        <f t="shared" si="19"/>
        <v>0</v>
      </c>
      <c r="L118" s="42">
        <v>1.4999999999999999E-2</v>
      </c>
      <c r="M118" s="33">
        <f t="shared" si="20"/>
        <v>-50.997946611909654</v>
      </c>
      <c r="N118" s="22">
        <f>(Gesamt!$B$2-IF(H118=0,G118,H118))/365.25</f>
        <v>116</v>
      </c>
      <c r="O118" s="22">
        <f t="shared" si="18"/>
        <v>65.002053388090346</v>
      </c>
      <c r="P118" s="23">
        <f>F118+IF(C118="m",Gesamt!$B$13*365.25,Gesamt!$B$14*365.25)</f>
        <v>23741.25</v>
      </c>
      <c r="Q118" s="34">
        <f t="shared" si="21"/>
        <v>23742</v>
      </c>
      <c r="R118" s="24">
        <f>IF(N118&lt;Gesamt!$B$23,IF(H118=0,G118+365.25*Gesamt!$B$23,H118+365.25*Gesamt!$B$23),0)</f>
        <v>0</v>
      </c>
      <c r="S118" s="35">
        <f>IF(M118&lt;Gesamt!$B$17,Gesamt!$C$17,IF(M118&lt;Gesamt!$B$18,Gesamt!$C$18,IF(M118&lt;Gesamt!$B$19,Gesamt!$C$19,Gesamt!$C$20)))</f>
        <v>0</v>
      </c>
      <c r="T118" s="26">
        <f>IF(R118&gt;0,IF(R118&lt;P118,K118/12*Gesamt!$C$23*(1+L118)^(Gesamt!$B$23-Beamte!N118)*(1+$K$4),0),0)</f>
        <v>0</v>
      </c>
      <c r="U118" s="36">
        <f>(T118/Gesamt!$B$23*N118/((1+Gesamt!$B$29)^(Gesamt!$B$23-Beamte!N118)))*(1+S118)</f>
        <v>0</v>
      </c>
      <c r="V118" s="24">
        <f>IF(N118&lt;Gesamt!$B$24,IF(H118=0,G118+365.25*Gesamt!$B$24,H118+365.25*Gesamt!$B$24),0)</f>
        <v>0</v>
      </c>
      <c r="W118" s="26" t="b">
        <f>IF(V118&gt;0,IF(V118&lt;P118,K118/12*Gesamt!$C$24*(1+L118)^(Gesamt!$B$24-Beamte!N118)*(1+$K$4),IF(O118&gt;=35,K118/12*Gesamt!$C$24*(1+L118)^(O118-N118)*(1+$K$4),0)))</f>
        <v>0</v>
      </c>
      <c r="X118" s="36">
        <f>IF(O118&gt;=40,(W118/Gesamt!$B$24*N118/((1+Gesamt!$B$29)^(Gesamt!$B$24-Beamte!N118))*(1+S118)),IF(O118&gt;=35,(W118/O118*N118/((1+Gesamt!$B$29)^(O118-Beamte!N118))*(1+S118)),0))</f>
        <v>0</v>
      </c>
      <c r="Y118" s="27">
        <f>IF(N118&gt;Gesamt!$B$23,0,K118/12*Gesamt!$C$23*(((1+Beamte!L118)^(Gesamt!$B$23-Beamte!N118))))</f>
        <v>0</v>
      </c>
      <c r="Z118" s="15">
        <f>IF(N118&gt;Gesamt!$B$32,0,Y118/Gesamt!$B$32*((N118)*(1+S118))/((1+Gesamt!$B$29)^(Gesamt!$B$32-N118)))</f>
        <v>0</v>
      </c>
      <c r="AA118" s="37">
        <f t="shared" si="22"/>
        <v>0</v>
      </c>
      <c r="AB118" s="15">
        <f>IF(V118-P118&gt;0,0,IF(N118&gt;Gesamt!$B$24,0,K118/12*Gesamt!$C$24*(((1+Beamte!L118)^(Gesamt!$B$24-Beamte!N118)))))</f>
        <v>0</v>
      </c>
      <c r="AC118" s="15">
        <f>IF(N118&gt;Gesamt!$B$24,0,AB118/Gesamt!$B$24*((N118)*(1+S118))/((1+Gesamt!$B$29)^(Gesamt!$B$24-N118)))</f>
        <v>0</v>
      </c>
      <c r="AD118" s="37">
        <f t="shared" si="23"/>
        <v>0</v>
      </c>
      <c r="AE118" s="15">
        <f>IF(R118-P118&lt;0,0,x)</f>
        <v>0</v>
      </c>
    </row>
    <row r="119" spans="6:31" x14ac:dyDescent="0.15">
      <c r="F119" s="40"/>
      <c r="G119" s="40"/>
      <c r="H119" s="40"/>
      <c r="I119" s="41"/>
      <c r="J119" s="41"/>
      <c r="K119" s="32">
        <f t="shared" si="19"/>
        <v>0</v>
      </c>
      <c r="L119" s="42">
        <v>1.4999999999999999E-2</v>
      </c>
      <c r="M119" s="33">
        <f t="shared" si="20"/>
        <v>-50.997946611909654</v>
      </c>
      <c r="N119" s="22">
        <f>(Gesamt!$B$2-IF(H119=0,G119,H119))/365.25</f>
        <v>116</v>
      </c>
      <c r="O119" s="22">
        <f t="shared" si="18"/>
        <v>65.002053388090346</v>
      </c>
      <c r="P119" s="23">
        <f>F119+IF(C119="m",Gesamt!$B$13*365.25,Gesamt!$B$14*365.25)</f>
        <v>23741.25</v>
      </c>
      <c r="Q119" s="34">
        <f t="shared" si="21"/>
        <v>23742</v>
      </c>
      <c r="R119" s="24">
        <f>IF(N119&lt;Gesamt!$B$23,IF(H119=0,G119+365.25*Gesamt!$B$23,H119+365.25*Gesamt!$B$23),0)</f>
        <v>0</v>
      </c>
      <c r="S119" s="35">
        <f>IF(M119&lt;Gesamt!$B$17,Gesamt!$C$17,IF(M119&lt;Gesamt!$B$18,Gesamt!$C$18,IF(M119&lt;Gesamt!$B$19,Gesamt!$C$19,Gesamt!$C$20)))</f>
        <v>0</v>
      </c>
      <c r="T119" s="26">
        <f>IF(R119&gt;0,IF(R119&lt;P119,K119/12*Gesamt!$C$23*(1+L119)^(Gesamt!$B$23-Beamte!N119)*(1+$K$4),0),0)</f>
        <v>0</v>
      </c>
      <c r="U119" s="36">
        <f>(T119/Gesamt!$B$23*N119/((1+Gesamt!$B$29)^(Gesamt!$B$23-Beamte!N119)))*(1+S119)</f>
        <v>0</v>
      </c>
      <c r="V119" s="24">
        <f>IF(N119&lt;Gesamt!$B$24,IF(H119=0,G119+365.25*Gesamt!$B$24,H119+365.25*Gesamt!$B$24),0)</f>
        <v>0</v>
      </c>
      <c r="W119" s="26" t="b">
        <f>IF(V119&gt;0,IF(V119&lt;P119,K119/12*Gesamt!$C$24*(1+L119)^(Gesamt!$B$24-Beamte!N119)*(1+$K$4),IF(O119&gt;=35,K119/12*Gesamt!$C$24*(1+L119)^(O119-N119)*(1+$K$4),0)))</f>
        <v>0</v>
      </c>
      <c r="X119" s="36">
        <f>IF(O119&gt;=40,(W119/Gesamt!$B$24*N119/((1+Gesamt!$B$29)^(Gesamt!$B$24-Beamte!N119))*(1+S119)),IF(O119&gt;=35,(W119/O119*N119/((1+Gesamt!$B$29)^(O119-Beamte!N119))*(1+S119)),0))</f>
        <v>0</v>
      </c>
      <c r="Y119" s="27">
        <f>IF(N119&gt;Gesamt!$B$23,0,K119/12*Gesamt!$C$23*(((1+Beamte!L119)^(Gesamt!$B$23-Beamte!N119))))</f>
        <v>0</v>
      </c>
      <c r="Z119" s="15">
        <f>IF(N119&gt;Gesamt!$B$32,0,Y119/Gesamt!$B$32*((N119)*(1+S119))/((1+Gesamt!$B$29)^(Gesamt!$B$32-N119)))</f>
        <v>0</v>
      </c>
      <c r="AA119" s="37">
        <f t="shared" si="22"/>
        <v>0</v>
      </c>
      <c r="AB119" s="15">
        <f>IF(V119-P119&gt;0,0,IF(N119&gt;Gesamt!$B$24,0,K119/12*Gesamt!$C$24*(((1+Beamte!L119)^(Gesamt!$B$24-Beamte!N119)))))</f>
        <v>0</v>
      </c>
      <c r="AC119" s="15">
        <f>IF(N119&gt;Gesamt!$B$24,0,AB119/Gesamt!$B$24*((N119)*(1+S119))/((1+Gesamt!$B$29)^(Gesamt!$B$24-N119)))</f>
        <v>0</v>
      </c>
      <c r="AD119" s="37">
        <f t="shared" si="23"/>
        <v>0</v>
      </c>
      <c r="AE119" s="15">
        <f>IF(R119-P119&lt;0,0,x)</f>
        <v>0</v>
      </c>
    </row>
    <row r="120" spans="6:31" x14ac:dyDescent="0.15">
      <c r="F120" s="40"/>
      <c r="G120" s="40"/>
      <c r="H120" s="40"/>
      <c r="I120" s="41"/>
      <c r="J120" s="41"/>
      <c r="K120" s="32">
        <f t="shared" si="19"/>
        <v>0</v>
      </c>
      <c r="L120" s="42">
        <v>1.4999999999999999E-2</v>
      </c>
      <c r="M120" s="33">
        <f t="shared" si="20"/>
        <v>-50.997946611909654</v>
      </c>
      <c r="N120" s="22">
        <f>(Gesamt!$B$2-IF(H120=0,G120,H120))/365.25</f>
        <v>116</v>
      </c>
      <c r="O120" s="22">
        <f t="shared" si="18"/>
        <v>65.002053388090346</v>
      </c>
      <c r="P120" s="23">
        <f>F120+IF(C120="m",Gesamt!$B$13*365.25,Gesamt!$B$14*365.25)</f>
        <v>23741.25</v>
      </c>
      <c r="Q120" s="34">
        <f t="shared" si="21"/>
        <v>23742</v>
      </c>
      <c r="R120" s="24">
        <f>IF(N120&lt;Gesamt!$B$23,IF(H120=0,G120+365.25*Gesamt!$B$23,H120+365.25*Gesamt!$B$23),0)</f>
        <v>0</v>
      </c>
      <c r="S120" s="35">
        <f>IF(M120&lt;Gesamt!$B$17,Gesamt!$C$17,IF(M120&lt;Gesamt!$B$18,Gesamt!$C$18,IF(M120&lt;Gesamt!$B$19,Gesamt!$C$19,Gesamt!$C$20)))</f>
        <v>0</v>
      </c>
      <c r="T120" s="26">
        <f>IF(R120&gt;0,IF(R120&lt;P120,K120/12*Gesamt!$C$23*(1+L120)^(Gesamt!$B$23-Beamte!N120)*(1+$K$4),0),0)</f>
        <v>0</v>
      </c>
      <c r="U120" s="36">
        <f>(T120/Gesamt!$B$23*N120/((1+Gesamt!$B$29)^(Gesamt!$B$23-Beamte!N120)))*(1+S120)</f>
        <v>0</v>
      </c>
      <c r="V120" s="24">
        <f>IF(N120&lt;Gesamt!$B$24,IF(H120=0,G120+365.25*Gesamt!$B$24,H120+365.25*Gesamt!$B$24),0)</f>
        <v>0</v>
      </c>
      <c r="W120" s="26" t="b">
        <f>IF(V120&gt;0,IF(V120&lt;P120,K120/12*Gesamt!$C$24*(1+L120)^(Gesamt!$B$24-Beamte!N120)*(1+$K$4),IF(O120&gt;=35,K120/12*Gesamt!$C$24*(1+L120)^(O120-N120)*(1+$K$4),0)))</f>
        <v>0</v>
      </c>
      <c r="X120" s="36">
        <f>IF(O120&gt;=40,(W120/Gesamt!$B$24*N120/((1+Gesamt!$B$29)^(Gesamt!$B$24-Beamte!N120))*(1+S120)),IF(O120&gt;=35,(W120/O120*N120/((1+Gesamt!$B$29)^(O120-Beamte!N120))*(1+S120)),0))</f>
        <v>0</v>
      </c>
      <c r="Y120" s="27">
        <f>IF(N120&gt;Gesamt!$B$23,0,K120/12*Gesamt!$C$23*(((1+Beamte!L120)^(Gesamt!$B$23-Beamte!N120))))</f>
        <v>0</v>
      </c>
      <c r="Z120" s="15">
        <f>IF(N120&gt;Gesamt!$B$32,0,Y120/Gesamt!$B$32*((N120)*(1+S120))/((1+Gesamt!$B$29)^(Gesamt!$B$32-N120)))</f>
        <v>0</v>
      </c>
      <c r="AA120" s="37">
        <f t="shared" si="22"/>
        <v>0</v>
      </c>
      <c r="AB120" s="15">
        <f>IF(V120-P120&gt;0,0,IF(N120&gt;Gesamt!$B$24,0,K120/12*Gesamt!$C$24*(((1+Beamte!L120)^(Gesamt!$B$24-Beamte!N120)))))</f>
        <v>0</v>
      </c>
      <c r="AC120" s="15">
        <f>IF(N120&gt;Gesamt!$B$24,0,AB120/Gesamt!$B$24*((N120)*(1+S120))/((1+Gesamt!$B$29)^(Gesamt!$B$24-N120)))</f>
        <v>0</v>
      </c>
      <c r="AD120" s="37">
        <f t="shared" si="23"/>
        <v>0</v>
      </c>
      <c r="AE120" s="15">
        <f>IF(R120-P120&lt;0,0,x)</f>
        <v>0</v>
      </c>
    </row>
    <row r="121" spans="6:31" x14ac:dyDescent="0.15">
      <c r="F121" s="40"/>
      <c r="G121" s="40"/>
      <c r="H121" s="40"/>
      <c r="I121" s="41"/>
      <c r="J121" s="41"/>
      <c r="K121" s="32">
        <f t="shared" si="19"/>
        <v>0</v>
      </c>
      <c r="L121" s="42">
        <v>1.4999999999999999E-2</v>
      </c>
      <c r="M121" s="33">
        <f t="shared" si="20"/>
        <v>-50.997946611909654</v>
      </c>
      <c r="N121" s="22">
        <f>(Gesamt!$B$2-IF(H121=0,G121,H121))/365.25</f>
        <v>116</v>
      </c>
      <c r="O121" s="22">
        <f t="shared" si="18"/>
        <v>65.002053388090346</v>
      </c>
      <c r="P121" s="23">
        <f>F121+IF(C121="m",Gesamt!$B$13*365.25,Gesamt!$B$14*365.25)</f>
        <v>23741.25</v>
      </c>
      <c r="Q121" s="34">
        <f t="shared" si="21"/>
        <v>23742</v>
      </c>
      <c r="R121" s="24">
        <f>IF(N121&lt;Gesamt!$B$23,IF(H121=0,G121+365.25*Gesamt!$B$23,H121+365.25*Gesamt!$B$23),0)</f>
        <v>0</v>
      </c>
      <c r="S121" s="35">
        <f>IF(M121&lt;Gesamt!$B$17,Gesamt!$C$17,IF(M121&lt;Gesamt!$B$18,Gesamt!$C$18,IF(M121&lt;Gesamt!$B$19,Gesamt!$C$19,Gesamt!$C$20)))</f>
        <v>0</v>
      </c>
      <c r="T121" s="26">
        <f>IF(R121&gt;0,IF(R121&lt;P121,K121/12*Gesamt!$C$23*(1+L121)^(Gesamt!$B$23-Beamte!N121)*(1+$K$4),0),0)</f>
        <v>0</v>
      </c>
      <c r="U121" s="36">
        <f>(T121/Gesamt!$B$23*N121/((1+Gesamt!$B$29)^(Gesamt!$B$23-Beamte!N121)))*(1+S121)</f>
        <v>0</v>
      </c>
      <c r="V121" s="24">
        <f>IF(N121&lt;Gesamt!$B$24,IF(H121=0,G121+365.25*Gesamt!$B$24,H121+365.25*Gesamt!$B$24),0)</f>
        <v>0</v>
      </c>
      <c r="W121" s="26" t="b">
        <f>IF(V121&gt;0,IF(V121&lt;P121,K121/12*Gesamt!$C$24*(1+L121)^(Gesamt!$B$24-Beamte!N121)*(1+$K$4),IF(O121&gt;=35,K121/12*Gesamt!$C$24*(1+L121)^(O121-N121)*(1+$K$4),0)))</f>
        <v>0</v>
      </c>
      <c r="X121" s="36">
        <f>IF(O121&gt;=40,(W121/Gesamt!$B$24*N121/((1+Gesamt!$B$29)^(Gesamt!$B$24-Beamte!N121))*(1+S121)),IF(O121&gt;=35,(W121/O121*N121/((1+Gesamt!$B$29)^(O121-Beamte!N121))*(1+S121)),0))</f>
        <v>0</v>
      </c>
      <c r="Y121" s="27">
        <f>IF(N121&gt;Gesamt!$B$23,0,K121/12*Gesamt!$C$23*(((1+Beamte!L121)^(Gesamt!$B$23-Beamte!N121))))</f>
        <v>0</v>
      </c>
      <c r="Z121" s="15">
        <f>IF(N121&gt;Gesamt!$B$32,0,Y121/Gesamt!$B$32*((N121)*(1+S121))/((1+Gesamt!$B$29)^(Gesamt!$B$32-N121)))</f>
        <v>0</v>
      </c>
      <c r="AA121" s="37">
        <f t="shared" si="22"/>
        <v>0</v>
      </c>
      <c r="AB121" s="15">
        <f>IF(V121-P121&gt;0,0,IF(N121&gt;Gesamt!$B$24,0,K121/12*Gesamt!$C$24*(((1+Beamte!L121)^(Gesamt!$B$24-Beamte!N121)))))</f>
        <v>0</v>
      </c>
      <c r="AC121" s="15">
        <f>IF(N121&gt;Gesamt!$B$24,0,AB121/Gesamt!$B$24*((N121)*(1+S121))/((1+Gesamt!$B$29)^(Gesamt!$B$24-N121)))</f>
        <v>0</v>
      </c>
      <c r="AD121" s="37">
        <f t="shared" si="23"/>
        <v>0</v>
      </c>
      <c r="AE121" s="15">
        <f>IF(R121-P121&lt;0,0,x)</f>
        <v>0</v>
      </c>
    </row>
    <row r="122" spans="6:31" x14ac:dyDescent="0.15">
      <c r="F122" s="40"/>
      <c r="G122" s="40"/>
      <c r="H122" s="40"/>
      <c r="I122" s="41"/>
      <c r="J122" s="41"/>
      <c r="K122" s="32">
        <f t="shared" si="19"/>
        <v>0</v>
      </c>
      <c r="L122" s="42">
        <v>1.4999999999999999E-2</v>
      </c>
      <c r="M122" s="33">
        <f t="shared" si="20"/>
        <v>-50.997946611909654</v>
      </c>
      <c r="N122" s="22">
        <f>(Gesamt!$B$2-IF(H122=0,G122,H122))/365.25</f>
        <v>116</v>
      </c>
      <c r="O122" s="22">
        <f t="shared" si="18"/>
        <v>65.002053388090346</v>
      </c>
      <c r="P122" s="23">
        <f>F122+IF(C122="m",Gesamt!$B$13*365.25,Gesamt!$B$14*365.25)</f>
        <v>23741.25</v>
      </c>
      <c r="Q122" s="34">
        <f t="shared" si="21"/>
        <v>23742</v>
      </c>
      <c r="R122" s="24">
        <f>IF(N122&lt;Gesamt!$B$23,IF(H122=0,G122+365.25*Gesamt!$B$23,H122+365.25*Gesamt!$B$23),0)</f>
        <v>0</v>
      </c>
      <c r="S122" s="35">
        <f>IF(M122&lt;Gesamt!$B$17,Gesamt!$C$17,IF(M122&lt;Gesamt!$B$18,Gesamt!$C$18,IF(M122&lt;Gesamt!$B$19,Gesamt!$C$19,Gesamt!$C$20)))</f>
        <v>0</v>
      </c>
      <c r="T122" s="26">
        <f>IF(R122&gt;0,IF(R122&lt;P122,K122/12*Gesamt!$C$23*(1+L122)^(Gesamt!$B$23-Beamte!N122)*(1+$K$4),0),0)</f>
        <v>0</v>
      </c>
      <c r="U122" s="36">
        <f>(T122/Gesamt!$B$23*N122/((1+Gesamt!$B$29)^(Gesamt!$B$23-Beamte!N122)))*(1+S122)</f>
        <v>0</v>
      </c>
      <c r="V122" s="24">
        <f>IF(N122&lt;Gesamt!$B$24,IF(H122=0,G122+365.25*Gesamt!$B$24,H122+365.25*Gesamt!$B$24),0)</f>
        <v>0</v>
      </c>
      <c r="W122" s="26" t="b">
        <f>IF(V122&gt;0,IF(V122&lt;P122,K122/12*Gesamt!$C$24*(1+L122)^(Gesamt!$B$24-Beamte!N122)*(1+$K$4),IF(O122&gt;=35,K122/12*Gesamt!$C$24*(1+L122)^(O122-N122)*(1+$K$4),0)))</f>
        <v>0</v>
      </c>
      <c r="X122" s="36">
        <f>IF(O122&gt;=40,(W122/Gesamt!$B$24*N122/((1+Gesamt!$B$29)^(Gesamt!$B$24-Beamte!N122))*(1+S122)),IF(O122&gt;=35,(W122/O122*N122/((1+Gesamt!$B$29)^(O122-Beamte!N122))*(1+S122)),0))</f>
        <v>0</v>
      </c>
      <c r="Y122" s="27">
        <f>IF(N122&gt;Gesamt!$B$23,0,K122/12*Gesamt!$C$23*(((1+Beamte!L122)^(Gesamt!$B$23-Beamte!N122))))</f>
        <v>0</v>
      </c>
      <c r="Z122" s="15">
        <f>IF(N122&gt;Gesamt!$B$32,0,Y122/Gesamt!$B$32*((N122)*(1+S122))/((1+Gesamt!$B$29)^(Gesamt!$B$32-N122)))</f>
        <v>0</v>
      </c>
      <c r="AA122" s="37">
        <f t="shared" si="22"/>
        <v>0</v>
      </c>
      <c r="AB122" s="15">
        <f>IF(V122-P122&gt;0,0,IF(N122&gt;Gesamt!$B$24,0,K122/12*Gesamt!$C$24*(((1+Beamte!L122)^(Gesamt!$B$24-Beamte!N122)))))</f>
        <v>0</v>
      </c>
      <c r="AC122" s="15">
        <f>IF(N122&gt;Gesamt!$B$24,0,AB122/Gesamt!$B$24*((N122)*(1+S122))/((1+Gesamt!$B$29)^(Gesamt!$B$24-N122)))</f>
        <v>0</v>
      </c>
      <c r="AD122" s="37">
        <f t="shared" si="23"/>
        <v>0</v>
      </c>
      <c r="AE122" s="15">
        <f>IF(R122-P122&lt;0,0,x)</f>
        <v>0</v>
      </c>
    </row>
    <row r="123" spans="6:31" x14ac:dyDescent="0.15">
      <c r="F123" s="40"/>
      <c r="G123" s="40"/>
      <c r="H123" s="40"/>
      <c r="I123" s="41"/>
      <c r="J123" s="41"/>
      <c r="K123" s="32">
        <f t="shared" si="19"/>
        <v>0</v>
      </c>
      <c r="L123" s="42">
        <v>1.4999999999999999E-2</v>
      </c>
      <c r="M123" s="33">
        <f t="shared" si="20"/>
        <v>-50.997946611909654</v>
      </c>
      <c r="N123" s="22">
        <f>(Gesamt!$B$2-IF(H123=0,G123,H123))/365.25</f>
        <v>116</v>
      </c>
      <c r="O123" s="22">
        <f t="shared" si="18"/>
        <v>65.002053388090346</v>
      </c>
      <c r="P123" s="23">
        <f>F123+IF(C123="m",Gesamt!$B$13*365.25,Gesamt!$B$14*365.25)</f>
        <v>23741.25</v>
      </c>
      <c r="Q123" s="34">
        <f t="shared" si="21"/>
        <v>23742</v>
      </c>
      <c r="R123" s="24">
        <f>IF(N123&lt;Gesamt!$B$23,IF(H123=0,G123+365.25*Gesamt!$B$23,H123+365.25*Gesamt!$B$23),0)</f>
        <v>0</v>
      </c>
      <c r="S123" s="35">
        <f>IF(M123&lt;Gesamt!$B$17,Gesamt!$C$17,IF(M123&lt;Gesamt!$B$18,Gesamt!$C$18,IF(M123&lt;Gesamt!$B$19,Gesamt!$C$19,Gesamt!$C$20)))</f>
        <v>0</v>
      </c>
      <c r="T123" s="26">
        <f>IF(R123&gt;0,IF(R123&lt;P123,K123/12*Gesamt!$C$23*(1+L123)^(Gesamt!$B$23-Beamte!N123)*(1+$K$4),0),0)</f>
        <v>0</v>
      </c>
      <c r="U123" s="36">
        <f>(T123/Gesamt!$B$23*N123/((1+Gesamt!$B$29)^(Gesamt!$B$23-Beamte!N123)))*(1+S123)</f>
        <v>0</v>
      </c>
      <c r="V123" s="24">
        <f>IF(N123&lt;Gesamt!$B$24,IF(H123=0,G123+365.25*Gesamt!$B$24,H123+365.25*Gesamt!$B$24),0)</f>
        <v>0</v>
      </c>
      <c r="W123" s="26" t="b">
        <f>IF(V123&gt;0,IF(V123&lt;P123,K123/12*Gesamt!$C$24*(1+L123)^(Gesamt!$B$24-Beamte!N123)*(1+$K$4),IF(O123&gt;=35,K123/12*Gesamt!$C$24*(1+L123)^(O123-N123)*(1+$K$4),0)))</f>
        <v>0</v>
      </c>
      <c r="X123" s="36">
        <f>IF(O123&gt;=40,(W123/Gesamt!$B$24*N123/((1+Gesamt!$B$29)^(Gesamt!$B$24-Beamte!N123))*(1+S123)),IF(O123&gt;=35,(W123/O123*N123/((1+Gesamt!$B$29)^(O123-Beamte!N123))*(1+S123)),0))</f>
        <v>0</v>
      </c>
      <c r="Y123" s="27">
        <f>IF(N123&gt;Gesamt!$B$23,0,K123/12*Gesamt!$C$23*(((1+Beamte!L123)^(Gesamt!$B$23-Beamte!N123))))</f>
        <v>0</v>
      </c>
      <c r="Z123" s="15">
        <f>IF(N123&gt;Gesamt!$B$32,0,Y123/Gesamt!$B$32*((N123)*(1+S123))/((1+Gesamt!$B$29)^(Gesamt!$B$32-N123)))</f>
        <v>0</v>
      </c>
      <c r="AA123" s="37">
        <f t="shared" si="22"/>
        <v>0</v>
      </c>
      <c r="AB123" s="15">
        <f>IF(V123-P123&gt;0,0,IF(N123&gt;Gesamt!$B$24,0,K123/12*Gesamt!$C$24*(((1+Beamte!L123)^(Gesamt!$B$24-Beamte!N123)))))</f>
        <v>0</v>
      </c>
      <c r="AC123" s="15">
        <f>IF(N123&gt;Gesamt!$B$24,0,AB123/Gesamt!$B$24*((N123)*(1+S123))/((1+Gesamt!$B$29)^(Gesamt!$B$24-N123)))</f>
        <v>0</v>
      </c>
      <c r="AD123" s="37">
        <f t="shared" si="23"/>
        <v>0</v>
      </c>
      <c r="AE123" s="15">
        <f>IF(R123-P123&lt;0,0,x)</f>
        <v>0</v>
      </c>
    </row>
    <row r="124" spans="6:31" x14ac:dyDescent="0.15">
      <c r="F124" s="40"/>
      <c r="G124" s="40"/>
      <c r="H124" s="40"/>
      <c r="I124" s="41"/>
      <c r="J124" s="41"/>
      <c r="K124" s="32">
        <f t="shared" si="19"/>
        <v>0</v>
      </c>
      <c r="L124" s="42">
        <v>1.4999999999999999E-2</v>
      </c>
      <c r="M124" s="33">
        <f t="shared" si="20"/>
        <v>-50.997946611909654</v>
      </c>
      <c r="N124" s="22">
        <f>(Gesamt!$B$2-IF(H124=0,G124,H124))/365.25</f>
        <v>116</v>
      </c>
      <c r="O124" s="22">
        <f t="shared" si="18"/>
        <v>65.002053388090346</v>
      </c>
      <c r="P124" s="23">
        <f>F124+IF(C124="m",Gesamt!$B$13*365.25,Gesamt!$B$14*365.25)</f>
        <v>23741.25</v>
      </c>
      <c r="Q124" s="34">
        <f t="shared" si="21"/>
        <v>23742</v>
      </c>
      <c r="R124" s="24">
        <f>IF(N124&lt;Gesamt!$B$23,IF(H124=0,G124+365.25*Gesamt!$B$23,H124+365.25*Gesamt!$B$23),0)</f>
        <v>0</v>
      </c>
      <c r="S124" s="35">
        <f>IF(M124&lt;Gesamt!$B$17,Gesamt!$C$17,IF(M124&lt;Gesamt!$B$18,Gesamt!$C$18,IF(M124&lt;Gesamt!$B$19,Gesamt!$C$19,Gesamt!$C$20)))</f>
        <v>0</v>
      </c>
      <c r="T124" s="26">
        <f>IF(R124&gt;0,IF(R124&lt;P124,K124/12*Gesamt!$C$23*(1+L124)^(Gesamt!$B$23-Beamte!N124)*(1+$K$4),0),0)</f>
        <v>0</v>
      </c>
      <c r="U124" s="36">
        <f>(T124/Gesamt!$B$23*N124/((1+Gesamt!$B$29)^(Gesamt!$B$23-Beamte!N124)))*(1+S124)</f>
        <v>0</v>
      </c>
      <c r="V124" s="24">
        <f>IF(N124&lt;Gesamt!$B$24,IF(H124=0,G124+365.25*Gesamt!$B$24,H124+365.25*Gesamt!$B$24),0)</f>
        <v>0</v>
      </c>
      <c r="W124" s="26" t="b">
        <f>IF(V124&gt;0,IF(V124&lt;P124,K124/12*Gesamt!$C$24*(1+L124)^(Gesamt!$B$24-Beamte!N124)*(1+$K$4),IF(O124&gt;=35,K124/12*Gesamt!$C$24*(1+L124)^(O124-N124)*(1+$K$4),0)))</f>
        <v>0</v>
      </c>
      <c r="X124" s="36">
        <f>IF(O124&gt;=40,(W124/Gesamt!$B$24*N124/((1+Gesamt!$B$29)^(Gesamt!$B$24-Beamte!N124))*(1+S124)),IF(O124&gt;=35,(W124/O124*N124/((1+Gesamt!$B$29)^(O124-Beamte!N124))*(1+S124)),0))</f>
        <v>0</v>
      </c>
      <c r="Y124" s="27">
        <f>IF(N124&gt;Gesamt!$B$23,0,K124/12*Gesamt!$C$23*(((1+Beamte!L124)^(Gesamt!$B$23-Beamte!N124))))</f>
        <v>0</v>
      </c>
      <c r="Z124" s="15">
        <f>IF(N124&gt;Gesamt!$B$32,0,Y124/Gesamt!$B$32*((N124)*(1+S124))/((1+Gesamt!$B$29)^(Gesamt!$B$32-N124)))</f>
        <v>0</v>
      </c>
      <c r="AA124" s="37">
        <f t="shared" si="22"/>
        <v>0</v>
      </c>
      <c r="AB124" s="15">
        <f>IF(V124-P124&gt;0,0,IF(N124&gt;Gesamt!$B$24,0,K124/12*Gesamt!$C$24*(((1+Beamte!L124)^(Gesamt!$B$24-Beamte!N124)))))</f>
        <v>0</v>
      </c>
      <c r="AC124" s="15">
        <f>IF(N124&gt;Gesamt!$B$24,0,AB124/Gesamt!$B$24*((N124)*(1+S124))/((1+Gesamt!$B$29)^(Gesamt!$B$24-N124)))</f>
        <v>0</v>
      </c>
      <c r="AD124" s="37">
        <f t="shared" si="23"/>
        <v>0</v>
      </c>
      <c r="AE124" s="15">
        <f>IF(R124-P124&lt;0,0,x)</f>
        <v>0</v>
      </c>
    </row>
    <row r="125" spans="6:31" x14ac:dyDescent="0.15">
      <c r="F125" s="40"/>
      <c r="G125" s="40"/>
      <c r="H125" s="40"/>
      <c r="I125" s="41"/>
      <c r="J125" s="41"/>
      <c r="K125" s="32">
        <f t="shared" si="19"/>
        <v>0</v>
      </c>
      <c r="L125" s="42">
        <v>1.4999999999999999E-2</v>
      </c>
      <c r="M125" s="33">
        <f t="shared" si="20"/>
        <v>-50.997946611909654</v>
      </c>
      <c r="N125" s="22">
        <f>(Gesamt!$B$2-IF(H125=0,G125,H125))/365.25</f>
        <v>116</v>
      </c>
      <c r="O125" s="22">
        <f t="shared" si="18"/>
        <v>65.002053388090346</v>
      </c>
      <c r="P125" s="23">
        <f>F125+IF(C125="m",Gesamt!$B$13*365.25,Gesamt!$B$14*365.25)</f>
        <v>23741.25</v>
      </c>
      <c r="Q125" s="34">
        <f t="shared" si="21"/>
        <v>23742</v>
      </c>
      <c r="R125" s="24">
        <f>IF(N125&lt;Gesamt!$B$23,IF(H125=0,G125+365.25*Gesamt!$B$23,H125+365.25*Gesamt!$B$23),0)</f>
        <v>0</v>
      </c>
      <c r="S125" s="35">
        <f>IF(M125&lt;Gesamt!$B$17,Gesamt!$C$17,IF(M125&lt;Gesamt!$B$18,Gesamt!$C$18,IF(M125&lt;Gesamt!$B$19,Gesamt!$C$19,Gesamt!$C$20)))</f>
        <v>0</v>
      </c>
      <c r="T125" s="26">
        <f>IF(R125&gt;0,IF(R125&lt;P125,K125/12*Gesamt!$C$23*(1+L125)^(Gesamt!$B$23-Beamte!N125)*(1+$K$4),0),0)</f>
        <v>0</v>
      </c>
      <c r="U125" s="36">
        <f>(T125/Gesamt!$B$23*N125/((1+Gesamt!$B$29)^(Gesamt!$B$23-Beamte!N125)))*(1+S125)</f>
        <v>0</v>
      </c>
      <c r="V125" s="24">
        <f>IF(N125&lt;Gesamt!$B$24,IF(H125=0,G125+365.25*Gesamt!$B$24,H125+365.25*Gesamt!$B$24),0)</f>
        <v>0</v>
      </c>
      <c r="W125" s="26" t="b">
        <f>IF(V125&gt;0,IF(V125&lt;P125,K125/12*Gesamt!$C$24*(1+L125)^(Gesamt!$B$24-Beamte!N125)*(1+$K$4),IF(O125&gt;=35,K125/12*Gesamt!$C$24*(1+L125)^(O125-N125)*(1+$K$4),0)))</f>
        <v>0</v>
      </c>
      <c r="X125" s="36">
        <f>IF(O125&gt;=40,(W125/Gesamt!$B$24*N125/((1+Gesamt!$B$29)^(Gesamt!$B$24-Beamte!N125))*(1+S125)),IF(O125&gt;=35,(W125/O125*N125/((1+Gesamt!$B$29)^(O125-Beamte!N125))*(1+S125)),0))</f>
        <v>0</v>
      </c>
      <c r="Y125" s="27">
        <f>IF(N125&gt;Gesamt!$B$23,0,K125/12*Gesamt!$C$23*(((1+Beamte!L125)^(Gesamt!$B$23-Beamte!N125))))</f>
        <v>0</v>
      </c>
      <c r="Z125" s="15">
        <f>IF(N125&gt;Gesamt!$B$32,0,Y125/Gesamt!$B$32*((N125)*(1+S125))/((1+Gesamt!$B$29)^(Gesamt!$B$32-N125)))</f>
        <v>0</v>
      </c>
      <c r="AA125" s="37">
        <f t="shared" si="22"/>
        <v>0</v>
      </c>
      <c r="AB125" s="15">
        <f>IF(V125-P125&gt;0,0,IF(N125&gt;Gesamt!$B$24,0,K125/12*Gesamt!$C$24*(((1+Beamte!L125)^(Gesamt!$B$24-Beamte!N125)))))</f>
        <v>0</v>
      </c>
      <c r="AC125" s="15">
        <f>IF(N125&gt;Gesamt!$B$24,0,AB125/Gesamt!$B$24*((N125)*(1+S125))/((1+Gesamt!$B$29)^(Gesamt!$B$24-N125)))</f>
        <v>0</v>
      </c>
      <c r="AD125" s="37">
        <f t="shared" si="23"/>
        <v>0</v>
      </c>
      <c r="AE125" s="15">
        <f>IF(R125-P125&lt;0,0,x)</f>
        <v>0</v>
      </c>
    </row>
    <row r="126" spans="6:31" x14ac:dyDescent="0.15">
      <c r="F126" s="40"/>
      <c r="G126" s="40"/>
      <c r="H126" s="40"/>
      <c r="I126" s="41"/>
      <c r="J126" s="41"/>
      <c r="K126" s="32">
        <f t="shared" si="19"/>
        <v>0</v>
      </c>
      <c r="L126" s="42">
        <v>1.4999999999999999E-2</v>
      </c>
      <c r="M126" s="33">
        <f t="shared" si="20"/>
        <v>-50.997946611909654</v>
      </c>
      <c r="N126" s="22">
        <f>(Gesamt!$B$2-IF(H126=0,G126,H126))/365.25</f>
        <v>116</v>
      </c>
      <c r="O126" s="22">
        <f t="shared" si="18"/>
        <v>65.002053388090346</v>
      </c>
      <c r="P126" s="23">
        <f>F126+IF(C126="m",Gesamt!$B$13*365.25,Gesamt!$B$14*365.25)</f>
        <v>23741.25</v>
      </c>
      <c r="Q126" s="34">
        <f t="shared" si="21"/>
        <v>23742</v>
      </c>
      <c r="R126" s="24">
        <f>IF(N126&lt;Gesamt!$B$23,IF(H126=0,G126+365.25*Gesamt!$B$23,H126+365.25*Gesamt!$B$23),0)</f>
        <v>0</v>
      </c>
      <c r="S126" s="35">
        <f>IF(M126&lt;Gesamt!$B$17,Gesamt!$C$17,IF(M126&lt;Gesamt!$B$18,Gesamt!$C$18,IF(M126&lt;Gesamt!$B$19,Gesamt!$C$19,Gesamt!$C$20)))</f>
        <v>0</v>
      </c>
      <c r="T126" s="26">
        <f>IF(R126&gt;0,IF(R126&lt;P126,K126/12*Gesamt!$C$23*(1+L126)^(Gesamt!$B$23-Beamte!N126)*(1+$K$4),0),0)</f>
        <v>0</v>
      </c>
      <c r="U126" s="36">
        <f>(T126/Gesamt!$B$23*N126/((1+Gesamt!$B$29)^(Gesamt!$B$23-Beamte!N126)))*(1+S126)</f>
        <v>0</v>
      </c>
      <c r="V126" s="24">
        <f>IF(N126&lt;Gesamt!$B$24,IF(H126=0,G126+365.25*Gesamt!$B$24,H126+365.25*Gesamt!$B$24),0)</f>
        <v>0</v>
      </c>
      <c r="W126" s="26" t="b">
        <f>IF(V126&gt;0,IF(V126&lt;P126,K126/12*Gesamt!$C$24*(1+L126)^(Gesamt!$B$24-Beamte!N126)*(1+$K$4),IF(O126&gt;=35,K126/12*Gesamt!$C$24*(1+L126)^(O126-N126)*(1+$K$4),0)))</f>
        <v>0</v>
      </c>
      <c r="X126" s="36">
        <f>IF(O126&gt;=40,(W126/Gesamt!$B$24*N126/((1+Gesamt!$B$29)^(Gesamt!$B$24-Beamte!N126))*(1+S126)),IF(O126&gt;=35,(W126/O126*N126/((1+Gesamt!$B$29)^(O126-Beamte!N126))*(1+S126)),0))</f>
        <v>0</v>
      </c>
      <c r="Y126" s="27">
        <f>IF(N126&gt;Gesamt!$B$23,0,K126/12*Gesamt!$C$23*(((1+Beamte!L126)^(Gesamt!$B$23-Beamte!N126))))</f>
        <v>0</v>
      </c>
      <c r="Z126" s="15">
        <f>IF(N126&gt;Gesamt!$B$32,0,Y126/Gesamt!$B$32*((N126)*(1+S126))/((1+Gesamt!$B$29)^(Gesamt!$B$32-N126)))</f>
        <v>0</v>
      </c>
      <c r="AA126" s="37">
        <f t="shared" si="22"/>
        <v>0</v>
      </c>
      <c r="AB126" s="15">
        <f>IF(V126-P126&gt;0,0,IF(N126&gt;Gesamt!$B$24,0,K126/12*Gesamt!$C$24*(((1+Beamte!L126)^(Gesamt!$B$24-Beamte!N126)))))</f>
        <v>0</v>
      </c>
      <c r="AC126" s="15">
        <f>IF(N126&gt;Gesamt!$B$24,0,AB126/Gesamt!$B$24*((N126)*(1+S126))/((1+Gesamt!$B$29)^(Gesamt!$B$24-N126)))</f>
        <v>0</v>
      </c>
      <c r="AD126" s="37">
        <f t="shared" si="23"/>
        <v>0</v>
      </c>
      <c r="AE126" s="15">
        <f>IF(R126-P126&lt;0,0,x)</f>
        <v>0</v>
      </c>
    </row>
    <row r="127" spans="6:31" x14ac:dyDescent="0.15">
      <c r="F127" s="40"/>
      <c r="G127" s="40"/>
      <c r="H127" s="40"/>
      <c r="I127" s="41"/>
      <c r="J127" s="41"/>
      <c r="K127" s="32">
        <f t="shared" si="19"/>
        <v>0</v>
      </c>
      <c r="L127" s="42">
        <v>1.4999999999999999E-2</v>
      </c>
      <c r="M127" s="33">
        <f t="shared" si="20"/>
        <v>-50.997946611909654</v>
      </c>
      <c r="N127" s="22">
        <f>(Gesamt!$B$2-IF(H127=0,G127,H127))/365.25</f>
        <v>116</v>
      </c>
      <c r="O127" s="22">
        <f t="shared" si="18"/>
        <v>65.002053388090346</v>
      </c>
      <c r="P127" s="23">
        <f>F127+IF(C127="m",Gesamt!$B$13*365.25,Gesamt!$B$14*365.25)</f>
        <v>23741.25</v>
      </c>
      <c r="Q127" s="34">
        <f t="shared" si="21"/>
        <v>23742</v>
      </c>
      <c r="R127" s="24">
        <f>IF(N127&lt;Gesamt!$B$23,IF(H127=0,G127+365.25*Gesamt!$B$23,H127+365.25*Gesamt!$B$23),0)</f>
        <v>0</v>
      </c>
      <c r="S127" s="35">
        <f>IF(M127&lt;Gesamt!$B$17,Gesamt!$C$17,IF(M127&lt;Gesamt!$B$18,Gesamt!$C$18,IF(M127&lt;Gesamt!$B$19,Gesamt!$C$19,Gesamt!$C$20)))</f>
        <v>0</v>
      </c>
      <c r="T127" s="26">
        <f>IF(R127&gt;0,IF(R127&lt;P127,K127/12*Gesamt!$C$23*(1+L127)^(Gesamt!$B$23-Beamte!N127)*(1+$K$4),0),0)</f>
        <v>0</v>
      </c>
      <c r="U127" s="36">
        <f>(T127/Gesamt!$B$23*N127/((1+Gesamt!$B$29)^(Gesamt!$B$23-Beamte!N127)))*(1+S127)</f>
        <v>0</v>
      </c>
      <c r="V127" s="24">
        <f>IF(N127&lt;Gesamt!$B$24,IF(H127=0,G127+365.25*Gesamt!$B$24,H127+365.25*Gesamt!$B$24),0)</f>
        <v>0</v>
      </c>
      <c r="W127" s="26" t="b">
        <f>IF(V127&gt;0,IF(V127&lt;P127,K127/12*Gesamt!$C$24*(1+L127)^(Gesamt!$B$24-Beamte!N127)*(1+$K$4),IF(O127&gt;=35,K127/12*Gesamt!$C$24*(1+L127)^(O127-N127)*(1+$K$4),0)))</f>
        <v>0</v>
      </c>
      <c r="X127" s="36">
        <f>IF(O127&gt;=40,(W127/Gesamt!$B$24*N127/((1+Gesamt!$B$29)^(Gesamt!$B$24-Beamte!N127))*(1+S127)),IF(O127&gt;=35,(W127/O127*N127/((1+Gesamt!$B$29)^(O127-Beamte!N127))*(1+S127)),0))</f>
        <v>0</v>
      </c>
      <c r="Y127" s="27">
        <f>IF(N127&gt;Gesamt!$B$23,0,K127/12*Gesamt!$C$23*(((1+Beamte!L127)^(Gesamt!$B$23-Beamte!N127))))</f>
        <v>0</v>
      </c>
      <c r="Z127" s="15">
        <f>IF(N127&gt;Gesamt!$B$32,0,Y127/Gesamt!$B$32*((N127)*(1+S127))/((1+Gesamt!$B$29)^(Gesamt!$B$32-N127)))</f>
        <v>0</v>
      </c>
      <c r="AA127" s="37">
        <f t="shared" si="22"/>
        <v>0</v>
      </c>
      <c r="AB127" s="15">
        <f>IF(V127-P127&gt;0,0,IF(N127&gt;Gesamt!$B$24,0,K127/12*Gesamt!$C$24*(((1+Beamte!L127)^(Gesamt!$B$24-Beamte!N127)))))</f>
        <v>0</v>
      </c>
      <c r="AC127" s="15">
        <f>IF(N127&gt;Gesamt!$B$24,0,AB127/Gesamt!$B$24*((N127)*(1+S127))/((1+Gesamt!$B$29)^(Gesamt!$B$24-N127)))</f>
        <v>0</v>
      </c>
      <c r="AD127" s="37">
        <f t="shared" si="23"/>
        <v>0</v>
      </c>
      <c r="AE127" s="15">
        <f>IF(R127-P127&lt;0,0,x)</f>
        <v>0</v>
      </c>
    </row>
    <row r="128" spans="6:31" x14ac:dyDescent="0.15">
      <c r="F128" s="40"/>
      <c r="G128" s="40"/>
      <c r="H128" s="40"/>
      <c r="I128" s="41"/>
      <c r="J128" s="41"/>
      <c r="K128" s="32">
        <f t="shared" si="19"/>
        <v>0</v>
      </c>
      <c r="L128" s="42">
        <v>1.4999999999999999E-2</v>
      </c>
      <c r="M128" s="33">
        <f t="shared" si="20"/>
        <v>-50.997946611909654</v>
      </c>
      <c r="N128" s="22">
        <f>(Gesamt!$B$2-IF(H128=0,G128,H128))/365.25</f>
        <v>116</v>
      </c>
      <c r="O128" s="22">
        <f t="shared" si="18"/>
        <v>65.002053388090346</v>
      </c>
      <c r="P128" s="23">
        <f>F128+IF(C128="m",Gesamt!$B$13*365.25,Gesamt!$B$14*365.25)</f>
        <v>23741.25</v>
      </c>
      <c r="Q128" s="34">
        <f t="shared" si="21"/>
        <v>23742</v>
      </c>
      <c r="R128" s="24">
        <f>IF(N128&lt;Gesamt!$B$23,IF(H128=0,G128+365.25*Gesamt!$B$23,H128+365.25*Gesamt!$B$23),0)</f>
        <v>0</v>
      </c>
      <c r="S128" s="35">
        <f>IF(M128&lt;Gesamt!$B$17,Gesamt!$C$17,IF(M128&lt;Gesamt!$B$18,Gesamt!$C$18,IF(M128&lt;Gesamt!$B$19,Gesamt!$C$19,Gesamt!$C$20)))</f>
        <v>0</v>
      </c>
      <c r="T128" s="26">
        <f>IF(R128&gt;0,IF(R128&lt;P128,K128/12*Gesamt!$C$23*(1+L128)^(Gesamt!$B$23-Beamte!N128)*(1+$K$4),0),0)</f>
        <v>0</v>
      </c>
      <c r="U128" s="36">
        <f>(T128/Gesamt!$B$23*N128/((1+Gesamt!$B$29)^(Gesamt!$B$23-Beamte!N128)))*(1+S128)</f>
        <v>0</v>
      </c>
      <c r="V128" s="24">
        <f>IF(N128&lt;Gesamt!$B$24,IF(H128=0,G128+365.25*Gesamt!$B$24,H128+365.25*Gesamt!$B$24),0)</f>
        <v>0</v>
      </c>
      <c r="W128" s="26" t="b">
        <f>IF(V128&gt;0,IF(V128&lt;P128,K128/12*Gesamt!$C$24*(1+L128)^(Gesamt!$B$24-Beamte!N128)*(1+$K$4),IF(O128&gt;=35,K128/12*Gesamt!$C$24*(1+L128)^(O128-N128)*(1+$K$4),0)))</f>
        <v>0</v>
      </c>
      <c r="X128" s="36">
        <f>IF(O128&gt;=40,(W128/Gesamt!$B$24*N128/((1+Gesamt!$B$29)^(Gesamt!$B$24-Beamte!N128))*(1+S128)),IF(O128&gt;=35,(W128/O128*N128/((1+Gesamt!$B$29)^(O128-Beamte!N128))*(1+S128)),0))</f>
        <v>0</v>
      </c>
      <c r="Y128" s="27">
        <f>IF(N128&gt;Gesamt!$B$23,0,K128/12*Gesamt!$C$23*(((1+Beamte!L128)^(Gesamt!$B$23-Beamte!N128))))</f>
        <v>0</v>
      </c>
      <c r="Z128" s="15">
        <f>IF(N128&gt;Gesamt!$B$32,0,Y128/Gesamt!$B$32*((N128)*(1+S128))/((1+Gesamt!$B$29)^(Gesamt!$B$32-N128)))</f>
        <v>0</v>
      </c>
      <c r="AA128" s="37">
        <f t="shared" si="22"/>
        <v>0</v>
      </c>
      <c r="AB128" s="15">
        <f>IF(V128-P128&gt;0,0,IF(N128&gt;Gesamt!$B$24,0,K128/12*Gesamt!$C$24*(((1+Beamte!L128)^(Gesamt!$B$24-Beamte!N128)))))</f>
        <v>0</v>
      </c>
      <c r="AC128" s="15">
        <f>IF(N128&gt;Gesamt!$B$24,0,AB128/Gesamt!$B$24*((N128)*(1+S128))/((1+Gesamt!$B$29)^(Gesamt!$B$24-N128)))</f>
        <v>0</v>
      </c>
      <c r="AD128" s="37">
        <f t="shared" si="23"/>
        <v>0</v>
      </c>
      <c r="AE128" s="15">
        <f>IF(R128-P128&lt;0,0,x)</f>
        <v>0</v>
      </c>
    </row>
    <row r="129" spans="6:31" x14ac:dyDescent="0.15">
      <c r="F129" s="40"/>
      <c r="G129" s="40"/>
      <c r="H129" s="40"/>
      <c r="I129" s="41"/>
      <c r="J129" s="41"/>
      <c r="K129" s="32">
        <f t="shared" si="19"/>
        <v>0</v>
      </c>
      <c r="L129" s="42">
        <v>1.4999999999999999E-2</v>
      </c>
      <c r="M129" s="33">
        <f t="shared" si="20"/>
        <v>-50.997946611909654</v>
      </c>
      <c r="N129" s="22">
        <f>(Gesamt!$B$2-IF(H129=0,G129,H129))/365.25</f>
        <v>116</v>
      </c>
      <c r="O129" s="22">
        <f t="shared" si="18"/>
        <v>65.002053388090346</v>
      </c>
      <c r="P129" s="23">
        <f>F129+IF(C129="m",Gesamt!$B$13*365.25,Gesamt!$B$14*365.25)</f>
        <v>23741.25</v>
      </c>
      <c r="Q129" s="34">
        <f t="shared" si="21"/>
        <v>23742</v>
      </c>
      <c r="R129" s="24">
        <f>IF(N129&lt;Gesamt!$B$23,IF(H129=0,G129+365.25*Gesamt!$B$23,H129+365.25*Gesamt!$B$23),0)</f>
        <v>0</v>
      </c>
      <c r="S129" s="35">
        <f>IF(M129&lt;Gesamt!$B$17,Gesamt!$C$17,IF(M129&lt;Gesamt!$B$18,Gesamt!$C$18,IF(M129&lt;Gesamt!$B$19,Gesamt!$C$19,Gesamt!$C$20)))</f>
        <v>0</v>
      </c>
      <c r="T129" s="26">
        <f>IF(R129&gt;0,IF(R129&lt;P129,K129/12*Gesamt!$C$23*(1+L129)^(Gesamt!$B$23-Beamte!N129)*(1+$K$4),0),0)</f>
        <v>0</v>
      </c>
      <c r="U129" s="36">
        <f>(T129/Gesamt!$B$23*N129/((1+Gesamt!$B$29)^(Gesamt!$B$23-Beamte!N129)))*(1+S129)</f>
        <v>0</v>
      </c>
      <c r="V129" s="24">
        <f>IF(N129&lt;Gesamt!$B$24,IF(H129=0,G129+365.25*Gesamt!$B$24,H129+365.25*Gesamt!$B$24),0)</f>
        <v>0</v>
      </c>
      <c r="W129" s="26" t="b">
        <f>IF(V129&gt;0,IF(V129&lt;P129,K129/12*Gesamt!$C$24*(1+L129)^(Gesamt!$B$24-Beamte!N129)*(1+$K$4),IF(O129&gt;=35,K129/12*Gesamt!$C$24*(1+L129)^(O129-N129)*(1+$K$4),0)))</f>
        <v>0</v>
      </c>
      <c r="X129" s="36">
        <f>IF(O129&gt;=40,(W129/Gesamt!$B$24*N129/((1+Gesamt!$B$29)^(Gesamt!$B$24-Beamte!N129))*(1+S129)),IF(O129&gt;=35,(W129/O129*N129/((1+Gesamt!$B$29)^(O129-Beamte!N129))*(1+S129)),0))</f>
        <v>0</v>
      </c>
      <c r="Y129" s="27">
        <f>IF(N129&gt;Gesamt!$B$23,0,K129/12*Gesamt!$C$23*(((1+Beamte!L129)^(Gesamt!$B$23-Beamte!N129))))</f>
        <v>0</v>
      </c>
      <c r="Z129" s="15">
        <f>IF(N129&gt;Gesamt!$B$32,0,Y129/Gesamt!$B$32*((N129)*(1+S129))/((1+Gesamt!$B$29)^(Gesamt!$B$32-N129)))</f>
        <v>0</v>
      </c>
      <c r="AA129" s="37">
        <f t="shared" si="22"/>
        <v>0</v>
      </c>
      <c r="AB129" s="15">
        <f>IF(V129-P129&gt;0,0,IF(N129&gt;Gesamt!$B$24,0,K129/12*Gesamt!$C$24*(((1+Beamte!L129)^(Gesamt!$B$24-Beamte!N129)))))</f>
        <v>0</v>
      </c>
      <c r="AC129" s="15">
        <f>IF(N129&gt;Gesamt!$B$24,0,AB129/Gesamt!$B$24*((N129)*(1+S129))/((1+Gesamt!$B$29)^(Gesamt!$B$24-N129)))</f>
        <v>0</v>
      </c>
      <c r="AD129" s="37">
        <f t="shared" si="23"/>
        <v>0</v>
      </c>
      <c r="AE129" s="15">
        <f>IF(R129-P129&lt;0,0,x)</f>
        <v>0</v>
      </c>
    </row>
    <row r="130" spans="6:31" x14ac:dyDescent="0.15">
      <c r="F130" s="40"/>
      <c r="G130" s="40"/>
      <c r="H130" s="40"/>
      <c r="I130" s="41"/>
      <c r="J130" s="41"/>
      <c r="K130" s="32">
        <f t="shared" si="19"/>
        <v>0</v>
      </c>
      <c r="L130" s="42">
        <v>1.4999999999999999E-2</v>
      </c>
      <c r="M130" s="33">
        <f t="shared" si="20"/>
        <v>-50.997946611909654</v>
      </c>
      <c r="N130" s="22">
        <f>(Gesamt!$B$2-IF(H130=0,G130,H130))/365.25</f>
        <v>116</v>
      </c>
      <c r="O130" s="22">
        <f t="shared" si="18"/>
        <v>65.002053388090346</v>
      </c>
      <c r="P130" s="23">
        <f>F130+IF(C130="m",Gesamt!$B$13*365.25,Gesamt!$B$14*365.25)</f>
        <v>23741.25</v>
      </c>
      <c r="Q130" s="34">
        <f t="shared" si="21"/>
        <v>23742</v>
      </c>
      <c r="R130" s="24">
        <f>IF(N130&lt;Gesamt!$B$23,IF(H130=0,G130+365.25*Gesamt!$B$23,H130+365.25*Gesamt!$B$23),0)</f>
        <v>0</v>
      </c>
      <c r="S130" s="35">
        <f>IF(M130&lt;Gesamt!$B$17,Gesamt!$C$17,IF(M130&lt;Gesamt!$B$18,Gesamt!$C$18,IF(M130&lt;Gesamt!$B$19,Gesamt!$C$19,Gesamt!$C$20)))</f>
        <v>0</v>
      </c>
      <c r="T130" s="26">
        <f>IF(R130&gt;0,IF(R130&lt;P130,K130/12*Gesamt!$C$23*(1+L130)^(Gesamt!$B$23-Beamte!N130)*(1+$K$4),0),0)</f>
        <v>0</v>
      </c>
      <c r="U130" s="36">
        <f>(T130/Gesamt!$B$23*N130/((1+Gesamt!$B$29)^(Gesamt!$B$23-Beamte!N130)))*(1+S130)</f>
        <v>0</v>
      </c>
      <c r="V130" s="24">
        <f>IF(N130&lt;Gesamt!$B$24,IF(H130=0,G130+365.25*Gesamt!$B$24,H130+365.25*Gesamt!$B$24),0)</f>
        <v>0</v>
      </c>
      <c r="W130" s="26" t="b">
        <f>IF(V130&gt;0,IF(V130&lt;P130,K130/12*Gesamt!$C$24*(1+L130)^(Gesamt!$B$24-Beamte!N130)*(1+$K$4),IF(O130&gt;=35,K130/12*Gesamt!$C$24*(1+L130)^(O130-N130)*(1+$K$4),0)))</f>
        <v>0</v>
      </c>
      <c r="X130" s="36">
        <f>IF(O130&gt;=40,(W130/Gesamt!$B$24*N130/((1+Gesamt!$B$29)^(Gesamt!$B$24-Beamte!N130))*(1+S130)),IF(O130&gt;=35,(W130/O130*N130/((1+Gesamt!$B$29)^(O130-Beamte!N130))*(1+S130)),0))</f>
        <v>0</v>
      </c>
      <c r="Y130" s="27">
        <f>IF(N130&gt;Gesamt!$B$23,0,K130/12*Gesamt!$C$23*(((1+Beamte!L130)^(Gesamt!$B$23-Beamte!N130))))</f>
        <v>0</v>
      </c>
      <c r="Z130" s="15">
        <f>IF(N130&gt;Gesamt!$B$32,0,Y130/Gesamt!$B$32*((N130)*(1+S130))/((1+Gesamt!$B$29)^(Gesamt!$B$32-N130)))</f>
        <v>0</v>
      </c>
      <c r="AA130" s="37">
        <f t="shared" si="22"/>
        <v>0</v>
      </c>
      <c r="AB130" s="15">
        <f>IF(V130-P130&gt;0,0,IF(N130&gt;Gesamt!$B$24,0,K130/12*Gesamt!$C$24*(((1+Beamte!L130)^(Gesamt!$B$24-Beamte!N130)))))</f>
        <v>0</v>
      </c>
      <c r="AC130" s="15">
        <f>IF(N130&gt;Gesamt!$B$24,0,AB130/Gesamt!$B$24*((N130)*(1+S130))/((1+Gesamt!$B$29)^(Gesamt!$B$24-N130)))</f>
        <v>0</v>
      </c>
      <c r="AD130" s="37">
        <f t="shared" si="23"/>
        <v>0</v>
      </c>
      <c r="AE130" s="15">
        <f>IF(R130-P130&lt;0,0,x)</f>
        <v>0</v>
      </c>
    </row>
    <row r="131" spans="6:31" x14ac:dyDescent="0.15">
      <c r="F131" s="40"/>
      <c r="G131" s="40"/>
      <c r="H131" s="40"/>
      <c r="I131" s="41"/>
      <c r="J131" s="41"/>
      <c r="K131" s="32">
        <f t="shared" si="19"/>
        <v>0</v>
      </c>
      <c r="L131" s="42">
        <v>1.4999999999999999E-2</v>
      </c>
      <c r="M131" s="33">
        <f t="shared" si="20"/>
        <v>-50.997946611909654</v>
      </c>
      <c r="N131" s="22">
        <f>(Gesamt!$B$2-IF(H131=0,G131,H131))/365.25</f>
        <v>116</v>
      </c>
      <c r="O131" s="22">
        <f t="shared" si="18"/>
        <v>65.002053388090346</v>
      </c>
      <c r="P131" s="23">
        <f>F131+IF(C131="m",Gesamt!$B$13*365.25,Gesamt!$B$14*365.25)</f>
        <v>23741.25</v>
      </c>
      <c r="Q131" s="34">
        <f t="shared" si="21"/>
        <v>23742</v>
      </c>
      <c r="R131" s="24">
        <f>IF(N131&lt;Gesamt!$B$23,IF(H131=0,G131+365.25*Gesamt!$B$23,H131+365.25*Gesamt!$B$23),0)</f>
        <v>0</v>
      </c>
      <c r="S131" s="35">
        <f>IF(M131&lt;Gesamt!$B$17,Gesamt!$C$17,IF(M131&lt;Gesamt!$B$18,Gesamt!$C$18,IF(M131&lt;Gesamt!$B$19,Gesamt!$C$19,Gesamt!$C$20)))</f>
        <v>0</v>
      </c>
      <c r="T131" s="26">
        <f>IF(R131&gt;0,IF(R131&lt;P131,K131/12*Gesamt!$C$23*(1+L131)^(Gesamt!$B$23-Beamte!N131)*(1+$K$4),0),0)</f>
        <v>0</v>
      </c>
      <c r="U131" s="36">
        <f>(T131/Gesamt!$B$23*N131/((1+Gesamt!$B$29)^(Gesamt!$B$23-Beamte!N131)))*(1+S131)</f>
        <v>0</v>
      </c>
      <c r="V131" s="24">
        <f>IF(N131&lt;Gesamt!$B$24,IF(H131=0,G131+365.25*Gesamt!$B$24,H131+365.25*Gesamt!$B$24),0)</f>
        <v>0</v>
      </c>
      <c r="W131" s="26" t="b">
        <f>IF(V131&gt;0,IF(V131&lt;P131,K131/12*Gesamt!$C$24*(1+L131)^(Gesamt!$B$24-Beamte!N131)*(1+$K$4),IF(O131&gt;=35,K131/12*Gesamt!$C$24*(1+L131)^(O131-N131)*(1+$K$4),0)))</f>
        <v>0</v>
      </c>
      <c r="X131" s="36">
        <f>IF(O131&gt;=40,(W131/Gesamt!$B$24*N131/((1+Gesamt!$B$29)^(Gesamt!$B$24-Beamte!N131))*(1+S131)),IF(O131&gt;=35,(W131/O131*N131/((1+Gesamt!$B$29)^(O131-Beamte!N131))*(1+S131)),0))</f>
        <v>0</v>
      </c>
      <c r="Y131" s="27">
        <f>IF(N131&gt;Gesamt!$B$23,0,K131/12*Gesamt!$C$23*(((1+Beamte!L131)^(Gesamt!$B$23-Beamte!N131))))</f>
        <v>0</v>
      </c>
      <c r="Z131" s="15">
        <f>IF(N131&gt;Gesamt!$B$32,0,Y131/Gesamt!$B$32*((N131)*(1+S131))/((1+Gesamt!$B$29)^(Gesamt!$B$32-N131)))</f>
        <v>0</v>
      </c>
      <c r="AA131" s="37">
        <f t="shared" si="22"/>
        <v>0</v>
      </c>
      <c r="AB131" s="15">
        <f>IF(V131-P131&gt;0,0,IF(N131&gt;Gesamt!$B$24,0,K131/12*Gesamt!$C$24*(((1+Beamte!L131)^(Gesamt!$B$24-Beamte!N131)))))</f>
        <v>0</v>
      </c>
      <c r="AC131" s="15">
        <f>IF(N131&gt;Gesamt!$B$24,0,AB131/Gesamt!$B$24*((N131)*(1+S131))/((1+Gesamt!$B$29)^(Gesamt!$B$24-N131)))</f>
        <v>0</v>
      </c>
      <c r="AD131" s="37">
        <f t="shared" si="23"/>
        <v>0</v>
      </c>
      <c r="AE131" s="15">
        <f>IF(R131-P131&lt;0,0,x)</f>
        <v>0</v>
      </c>
    </row>
    <row r="132" spans="6:31" x14ac:dyDescent="0.15">
      <c r="F132" s="40"/>
      <c r="G132" s="40"/>
      <c r="H132" s="40"/>
      <c r="I132" s="41"/>
      <c r="J132" s="41"/>
      <c r="K132" s="32">
        <f t="shared" si="19"/>
        <v>0</v>
      </c>
      <c r="L132" s="42">
        <v>1.4999999999999999E-2</v>
      </c>
      <c r="M132" s="33">
        <f t="shared" si="20"/>
        <v>-50.997946611909654</v>
      </c>
      <c r="N132" s="22">
        <f>(Gesamt!$B$2-IF(H132=0,G132,H132))/365.25</f>
        <v>116</v>
      </c>
      <c r="O132" s="22">
        <f t="shared" si="18"/>
        <v>65.002053388090346</v>
      </c>
      <c r="P132" s="23">
        <f>F132+IF(C132="m",Gesamt!$B$13*365.25,Gesamt!$B$14*365.25)</f>
        <v>23741.25</v>
      </c>
      <c r="Q132" s="34">
        <f t="shared" si="21"/>
        <v>23742</v>
      </c>
      <c r="R132" s="24">
        <f>IF(N132&lt;Gesamt!$B$23,IF(H132=0,G132+365.25*Gesamt!$B$23,H132+365.25*Gesamt!$B$23),0)</f>
        <v>0</v>
      </c>
      <c r="S132" s="35">
        <f>IF(M132&lt;Gesamt!$B$17,Gesamt!$C$17,IF(M132&lt;Gesamt!$B$18,Gesamt!$C$18,IF(M132&lt;Gesamt!$B$19,Gesamt!$C$19,Gesamt!$C$20)))</f>
        <v>0</v>
      </c>
      <c r="T132" s="26">
        <f>IF(R132&gt;0,IF(R132&lt;P132,K132/12*Gesamt!$C$23*(1+L132)^(Gesamt!$B$23-Beamte!N132)*(1+$K$4),0),0)</f>
        <v>0</v>
      </c>
      <c r="U132" s="36">
        <f>(T132/Gesamt!$B$23*N132/((1+Gesamt!$B$29)^(Gesamt!$B$23-Beamte!N132)))*(1+S132)</f>
        <v>0</v>
      </c>
      <c r="V132" s="24">
        <f>IF(N132&lt;Gesamt!$B$24,IF(H132=0,G132+365.25*Gesamt!$B$24,H132+365.25*Gesamt!$B$24),0)</f>
        <v>0</v>
      </c>
      <c r="W132" s="26" t="b">
        <f>IF(V132&gt;0,IF(V132&lt;P132,K132/12*Gesamt!$C$24*(1+L132)^(Gesamt!$B$24-Beamte!N132)*(1+$K$4),IF(O132&gt;=35,K132/12*Gesamt!$C$24*(1+L132)^(O132-N132)*(1+$K$4),0)))</f>
        <v>0</v>
      </c>
      <c r="X132" s="36">
        <f>IF(O132&gt;=40,(W132/Gesamt!$B$24*N132/((1+Gesamt!$B$29)^(Gesamt!$B$24-Beamte!N132))*(1+S132)),IF(O132&gt;=35,(W132/O132*N132/((1+Gesamt!$B$29)^(O132-Beamte!N132))*(1+S132)),0))</f>
        <v>0</v>
      </c>
      <c r="Y132" s="27">
        <f>IF(N132&gt;Gesamt!$B$23,0,K132/12*Gesamt!$C$23*(((1+Beamte!L132)^(Gesamt!$B$23-Beamte!N132))))</f>
        <v>0</v>
      </c>
      <c r="Z132" s="15">
        <f>IF(N132&gt;Gesamt!$B$32,0,Y132/Gesamt!$B$32*((N132)*(1+S132))/((1+Gesamt!$B$29)^(Gesamt!$B$32-N132)))</f>
        <v>0</v>
      </c>
      <c r="AA132" s="37">
        <f t="shared" si="22"/>
        <v>0</v>
      </c>
      <c r="AB132" s="15">
        <f>IF(V132-P132&gt;0,0,IF(N132&gt;Gesamt!$B$24,0,K132/12*Gesamt!$C$24*(((1+Beamte!L132)^(Gesamt!$B$24-Beamte!N132)))))</f>
        <v>0</v>
      </c>
      <c r="AC132" s="15">
        <f>IF(N132&gt;Gesamt!$B$24,0,AB132/Gesamt!$B$24*((N132)*(1+S132))/((1+Gesamt!$B$29)^(Gesamt!$B$24-N132)))</f>
        <v>0</v>
      </c>
      <c r="AD132" s="37">
        <f t="shared" si="23"/>
        <v>0</v>
      </c>
      <c r="AE132" s="15">
        <f>IF(R132-P132&lt;0,0,x)</f>
        <v>0</v>
      </c>
    </row>
    <row r="133" spans="6:31" x14ac:dyDescent="0.15">
      <c r="F133" s="40"/>
      <c r="G133" s="40"/>
      <c r="H133" s="40"/>
      <c r="I133" s="41"/>
      <c r="J133" s="41"/>
      <c r="K133" s="32">
        <f t="shared" si="19"/>
        <v>0</v>
      </c>
      <c r="L133" s="42">
        <v>1.4999999999999999E-2</v>
      </c>
      <c r="M133" s="33">
        <f t="shared" si="20"/>
        <v>-50.997946611909654</v>
      </c>
      <c r="N133" s="22">
        <f>(Gesamt!$B$2-IF(H133=0,G133,H133))/365.25</f>
        <v>116</v>
      </c>
      <c r="O133" s="22">
        <f t="shared" si="18"/>
        <v>65.002053388090346</v>
      </c>
      <c r="P133" s="23">
        <f>F133+IF(C133="m",Gesamt!$B$13*365.25,Gesamt!$B$14*365.25)</f>
        <v>23741.25</v>
      </c>
      <c r="Q133" s="34">
        <f t="shared" si="21"/>
        <v>23742</v>
      </c>
      <c r="R133" s="24">
        <f>IF(N133&lt;Gesamt!$B$23,IF(H133=0,G133+365.25*Gesamt!$B$23,H133+365.25*Gesamt!$B$23),0)</f>
        <v>0</v>
      </c>
      <c r="S133" s="35">
        <f>IF(M133&lt;Gesamt!$B$17,Gesamt!$C$17,IF(M133&lt;Gesamt!$B$18,Gesamt!$C$18,IF(M133&lt;Gesamt!$B$19,Gesamt!$C$19,Gesamt!$C$20)))</f>
        <v>0</v>
      </c>
      <c r="T133" s="26">
        <f>IF(R133&gt;0,IF(R133&lt;P133,K133/12*Gesamt!$C$23*(1+L133)^(Gesamt!$B$23-Beamte!N133)*(1+$K$4),0),0)</f>
        <v>0</v>
      </c>
      <c r="U133" s="36">
        <f>(T133/Gesamt!$B$23*N133/((1+Gesamt!$B$29)^(Gesamt!$B$23-Beamte!N133)))*(1+S133)</f>
        <v>0</v>
      </c>
      <c r="V133" s="24">
        <f>IF(N133&lt;Gesamt!$B$24,IF(H133=0,G133+365.25*Gesamt!$B$24,H133+365.25*Gesamt!$B$24),0)</f>
        <v>0</v>
      </c>
      <c r="W133" s="26" t="b">
        <f>IF(V133&gt;0,IF(V133&lt;P133,K133/12*Gesamt!$C$24*(1+L133)^(Gesamt!$B$24-Beamte!N133)*(1+$K$4),IF(O133&gt;=35,K133/12*Gesamt!$C$24*(1+L133)^(O133-N133)*(1+$K$4),0)))</f>
        <v>0</v>
      </c>
      <c r="X133" s="36">
        <f>IF(O133&gt;=40,(W133/Gesamt!$B$24*N133/((1+Gesamt!$B$29)^(Gesamt!$B$24-Beamte!N133))*(1+S133)),IF(O133&gt;=35,(W133/O133*N133/((1+Gesamt!$B$29)^(O133-Beamte!N133))*(1+S133)),0))</f>
        <v>0</v>
      </c>
      <c r="Y133" s="27">
        <f>IF(N133&gt;Gesamt!$B$23,0,K133/12*Gesamt!$C$23*(((1+Beamte!L133)^(Gesamt!$B$23-Beamte!N133))))</f>
        <v>0</v>
      </c>
      <c r="Z133" s="15">
        <f>IF(N133&gt;Gesamt!$B$32,0,Y133/Gesamt!$B$32*((N133)*(1+S133))/((1+Gesamt!$B$29)^(Gesamt!$B$32-N133)))</f>
        <v>0</v>
      </c>
      <c r="AA133" s="37">
        <f t="shared" si="22"/>
        <v>0</v>
      </c>
      <c r="AB133" s="15">
        <f>IF(V133-P133&gt;0,0,IF(N133&gt;Gesamt!$B$24,0,K133/12*Gesamt!$C$24*(((1+Beamte!L133)^(Gesamt!$B$24-Beamte!N133)))))</f>
        <v>0</v>
      </c>
      <c r="AC133" s="15">
        <f>IF(N133&gt;Gesamt!$B$24,0,AB133/Gesamt!$B$24*((N133)*(1+S133))/((1+Gesamt!$B$29)^(Gesamt!$B$24-N133)))</f>
        <v>0</v>
      </c>
      <c r="AD133" s="37">
        <f t="shared" si="23"/>
        <v>0</v>
      </c>
      <c r="AE133" s="15">
        <f>IF(R133-P133&lt;0,0,x)</f>
        <v>0</v>
      </c>
    </row>
    <row r="134" spans="6:31" x14ac:dyDescent="0.15">
      <c r="F134" s="40"/>
      <c r="G134" s="40"/>
      <c r="H134" s="40"/>
      <c r="I134" s="41"/>
      <c r="J134" s="41"/>
      <c r="K134" s="32">
        <f t="shared" si="19"/>
        <v>0</v>
      </c>
      <c r="L134" s="42">
        <v>1.4999999999999999E-2</v>
      </c>
      <c r="M134" s="33">
        <f t="shared" si="20"/>
        <v>-50.997946611909654</v>
      </c>
      <c r="N134" s="22">
        <f>(Gesamt!$B$2-IF(H134=0,G134,H134))/365.25</f>
        <v>116</v>
      </c>
      <c r="O134" s="22">
        <f t="shared" ref="O134:O197" si="24">(Q134-IF(H134=0,G134,H134))/365.25</f>
        <v>65.002053388090346</v>
      </c>
      <c r="P134" s="23">
        <f>F134+IF(C134="m",Gesamt!$B$13*365.25,Gesamt!$B$14*365.25)</f>
        <v>23741.25</v>
      </c>
      <c r="Q134" s="34">
        <f t="shared" si="21"/>
        <v>23742</v>
      </c>
      <c r="R134" s="24">
        <f>IF(N134&lt;Gesamt!$B$23,IF(H134=0,G134+365.25*Gesamt!$B$23,H134+365.25*Gesamt!$B$23),0)</f>
        <v>0</v>
      </c>
      <c r="S134" s="35">
        <f>IF(M134&lt;Gesamt!$B$17,Gesamt!$C$17,IF(M134&lt;Gesamt!$B$18,Gesamt!$C$18,IF(M134&lt;Gesamt!$B$19,Gesamt!$C$19,Gesamt!$C$20)))</f>
        <v>0</v>
      </c>
      <c r="T134" s="26">
        <f>IF(R134&gt;0,IF(R134&lt;P134,K134/12*Gesamt!$C$23*(1+L134)^(Gesamt!$B$23-Beamte!N134)*(1+$K$4),0),0)</f>
        <v>0</v>
      </c>
      <c r="U134" s="36">
        <f>(T134/Gesamt!$B$23*N134/((1+Gesamt!$B$29)^(Gesamt!$B$23-Beamte!N134)))*(1+S134)</f>
        <v>0</v>
      </c>
      <c r="V134" s="24">
        <f>IF(N134&lt;Gesamt!$B$24,IF(H134=0,G134+365.25*Gesamt!$B$24,H134+365.25*Gesamt!$B$24),0)</f>
        <v>0</v>
      </c>
      <c r="W134" s="26" t="b">
        <f>IF(V134&gt;0,IF(V134&lt;P134,K134/12*Gesamt!$C$24*(1+L134)^(Gesamt!$B$24-Beamte!N134)*(1+$K$4),IF(O134&gt;=35,K134/12*Gesamt!$C$24*(1+L134)^(O134-N134)*(1+$K$4),0)))</f>
        <v>0</v>
      </c>
      <c r="X134" s="36">
        <f>IF(O134&gt;=40,(W134/Gesamt!$B$24*N134/((1+Gesamt!$B$29)^(Gesamt!$B$24-Beamte!N134))*(1+S134)),IF(O134&gt;=35,(W134/O134*N134/((1+Gesamt!$B$29)^(O134-Beamte!N134))*(1+S134)),0))</f>
        <v>0</v>
      </c>
      <c r="Y134" s="27">
        <f>IF(N134&gt;Gesamt!$B$23,0,K134/12*Gesamt!$C$23*(((1+Beamte!L134)^(Gesamt!$B$23-Beamte!N134))))</f>
        <v>0</v>
      </c>
      <c r="Z134" s="15">
        <f>IF(N134&gt;Gesamt!$B$32,0,Y134/Gesamt!$B$32*((N134)*(1+S134))/((1+Gesamt!$B$29)^(Gesamt!$B$32-N134)))</f>
        <v>0</v>
      </c>
      <c r="AA134" s="37">
        <f t="shared" si="22"/>
        <v>0</v>
      </c>
      <c r="AB134" s="15">
        <f>IF(V134-P134&gt;0,0,IF(N134&gt;Gesamt!$B$24,0,K134/12*Gesamt!$C$24*(((1+Beamte!L134)^(Gesamt!$B$24-Beamte!N134)))))</f>
        <v>0</v>
      </c>
      <c r="AC134" s="15">
        <f>IF(N134&gt;Gesamt!$B$24,0,AB134/Gesamt!$B$24*((N134)*(1+S134))/((1+Gesamt!$B$29)^(Gesamt!$B$24-N134)))</f>
        <v>0</v>
      </c>
      <c r="AD134" s="37">
        <f t="shared" si="23"/>
        <v>0</v>
      </c>
      <c r="AE134" s="15">
        <f>IF(R134-P134&lt;0,0,x)</f>
        <v>0</v>
      </c>
    </row>
    <row r="135" spans="6:31" x14ac:dyDescent="0.15">
      <c r="F135" s="40"/>
      <c r="G135" s="40"/>
      <c r="H135" s="40"/>
      <c r="I135" s="41"/>
      <c r="J135" s="41"/>
      <c r="K135" s="32">
        <f t="shared" si="19"/>
        <v>0</v>
      </c>
      <c r="L135" s="42">
        <v>1.4999999999999999E-2</v>
      </c>
      <c r="M135" s="33">
        <f t="shared" si="20"/>
        <v>-50.997946611909654</v>
      </c>
      <c r="N135" s="22">
        <f>(Gesamt!$B$2-IF(H135=0,G135,H135))/365.25</f>
        <v>116</v>
      </c>
      <c r="O135" s="22">
        <f t="shared" si="24"/>
        <v>65.002053388090346</v>
      </c>
      <c r="P135" s="23">
        <f>F135+IF(C135="m",Gesamt!$B$13*365.25,Gesamt!$B$14*365.25)</f>
        <v>23741.25</v>
      </c>
      <c r="Q135" s="34">
        <f t="shared" si="21"/>
        <v>23742</v>
      </c>
      <c r="R135" s="24">
        <f>IF(N135&lt;Gesamt!$B$23,IF(H135=0,G135+365.25*Gesamt!$B$23,H135+365.25*Gesamt!$B$23),0)</f>
        <v>0</v>
      </c>
      <c r="S135" s="35">
        <f>IF(M135&lt;Gesamt!$B$17,Gesamt!$C$17,IF(M135&lt;Gesamt!$B$18,Gesamt!$C$18,IF(M135&lt;Gesamt!$B$19,Gesamt!$C$19,Gesamt!$C$20)))</f>
        <v>0</v>
      </c>
      <c r="T135" s="26">
        <f>IF(R135&gt;0,IF(R135&lt;P135,K135/12*Gesamt!$C$23*(1+L135)^(Gesamt!$B$23-Beamte!N135)*(1+$K$4),0),0)</f>
        <v>0</v>
      </c>
      <c r="U135" s="36">
        <f>(T135/Gesamt!$B$23*N135/((1+Gesamt!$B$29)^(Gesamt!$B$23-Beamte!N135)))*(1+S135)</f>
        <v>0</v>
      </c>
      <c r="V135" s="24">
        <f>IF(N135&lt;Gesamt!$B$24,IF(H135=0,G135+365.25*Gesamt!$B$24,H135+365.25*Gesamt!$B$24),0)</f>
        <v>0</v>
      </c>
      <c r="W135" s="26" t="b">
        <f>IF(V135&gt;0,IF(V135&lt;P135,K135/12*Gesamt!$C$24*(1+L135)^(Gesamt!$B$24-Beamte!N135)*(1+$K$4),IF(O135&gt;=35,K135/12*Gesamt!$C$24*(1+L135)^(O135-N135)*(1+$K$4),0)))</f>
        <v>0</v>
      </c>
      <c r="X135" s="36">
        <f>IF(O135&gt;=40,(W135/Gesamt!$B$24*N135/((1+Gesamt!$B$29)^(Gesamt!$B$24-Beamte!N135))*(1+S135)),IF(O135&gt;=35,(W135/O135*N135/((1+Gesamt!$B$29)^(O135-Beamte!N135))*(1+S135)),0))</f>
        <v>0</v>
      </c>
      <c r="Y135" s="27">
        <f>IF(N135&gt;Gesamt!$B$23,0,K135/12*Gesamt!$C$23*(((1+Beamte!L135)^(Gesamt!$B$23-Beamte!N135))))</f>
        <v>0</v>
      </c>
      <c r="Z135" s="15">
        <f>IF(N135&gt;Gesamt!$B$32,0,Y135/Gesamt!$B$32*((N135)*(1+S135))/((1+Gesamt!$B$29)^(Gesamt!$B$32-N135)))</f>
        <v>0</v>
      </c>
      <c r="AA135" s="37">
        <f t="shared" si="22"/>
        <v>0</v>
      </c>
      <c r="AB135" s="15">
        <f>IF(V135-P135&gt;0,0,IF(N135&gt;Gesamt!$B$24,0,K135/12*Gesamt!$C$24*(((1+Beamte!L135)^(Gesamt!$B$24-Beamte!N135)))))</f>
        <v>0</v>
      </c>
      <c r="AC135" s="15">
        <f>IF(N135&gt;Gesamt!$B$24,0,AB135/Gesamt!$B$24*((N135)*(1+S135))/((1+Gesamt!$B$29)^(Gesamt!$B$24-N135)))</f>
        <v>0</v>
      </c>
      <c r="AD135" s="37">
        <f t="shared" si="23"/>
        <v>0</v>
      </c>
      <c r="AE135" s="15">
        <f>IF(R135-P135&lt;0,0,x)</f>
        <v>0</v>
      </c>
    </row>
    <row r="136" spans="6:31" x14ac:dyDescent="0.15">
      <c r="F136" s="40"/>
      <c r="G136" s="40"/>
      <c r="H136" s="40"/>
      <c r="I136" s="41"/>
      <c r="J136" s="41"/>
      <c r="K136" s="32">
        <f t="shared" si="19"/>
        <v>0</v>
      </c>
      <c r="L136" s="42">
        <v>1.4999999999999999E-2</v>
      </c>
      <c r="M136" s="33">
        <f t="shared" si="20"/>
        <v>-50.997946611909654</v>
      </c>
      <c r="N136" s="22">
        <f>(Gesamt!$B$2-IF(H136=0,G136,H136))/365.25</f>
        <v>116</v>
      </c>
      <c r="O136" s="22">
        <f t="shared" si="24"/>
        <v>65.002053388090346</v>
      </c>
      <c r="P136" s="23">
        <f>F136+IF(C136="m",Gesamt!$B$13*365.25,Gesamt!$B$14*365.25)</f>
        <v>23741.25</v>
      </c>
      <c r="Q136" s="34">
        <f t="shared" si="21"/>
        <v>23742</v>
      </c>
      <c r="R136" s="24">
        <f>IF(N136&lt;Gesamt!$B$23,IF(H136=0,G136+365.25*Gesamt!$B$23,H136+365.25*Gesamt!$B$23),0)</f>
        <v>0</v>
      </c>
      <c r="S136" s="35">
        <f>IF(M136&lt;Gesamt!$B$17,Gesamt!$C$17,IF(M136&lt;Gesamt!$B$18,Gesamt!$C$18,IF(M136&lt;Gesamt!$B$19,Gesamt!$C$19,Gesamt!$C$20)))</f>
        <v>0</v>
      </c>
      <c r="T136" s="26">
        <f>IF(R136&gt;0,IF(R136&lt;P136,K136/12*Gesamt!$C$23*(1+L136)^(Gesamt!$B$23-Beamte!N136)*(1+$K$4),0),0)</f>
        <v>0</v>
      </c>
      <c r="U136" s="36">
        <f>(T136/Gesamt!$B$23*N136/((1+Gesamt!$B$29)^(Gesamt!$B$23-Beamte!N136)))*(1+S136)</f>
        <v>0</v>
      </c>
      <c r="V136" s="24">
        <f>IF(N136&lt;Gesamt!$B$24,IF(H136=0,G136+365.25*Gesamt!$B$24,H136+365.25*Gesamt!$B$24),0)</f>
        <v>0</v>
      </c>
      <c r="W136" s="26" t="b">
        <f>IF(V136&gt;0,IF(V136&lt;P136,K136/12*Gesamt!$C$24*(1+L136)^(Gesamt!$B$24-Beamte!N136)*(1+$K$4),IF(O136&gt;=35,K136/12*Gesamt!$C$24*(1+L136)^(O136-N136)*(1+$K$4),0)))</f>
        <v>0</v>
      </c>
      <c r="X136" s="36">
        <f>IF(O136&gt;=40,(W136/Gesamt!$B$24*N136/((1+Gesamt!$B$29)^(Gesamt!$B$24-Beamte!N136))*(1+S136)),IF(O136&gt;=35,(W136/O136*N136/((1+Gesamt!$B$29)^(O136-Beamte!N136))*(1+S136)),0))</f>
        <v>0</v>
      </c>
      <c r="Y136" s="27">
        <f>IF(N136&gt;Gesamt!$B$23,0,K136/12*Gesamt!$C$23*(((1+Beamte!L136)^(Gesamt!$B$23-Beamte!N136))))</f>
        <v>0</v>
      </c>
      <c r="Z136" s="15">
        <f>IF(N136&gt;Gesamt!$B$32,0,Y136/Gesamt!$B$32*((N136)*(1+S136))/((1+Gesamt!$B$29)^(Gesamt!$B$32-N136)))</f>
        <v>0</v>
      </c>
      <c r="AA136" s="37">
        <f t="shared" si="22"/>
        <v>0</v>
      </c>
      <c r="AB136" s="15">
        <f>IF(V136-P136&gt;0,0,IF(N136&gt;Gesamt!$B$24,0,K136/12*Gesamt!$C$24*(((1+Beamte!L136)^(Gesamt!$B$24-Beamte!N136)))))</f>
        <v>0</v>
      </c>
      <c r="AC136" s="15">
        <f>IF(N136&gt;Gesamt!$B$24,0,AB136/Gesamt!$B$24*((N136)*(1+S136))/((1+Gesamt!$B$29)^(Gesamt!$B$24-N136)))</f>
        <v>0</v>
      </c>
      <c r="AD136" s="37">
        <f t="shared" si="23"/>
        <v>0</v>
      </c>
      <c r="AE136" s="15">
        <f>IF(R136-P136&lt;0,0,x)</f>
        <v>0</v>
      </c>
    </row>
    <row r="137" spans="6:31" x14ac:dyDescent="0.15">
      <c r="F137" s="40"/>
      <c r="G137" s="40"/>
      <c r="H137" s="40"/>
      <c r="I137" s="41"/>
      <c r="J137" s="41"/>
      <c r="K137" s="32">
        <f t="shared" si="19"/>
        <v>0</v>
      </c>
      <c r="L137" s="42">
        <v>1.4999999999999999E-2</v>
      </c>
      <c r="M137" s="33">
        <f t="shared" si="20"/>
        <v>-50.997946611909654</v>
      </c>
      <c r="N137" s="22">
        <f>(Gesamt!$B$2-IF(H137=0,G137,H137))/365.25</f>
        <v>116</v>
      </c>
      <c r="O137" s="22">
        <f t="shared" si="24"/>
        <v>65.002053388090346</v>
      </c>
      <c r="P137" s="23">
        <f>F137+IF(C137="m",Gesamt!$B$13*365.25,Gesamt!$B$14*365.25)</f>
        <v>23741.25</v>
      </c>
      <c r="Q137" s="34">
        <f t="shared" si="21"/>
        <v>23742</v>
      </c>
      <c r="R137" s="24">
        <f>IF(N137&lt;Gesamt!$B$23,IF(H137=0,G137+365.25*Gesamt!$B$23,H137+365.25*Gesamt!$B$23),0)</f>
        <v>0</v>
      </c>
      <c r="S137" s="35">
        <f>IF(M137&lt;Gesamt!$B$17,Gesamt!$C$17,IF(M137&lt;Gesamt!$B$18,Gesamt!$C$18,IF(M137&lt;Gesamt!$B$19,Gesamt!$C$19,Gesamt!$C$20)))</f>
        <v>0</v>
      </c>
      <c r="T137" s="26">
        <f>IF(R137&gt;0,IF(R137&lt;P137,K137/12*Gesamt!$C$23*(1+L137)^(Gesamt!$B$23-Beamte!N137)*(1+$K$4),0),0)</f>
        <v>0</v>
      </c>
      <c r="U137" s="36">
        <f>(T137/Gesamt!$B$23*N137/((1+Gesamt!$B$29)^(Gesamt!$B$23-Beamte!N137)))*(1+S137)</f>
        <v>0</v>
      </c>
      <c r="V137" s="24">
        <f>IF(N137&lt;Gesamt!$B$24,IF(H137=0,G137+365.25*Gesamt!$B$24,H137+365.25*Gesamt!$B$24),0)</f>
        <v>0</v>
      </c>
      <c r="W137" s="26" t="b">
        <f>IF(V137&gt;0,IF(V137&lt;P137,K137/12*Gesamt!$C$24*(1+L137)^(Gesamt!$B$24-Beamte!N137)*(1+$K$4),IF(O137&gt;=35,K137/12*Gesamt!$C$24*(1+L137)^(O137-N137)*(1+$K$4),0)))</f>
        <v>0</v>
      </c>
      <c r="X137" s="36">
        <f>IF(O137&gt;=40,(W137/Gesamt!$B$24*N137/((1+Gesamt!$B$29)^(Gesamt!$B$24-Beamte!N137))*(1+S137)),IF(O137&gt;=35,(W137/O137*N137/((1+Gesamt!$B$29)^(O137-Beamte!N137))*(1+S137)),0))</f>
        <v>0</v>
      </c>
      <c r="Y137" s="27">
        <f>IF(N137&gt;Gesamt!$B$23,0,K137/12*Gesamt!$C$23*(((1+Beamte!L137)^(Gesamt!$B$23-Beamte!N137))))</f>
        <v>0</v>
      </c>
      <c r="Z137" s="15">
        <f>IF(N137&gt;Gesamt!$B$32,0,Y137/Gesamt!$B$32*((N137)*(1+S137))/((1+Gesamt!$B$29)^(Gesamt!$B$32-N137)))</f>
        <v>0</v>
      </c>
      <c r="AA137" s="37">
        <f t="shared" si="22"/>
        <v>0</v>
      </c>
      <c r="AB137" s="15">
        <f>IF(V137-P137&gt;0,0,IF(N137&gt;Gesamt!$B$24,0,K137/12*Gesamt!$C$24*(((1+Beamte!L137)^(Gesamt!$B$24-Beamte!N137)))))</f>
        <v>0</v>
      </c>
      <c r="AC137" s="15">
        <f>IF(N137&gt;Gesamt!$B$24,0,AB137/Gesamt!$B$24*((N137)*(1+S137))/((1+Gesamt!$B$29)^(Gesamt!$B$24-N137)))</f>
        <v>0</v>
      </c>
      <c r="AD137" s="37">
        <f t="shared" si="23"/>
        <v>0</v>
      </c>
      <c r="AE137" s="15">
        <f>IF(R137-P137&lt;0,0,x)</f>
        <v>0</v>
      </c>
    </row>
    <row r="138" spans="6:31" x14ac:dyDescent="0.15">
      <c r="F138" s="40"/>
      <c r="G138" s="40"/>
      <c r="H138" s="40"/>
      <c r="I138" s="41"/>
      <c r="J138" s="41"/>
      <c r="K138" s="32">
        <f t="shared" si="19"/>
        <v>0</v>
      </c>
      <c r="L138" s="42">
        <v>1.4999999999999999E-2</v>
      </c>
      <c r="M138" s="33">
        <f t="shared" si="20"/>
        <v>-50.997946611909654</v>
      </c>
      <c r="N138" s="22">
        <f>(Gesamt!$B$2-IF(H138=0,G138,H138))/365.25</f>
        <v>116</v>
      </c>
      <c r="O138" s="22">
        <f t="shared" si="24"/>
        <v>65.002053388090346</v>
      </c>
      <c r="P138" s="23">
        <f>F138+IF(C138="m",Gesamt!$B$13*365.25,Gesamt!$B$14*365.25)</f>
        <v>23741.25</v>
      </c>
      <c r="Q138" s="34">
        <f t="shared" si="21"/>
        <v>23742</v>
      </c>
      <c r="R138" s="24">
        <f>IF(N138&lt;Gesamt!$B$23,IF(H138=0,G138+365.25*Gesamt!$B$23,H138+365.25*Gesamt!$B$23),0)</f>
        <v>0</v>
      </c>
      <c r="S138" s="35">
        <f>IF(M138&lt;Gesamt!$B$17,Gesamt!$C$17,IF(M138&lt;Gesamt!$B$18,Gesamt!$C$18,IF(M138&lt;Gesamt!$B$19,Gesamt!$C$19,Gesamt!$C$20)))</f>
        <v>0</v>
      </c>
      <c r="T138" s="26">
        <f>IF(R138&gt;0,IF(R138&lt;P138,K138/12*Gesamt!$C$23*(1+L138)^(Gesamt!$B$23-Beamte!N138)*(1+$K$4),0),0)</f>
        <v>0</v>
      </c>
      <c r="U138" s="36">
        <f>(T138/Gesamt!$B$23*N138/((1+Gesamt!$B$29)^(Gesamt!$B$23-Beamte!N138)))*(1+S138)</f>
        <v>0</v>
      </c>
      <c r="V138" s="24">
        <f>IF(N138&lt;Gesamt!$B$24,IF(H138=0,G138+365.25*Gesamt!$B$24,H138+365.25*Gesamt!$B$24),0)</f>
        <v>0</v>
      </c>
      <c r="W138" s="26" t="b">
        <f>IF(V138&gt;0,IF(V138&lt;P138,K138/12*Gesamt!$C$24*(1+L138)^(Gesamt!$B$24-Beamte!N138)*(1+$K$4),IF(O138&gt;=35,K138/12*Gesamt!$C$24*(1+L138)^(O138-N138)*(1+$K$4),0)))</f>
        <v>0</v>
      </c>
      <c r="X138" s="36">
        <f>IF(O138&gt;=40,(W138/Gesamt!$B$24*N138/((1+Gesamt!$B$29)^(Gesamt!$B$24-Beamte!N138))*(1+S138)),IF(O138&gt;=35,(W138/O138*N138/((1+Gesamt!$B$29)^(O138-Beamte!N138))*(1+S138)),0))</f>
        <v>0</v>
      </c>
      <c r="Y138" s="27">
        <f>IF(N138&gt;Gesamt!$B$23,0,K138/12*Gesamt!$C$23*(((1+Beamte!L138)^(Gesamt!$B$23-Beamte!N138))))</f>
        <v>0</v>
      </c>
      <c r="Z138" s="15">
        <f>IF(N138&gt;Gesamt!$B$32,0,Y138/Gesamt!$B$32*((N138)*(1+S138))/((1+Gesamt!$B$29)^(Gesamt!$B$32-N138)))</f>
        <v>0</v>
      </c>
      <c r="AA138" s="37">
        <f t="shared" si="22"/>
        <v>0</v>
      </c>
      <c r="AB138" s="15">
        <f>IF(V138-P138&gt;0,0,IF(N138&gt;Gesamt!$B$24,0,K138/12*Gesamt!$C$24*(((1+Beamte!L138)^(Gesamt!$B$24-Beamte!N138)))))</f>
        <v>0</v>
      </c>
      <c r="AC138" s="15">
        <f>IF(N138&gt;Gesamt!$B$24,0,AB138/Gesamt!$B$24*((N138)*(1+S138))/((1+Gesamt!$B$29)^(Gesamt!$B$24-N138)))</f>
        <v>0</v>
      </c>
      <c r="AD138" s="37">
        <f t="shared" si="23"/>
        <v>0</v>
      </c>
      <c r="AE138" s="15">
        <f>IF(R138-P138&lt;0,0,x)</f>
        <v>0</v>
      </c>
    </row>
    <row r="139" spans="6:31" x14ac:dyDescent="0.15">
      <c r="F139" s="40"/>
      <c r="G139" s="40"/>
      <c r="H139" s="40"/>
      <c r="I139" s="41"/>
      <c r="J139" s="41"/>
      <c r="K139" s="32">
        <f t="shared" si="19"/>
        <v>0</v>
      </c>
      <c r="L139" s="42">
        <v>1.4999999999999999E-2</v>
      </c>
      <c r="M139" s="33">
        <f t="shared" si="20"/>
        <v>-50.997946611909654</v>
      </c>
      <c r="N139" s="22">
        <f>(Gesamt!$B$2-IF(H139=0,G139,H139))/365.25</f>
        <v>116</v>
      </c>
      <c r="O139" s="22">
        <f t="shared" si="24"/>
        <v>65.002053388090346</v>
      </c>
      <c r="P139" s="23">
        <f>F139+IF(C139="m",Gesamt!$B$13*365.25,Gesamt!$B$14*365.25)</f>
        <v>23741.25</v>
      </c>
      <c r="Q139" s="34">
        <f t="shared" si="21"/>
        <v>23742</v>
      </c>
      <c r="R139" s="24">
        <f>IF(N139&lt;Gesamt!$B$23,IF(H139=0,G139+365.25*Gesamt!$B$23,H139+365.25*Gesamt!$B$23),0)</f>
        <v>0</v>
      </c>
      <c r="S139" s="35">
        <f>IF(M139&lt;Gesamt!$B$17,Gesamt!$C$17,IF(M139&lt;Gesamt!$B$18,Gesamt!$C$18,IF(M139&lt;Gesamt!$B$19,Gesamt!$C$19,Gesamt!$C$20)))</f>
        <v>0</v>
      </c>
      <c r="T139" s="26">
        <f>IF(R139&gt;0,IF(R139&lt;P139,K139/12*Gesamt!$C$23*(1+L139)^(Gesamt!$B$23-Beamte!N139)*(1+$K$4),0),0)</f>
        <v>0</v>
      </c>
      <c r="U139" s="36">
        <f>(T139/Gesamt!$B$23*N139/((1+Gesamt!$B$29)^(Gesamt!$B$23-Beamte!N139)))*(1+S139)</f>
        <v>0</v>
      </c>
      <c r="V139" s="24">
        <f>IF(N139&lt;Gesamt!$B$24,IF(H139=0,G139+365.25*Gesamt!$B$24,H139+365.25*Gesamt!$B$24),0)</f>
        <v>0</v>
      </c>
      <c r="W139" s="26" t="b">
        <f>IF(V139&gt;0,IF(V139&lt;P139,K139/12*Gesamt!$C$24*(1+L139)^(Gesamt!$B$24-Beamte!N139)*(1+$K$4),IF(O139&gt;=35,K139/12*Gesamt!$C$24*(1+L139)^(O139-N139)*(1+$K$4),0)))</f>
        <v>0</v>
      </c>
      <c r="X139" s="36">
        <f>IF(O139&gt;=40,(W139/Gesamt!$B$24*N139/((1+Gesamt!$B$29)^(Gesamt!$B$24-Beamte!N139))*(1+S139)),IF(O139&gt;=35,(W139/O139*N139/((1+Gesamt!$B$29)^(O139-Beamte!N139))*(1+S139)),0))</f>
        <v>0</v>
      </c>
      <c r="Y139" s="27">
        <f>IF(N139&gt;Gesamt!$B$23,0,K139/12*Gesamt!$C$23*(((1+Beamte!L139)^(Gesamt!$B$23-Beamte!N139))))</f>
        <v>0</v>
      </c>
      <c r="Z139" s="15">
        <f>IF(N139&gt;Gesamt!$B$32,0,Y139/Gesamt!$B$32*((N139)*(1+S139))/((1+Gesamt!$B$29)^(Gesamt!$B$32-N139)))</f>
        <v>0</v>
      </c>
      <c r="AA139" s="37">
        <f t="shared" si="22"/>
        <v>0</v>
      </c>
      <c r="AB139" s="15">
        <f>IF(V139-P139&gt;0,0,IF(N139&gt;Gesamt!$B$24,0,K139/12*Gesamt!$C$24*(((1+Beamte!L139)^(Gesamt!$B$24-Beamte!N139)))))</f>
        <v>0</v>
      </c>
      <c r="AC139" s="15">
        <f>IF(N139&gt;Gesamt!$B$24,0,AB139/Gesamt!$B$24*((N139)*(1+S139))/((1+Gesamt!$B$29)^(Gesamt!$B$24-N139)))</f>
        <v>0</v>
      </c>
      <c r="AD139" s="37">
        <f t="shared" si="23"/>
        <v>0</v>
      </c>
      <c r="AE139" s="15">
        <f>IF(R139-P139&lt;0,0,x)</f>
        <v>0</v>
      </c>
    </row>
    <row r="140" spans="6:31" x14ac:dyDescent="0.15">
      <c r="F140" s="40"/>
      <c r="G140" s="40"/>
      <c r="H140" s="40"/>
      <c r="I140" s="41"/>
      <c r="J140" s="41"/>
      <c r="K140" s="32">
        <f t="shared" si="19"/>
        <v>0</v>
      </c>
      <c r="L140" s="42">
        <v>1.4999999999999999E-2</v>
      </c>
      <c r="M140" s="33">
        <f t="shared" si="20"/>
        <v>-50.997946611909654</v>
      </c>
      <c r="N140" s="22">
        <f>(Gesamt!$B$2-IF(H140=0,G140,H140))/365.25</f>
        <v>116</v>
      </c>
      <c r="O140" s="22">
        <f t="shared" si="24"/>
        <v>65.002053388090346</v>
      </c>
      <c r="P140" s="23">
        <f>F140+IF(C140="m",Gesamt!$B$13*365.25,Gesamt!$B$14*365.25)</f>
        <v>23741.25</v>
      </c>
      <c r="Q140" s="34">
        <f t="shared" si="21"/>
        <v>23742</v>
      </c>
      <c r="R140" s="24">
        <f>IF(N140&lt;Gesamt!$B$23,IF(H140=0,G140+365.25*Gesamt!$B$23,H140+365.25*Gesamt!$B$23),0)</f>
        <v>0</v>
      </c>
      <c r="S140" s="35">
        <f>IF(M140&lt;Gesamt!$B$17,Gesamt!$C$17,IF(M140&lt;Gesamt!$B$18,Gesamt!$C$18,IF(M140&lt;Gesamt!$B$19,Gesamt!$C$19,Gesamt!$C$20)))</f>
        <v>0</v>
      </c>
      <c r="T140" s="26">
        <f>IF(R140&gt;0,IF(R140&lt;P140,K140/12*Gesamt!$C$23*(1+L140)^(Gesamt!$B$23-Beamte!N140)*(1+$K$4),0),0)</f>
        <v>0</v>
      </c>
      <c r="U140" s="36">
        <f>(T140/Gesamt!$B$23*N140/((1+Gesamt!$B$29)^(Gesamt!$B$23-Beamte!N140)))*(1+S140)</f>
        <v>0</v>
      </c>
      <c r="V140" s="24">
        <f>IF(N140&lt;Gesamt!$B$24,IF(H140=0,G140+365.25*Gesamt!$B$24,H140+365.25*Gesamt!$B$24),0)</f>
        <v>0</v>
      </c>
      <c r="W140" s="26" t="b">
        <f>IF(V140&gt;0,IF(V140&lt;P140,K140/12*Gesamt!$C$24*(1+L140)^(Gesamt!$B$24-Beamte!N140)*(1+$K$4),IF(O140&gt;=35,K140/12*Gesamt!$C$24*(1+L140)^(O140-N140)*(1+$K$4),0)))</f>
        <v>0</v>
      </c>
      <c r="X140" s="36">
        <f>IF(O140&gt;=40,(W140/Gesamt!$B$24*N140/((1+Gesamt!$B$29)^(Gesamt!$B$24-Beamte!N140))*(1+S140)),IF(O140&gt;=35,(W140/O140*N140/((1+Gesamt!$B$29)^(O140-Beamte!N140))*(1+S140)),0))</f>
        <v>0</v>
      </c>
      <c r="Y140" s="27">
        <f>IF(N140&gt;Gesamt!$B$23,0,K140/12*Gesamt!$C$23*(((1+Beamte!L140)^(Gesamt!$B$23-Beamte!N140))))</f>
        <v>0</v>
      </c>
      <c r="Z140" s="15">
        <f>IF(N140&gt;Gesamt!$B$32,0,Y140/Gesamt!$B$32*((N140)*(1+S140))/((1+Gesamt!$B$29)^(Gesamt!$B$32-N140)))</f>
        <v>0</v>
      </c>
      <c r="AA140" s="37">
        <f t="shared" si="22"/>
        <v>0</v>
      </c>
      <c r="AB140" s="15">
        <f>IF(V140-P140&gt;0,0,IF(N140&gt;Gesamt!$B$24,0,K140/12*Gesamt!$C$24*(((1+Beamte!L140)^(Gesamt!$B$24-Beamte!N140)))))</f>
        <v>0</v>
      </c>
      <c r="AC140" s="15">
        <f>IF(N140&gt;Gesamt!$B$24,0,AB140/Gesamt!$B$24*((N140)*(1+S140))/((1+Gesamt!$B$29)^(Gesamt!$B$24-N140)))</f>
        <v>0</v>
      </c>
      <c r="AD140" s="37">
        <f t="shared" si="23"/>
        <v>0</v>
      </c>
      <c r="AE140" s="15">
        <f>IF(R140-P140&lt;0,0,x)</f>
        <v>0</v>
      </c>
    </row>
    <row r="141" spans="6:31" x14ac:dyDescent="0.15">
      <c r="F141" s="40"/>
      <c r="G141" s="40"/>
      <c r="H141" s="40"/>
      <c r="I141" s="41"/>
      <c r="J141" s="41"/>
      <c r="K141" s="32">
        <f t="shared" si="19"/>
        <v>0</v>
      </c>
      <c r="L141" s="42">
        <v>1.4999999999999999E-2</v>
      </c>
      <c r="M141" s="33">
        <f t="shared" si="20"/>
        <v>-50.997946611909654</v>
      </c>
      <c r="N141" s="22">
        <f>(Gesamt!$B$2-IF(H141=0,G141,H141))/365.25</f>
        <v>116</v>
      </c>
      <c r="O141" s="22">
        <f t="shared" si="24"/>
        <v>65.002053388090346</v>
      </c>
      <c r="P141" s="23">
        <f>F141+IF(C141="m",Gesamt!$B$13*365.25,Gesamt!$B$14*365.25)</f>
        <v>23741.25</v>
      </c>
      <c r="Q141" s="34">
        <f t="shared" si="21"/>
        <v>23742</v>
      </c>
      <c r="R141" s="24">
        <f>IF(N141&lt;Gesamt!$B$23,IF(H141=0,G141+365.25*Gesamt!$B$23,H141+365.25*Gesamt!$B$23),0)</f>
        <v>0</v>
      </c>
      <c r="S141" s="35">
        <f>IF(M141&lt;Gesamt!$B$17,Gesamt!$C$17,IF(M141&lt;Gesamt!$B$18,Gesamt!$C$18,IF(M141&lt;Gesamt!$B$19,Gesamt!$C$19,Gesamt!$C$20)))</f>
        <v>0</v>
      </c>
      <c r="T141" s="26">
        <f>IF(R141&gt;0,IF(R141&lt;P141,K141/12*Gesamt!$C$23*(1+L141)^(Gesamt!$B$23-Beamte!N141)*(1+$K$4),0),0)</f>
        <v>0</v>
      </c>
      <c r="U141" s="36">
        <f>(T141/Gesamt!$B$23*N141/((1+Gesamt!$B$29)^(Gesamt!$B$23-Beamte!N141)))*(1+S141)</f>
        <v>0</v>
      </c>
      <c r="V141" s="24">
        <f>IF(N141&lt;Gesamt!$B$24,IF(H141=0,G141+365.25*Gesamt!$B$24,H141+365.25*Gesamt!$B$24),0)</f>
        <v>0</v>
      </c>
      <c r="W141" s="26" t="b">
        <f>IF(V141&gt;0,IF(V141&lt;P141,K141/12*Gesamt!$C$24*(1+L141)^(Gesamt!$B$24-Beamte!N141)*(1+$K$4),IF(O141&gt;=35,K141/12*Gesamt!$C$24*(1+L141)^(O141-N141)*(1+$K$4),0)))</f>
        <v>0</v>
      </c>
      <c r="X141" s="36">
        <f>IF(O141&gt;=40,(W141/Gesamt!$B$24*N141/((1+Gesamt!$B$29)^(Gesamt!$B$24-Beamte!N141))*(1+S141)),IF(O141&gt;=35,(W141/O141*N141/((1+Gesamt!$B$29)^(O141-Beamte!N141))*(1+S141)),0))</f>
        <v>0</v>
      </c>
      <c r="Y141" s="27">
        <f>IF(N141&gt;Gesamt!$B$23,0,K141/12*Gesamt!$C$23*(((1+Beamte!L141)^(Gesamt!$B$23-Beamte!N141))))</f>
        <v>0</v>
      </c>
      <c r="Z141" s="15">
        <f>IF(N141&gt;Gesamt!$B$32,0,Y141/Gesamt!$B$32*((N141)*(1+S141))/((1+Gesamt!$B$29)^(Gesamt!$B$32-N141)))</f>
        <v>0</v>
      </c>
      <c r="AA141" s="37">
        <f t="shared" si="22"/>
        <v>0</v>
      </c>
      <c r="AB141" s="15">
        <f>IF(V141-P141&gt;0,0,IF(N141&gt;Gesamt!$B$24,0,K141/12*Gesamt!$C$24*(((1+Beamte!L141)^(Gesamt!$B$24-Beamte!N141)))))</f>
        <v>0</v>
      </c>
      <c r="AC141" s="15">
        <f>IF(N141&gt;Gesamt!$B$24,0,AB141/Gesamt!$B$24*((N141)*(1+S141))/((1+Gesamt!$B$29)^(Gesamt!$B$24-N141)))</f>
        <v>0</v>
      </c>
      <c r="AD141" s="37">
        <f t="shared" si="23"/>
        <v>0</v>
      </c>
      <c r="AE141" s="15">
        <f>IF(R141-P141&lt;0,0,x)</f>
        <v>0</v>
      </c>
    </row>
    <row r="142" spans="6:31" x14ac:dyDescent="0.15">
      <c r="F142" s="40"/>
      <c r="G142" s="40"/>
      <c r="H142" s="40"/>
      <c r="I142" s="41"/>
      <c r="J142" s="41"/>
      <c r="K142" s="32">
        <f t="shared" si="19"/>
        <v>0</v>
      </c>
      <c r="L142" s="42">
        <v>1.4999999999999999E-2</v>
      </c>
      <c r="M142" s="33">
        <f t="shared" si="20"/>
        <v>-50.997946611909654</v>
      </c>
      <c r="N142" s="22">
        <f>(Gesamt!$B$2-IF(H142=0,G142,H142))/365.25</f>
        <v>116</v>
      </c>
      <c r="O142" s="22">
        <f t="shared" si="24"/>
        <v>65.002053388090346</v>
      </c>
      <c r="P142" s="23">
        <f>F142+IF(C142="m",Gesamt!$B$13*365.25,Gesamt!$B$14*365.25)</f>
        <v>23741.25</v>
      </c>
      <c r="Q142" s="34">
        <f t="shared" si="21"/>
        <v>23742</v>
      </c>
      <c r="R142" s="24">
        <f>IF(N142&lt;Gesamt!$B$23,IF(H142=0,G142+365.25*Gesamt!$B$23,H142+365.25*Gesamt!$B$23),0)</f>
        <v>0</v>
      </c>
      <c r="S142" s="35">
        <f>IF(M142&lt;Gesamt!$B$17,Gesamt!$C$17,IF(M142&lt;Gesamt!$B$18,Gesamt!$C$18,IF(M142&lt;Gesamt!$B$19,Gesamt!$C$19,Gesamt!$C$20)))</f>
        <v>0</v>
      </c>
      <c r="T142" s="26">
        <f>IF(R142&gt;0,IF(R142&lt;P142,K142/12*Gesamt!$C$23*(1+L142)^(Gesamt!$B$23-Beamte!N142)*(1+$K$4),0),0)</f>
        <v>0</v>
      </c>
      <c r="U142" s="36">
        <f>(T142/Gesamt!$B$23*N142/((1+Gesamt!$B$29)^(Gesamt!$B$23-Beamte!N142)))*(1+S142)</f>
        <v>0</v>
      </c>
      <c r="V142" s="24">
        <f>IF(N142&lt;Gesamt!$B$24,IF(H142=0,G142+365.25*Gesamt!$B$24,H142+365.25*Gesamt!$B$24),0)</f>
        <v>0</v>
      </c>
      <c r="W142" s="26" t="b">
        <f>IF(V142&gt;0,IF(V142&lt;P142,K142/12*Gesamt!$C$24*(1+L142)^(Gesamt!$B$24-Beamte!N142)*(1+$K$4),IF(O142&gt;=35,K142/12*Gesamt!$C$24*(1+L142)^(O142-N142)*(1+$K$4),0)))</f>
        <v>0</v>
      </c>
      <c r="X142" s="36">
        <f>IF(O142&gt;=40,(W142/Gesamt!$B$24*N142/((1+Gesamt!$B$29)^(Gesamt!$B$24-Beamte!N142))*(1+S142)),IF(O142&gt;=35,(W142/O142*N142/((1+Gesamt!$B$29)^(O142-Beamte!N142))*(1+S142)),0))</f>
        <v>0</v>
      </c>
      <c r="Y142" s="27">
        <f>IF(N142&gt;Gesamt!$B$23,0,K142/12*Gesamt!$C$23*(((1+Beamte!L142)^(Gesamt!$B$23-Beamte!N142))))</f>
        <v>0</v>
      </c>
      <c r="Z142" s="15">
        <f>IF(N142&gt;Gesamt!$B$32,0,Y142/Gesamt!$B$32*((N142)*(1+S142))/((1+Gesamt!$B$29)^(Gesamt!$B$32-N142)))</f>
        <v>0</v>
      </c>
      <c r="AA142" s="37">
        <f t="shared" si="22"/>
        <v>0</v>
      </c>
      <c r="AB142" s="15">
        <f>IF(V142-P142&gt;0,0,IF(N142&gt;Gesamt!$B$24,0,K142/12*Gesamt!$C$24*(((1+Beamte!L142)^(Gesamt!$B$24-Beamte!N142)))))</f>
        <v>0</v>
      </c>
      <c r="AC142" s="15">
        <f>IF(N142&gt;Gesamt!$B$24,0,AB142/Gesamt!$B$24*((N142)*(1+S142))/((1+Gesamt!$B$29)^(Gesamt!$B$24-N142)))</f>
        <v>0</v>
      </c>
      <c r="AD142" s="37">
        <f t="shared" si="23"/>
        <v>0</v>
      </c>
      <c r="AE142" s="15">
        <f>IF(R142-P142&lt;0,0,x)</f>
        <v>0</v>
      </c>
    </row>
    <row r="143" spans="6:31" x14ac:dyDescent="0.15">
      <c r="F143" s="40"/>
      <c r="G143" s="40"/>
      <c r="H143" s="40"/>
      <c r="I143" s="41"/>
      <c r="J143" s="41"/>
      <c r="K143" s="32">
        <f t="shared" si="19"/>
        <v>0</v>
      </c>
      <c r="L143" s="42">
        <v>1.4999999999999999E-2</v>
      </c>
      <c r="M143" s="33">
        <f t="shared" si="20"/>
        <v>-50.997946611909654</v>
      </c>
      <c r="N143" s="22">
        <f>(Gesamt!$B$2-IF(H143=0,G143,H143))/365.25</f>
        <v>116</v>
      </c>
      <c r="O143" s="22">
        <f t="shared" si="24"/>
        <v>65.002053388090346</v>
      </c>
      <c r="P143" s="23">
        <f>F143+IF(C143="m",Gesamt!$B$13*365.25,Gesamt!$B$14*365.25)</f>
        <v>23741.25</v>
      </c>
      <c r="Q143" s="34">
        <f t="shared" si="21"/>
        <v>23742</v>
      </c>
      <c r="R143" s="24">
        <f>IF(N143&lt;Gesamt!$B$23,IF(H143=0,G143+365.25*Gesamt!$B$23,H143+365.25*Gesamt!$B$23),0)</f>
        <v>0</v>
      </c>
      <c r="S143" s="35">
        <f>IF(M143&lt;Gesamt!$B$17,Gesamt!$C$17,IF(M143&lt;Gesamt!$B$18,Gesamt!$C$18,IF(M143&lt;Gesamt!$B$19,Gesamt!$C$19,Gesamt!$C$20)))</f>
        <v>0</v>
      </c>
      <c r="T143" s="26">
        <f>IF(R143&gt;0,IF(R143&lt;P143,K143/12*Gesamt!$C$23*(1+L143)^(Gesamt!$B$23-Beamte!N143)*(1+$K$4),0),0)</f>
        <v>0</v>
      </c>
      <c r="U143" s="36">
        <f>(T143/Gesamt!$B$23*N143/((1+Gesamt!$B$29)^(Gesamt!$B$23-Beamte!N143)))*(1+S143)</f>
        <v>0</v>
      </c>
      <c r="V143" s="24">
        <f>IF(N143&lt;Gesamt!$B$24,IF(H143=0,G143+365.25*Gesamt!$B$24,H143+365.25*Gesamt!$B$24),0)</f>
        <v>0</v>
      </c>
      <c r="W143" s="26" t="b">
        <f>IF(V143&gt;0,IF(V143&lt;P143,K143/12*Gesamt!$C$24*(1+L143)^(Gesamt!$B$24-Beamte!N143)*(1+$K$4),IF(O143&gt;=35,K143/12*Gesamt!$C$24*(1+L143)^(O143-N143)*(1+$K$4),0)))</f>
        <v>0</v>
      </c>
      <c r="X143" s="36">
        <f>IF(O143&gt;=40,(W143/Gesamt!$B$24*N143/((1+Gesamt!$B$29)^(Gesamt!$B$24-Beamte!N143))*(1+S143)),IF(O143&gt;=35,(W143/O143*N143/((1+Gesamt!$B$29)^(O143-Beamte!N143))*(1+S143)),0))</f>
        <v>0</v>
      </c>
      <c r="Y143" s="27">
        <f>IF(N143&gt;Gesamt!$B$23,0,K143/12*Gesamt!$C$23*(((1+Beamte!L143)^(Gesamt!$B$23-Beamte!N143))))</f>
        <v>0</v>
      </c>
      <c r="Z143" s="15">
        <f>IF(N143&gt;Gesamt!$B$32,0,Y143/Gesamt!$B$32*((N143)*(1+S143))/((1+Gesamt!$B$29)^(Gesamt!$B$32-N143)))</f>
        <v>0</v>
      </c>
      <c r="AA143" s="37">
        <f t="shared" si="22"/>
        <v>0</v>
      </c>
      <c r="AB143" s="15">
        <f>IF(V143-P143&gt;0,0,IF(N143&gt;Gesamt!$B$24,0,K143/12*Gesamt!$C$24*(((1+Beamte!L143)^(Gesamt!$B$24-Beamte!N143)))))</f>
        <v>0</v>
      </c>
      <c r="AC143" s="15">
        <f>IF(N143&gt;Gesamt!$B$24,0,AB143/Gesamt!$B$24*((N143)*(1+S143))/((1+Gesamt!$B$29)^(Gesamt!$B$24-N143)))</f>
        <v>0</v>
      </c>
      <c r="AD143" s="37">
        <f t="shared" si="23"/>
        <v>0</v>
      </c>
      <c r="AE143" s="15">
        <f>IF(R143-P143&lt;0,0,x)</f>
        <v>0</v>
      </c>
    </row>
    <row r="144" spans="6:31" x14ac:dyDescent="0.15">
      <c r="F144" s="40"/>
      <c r="G144" s="40"/>
      <c r="H144" s="40"/>
      <c r="I144" s="41"/>
      <c r="J144" s="41"/>
      <c r="K144" s="32">
        <f t="shared" si="19"/>
        <v>0</v>
      </c>
      <c r="L144" s="42">
        <v>1.4999999999999999E-2</v>
      </c>
      <c r="M144" s="33">
        <f t="shared" si="20"/>
        <v>-50.997946611909654</v>
      </c>
      <c r="N144" s="22">
        <f>(Gesamt!$B$2-IF(H144=0,G144,H144))/365.25</f>
        <v>116</v>
      </c>
      <c r="O144" s="22">
        <f t="shared" si="24"/>
        <v>65.002053388090346</v>
      </c>
      <c r="P144" s="23">
        <f>F144+IF(C144="m",Gesamt!$B$13*365.25,Gesamt!$B$14*365.25)</f>
        <v>23741.25</v>
      </c>
      <c r="Q144" s="34">
        <f t="shared" si="21"/>
        <v>23742</v>
      </c>
      <c r="R144" s="24">
        <f>IF(N144&lt;Gesamt!$B$23,IF(H144=0,G144+365.25*Gesamt!$B$23,H144+365.25*Gesamt!$B$23),0)</f>
        <v>0</v>
      </c>
      <c r="S144" s="35">
        <f>IF(M144&lt;Gesamt!$B$17,Gesamt!$C$17,IF(M144&lt;Gesamt!$B$18,Gesamt!$C$18,IF(M144&lt;Gesamt!$B$19,Gesamt!$C$19,Gesamt!$C$20)))</f>
        <v>0</v>
      </c>
      <c r="T144" s="26">
        <f>IF(R144&gt;0,IF(R144&lt;P144,K144/12*Gesamt!$C$23*(1+L144)^(Gesamt!$B$23-Beamte!N144)*(1+$K$4),0),0)</f>
        <v>0</v>
      </c>
      <c r="U144" s="36">
        <f>(T144/Gesamt!$B$23*N144/((1+Gesamt!$B$29)^(Gesamt!$B$23-Beamte!N144)))*(1+S144)</f>
        <v>0</v>
      </c>
      <c r="V144" s="24">
        <f>IF(N144&lt;Gesamt!$B$24,IF(H144=0,G144+365.25*Gesamt!$B$24,H144+365.25*Gesamt!$B$24),0)</f>
        <v>0</v>
      </c>
      <c r="W144" s="26" t="b">
        <f>IF(V144&gt;0,IF(V144&lt;P144,K144/12*Gesamt!$C$24*(1+L144)^(Gesamt!$B$24-Beamte!N144)*(1+$K$4),IF(O144&gt;=35,K144/12*Gesamt!$C$24*(1+L144)^(O144-N144)*(1+$K$4),0)))</f>
        <v>0</v>
      </c>
      <c r="X144" s="36">
        <f>IF(O144&gt;=40,(W144/Gesamt!$B$24*N144/((1+Gesamt!$B$29)^(Gesamt!$B$24-Beamte!N144))*(1+S144)),IF(O144&gt;=35,(W144/O144*N144/((1+Gesamt!$B$29)^(O144-Beamte!N144))*(1+S144)),0))</f>
        <v>0</v>
      </c>
      <c r="Y144" s="27">
        <f>IF(N144&gt;Gesamt!$B$23,0,K144/12*Gesamt!$C$23*(((1+Beamte!L144)^(Gesamt!$B$23-Beamte!N144))))</f>
        <v>0</v>
      </c>
      <c r="Z144" s="15">
        <f>IF(N144&gt;Gesamt!$B$32,0,Y144/Gesamt!$B$32*((N144)*(1+S144))/((1+Gesamt!$B$29)^(Gesamt!$B$32-N144)))</f>
        <v>0</v>
      </c>
      <c r="AA144" s="37">
        <f t="shared" si="22"/>
        <v>0</v>
      </c>
      <c r="AB144" s="15">
        <f>IF(V144-P144&gt;0,0,IF(N144&gt;Gesamt!$B$24,0,K144/12*Gesamt!$C$24*(((1+Beamte!L144)^(Gesamt!$B$24-Beamte!N144)))))</f>
        <v>0</v>
      </c>
      <c r="AC144" s="15">
        <f>IF(N144&gt;Gesamt!$B$24,0,AB144/Gesamt!$B$24*((N144)*(1+S144))/((1+Gesamt!$B$29)^(Gesamt!$B$24-N144)))</f>
        <v>0</v>
      </c>
      <c r="AD144" s="37">
        <f t="shared" si="23"/>
        <v>0</v>
      </c>
      <c r="AE144" s="15">
        <f>IF(R144-P144&lt;0,0,x)</f>
        <v>0</v>
      </c>
    </row>
    <row r="145" spans="6:31" x14ac:dyDescent="0.15">
      <c r="F145" s="40"/>
      <c r="G145" s="40"/>
      <c r="H145" s="40"/>
      <c r="I145" s="41"/>
      <c r="J145" s="41"/>
      <c r="K145" s="32">
        <f t="shared" si="19"/>
        <v>0</v>
      </c>
      <c r="L145" s="42">
        <v>1.4999999999999999E-2</v>
      </c>
      <c r="M145" s="33">
        <f t="shared" si="20"/>
        <v>-50.997946611909654</v>
      </c>
      <c r="N145" s="22">
        <f>(Gesamt!$B$2-IF(H145=0,G145,H145))/365.25</f>
        <v>116</v>
      </c>
      <c r="O145" s="22">
        <f t="shared" si="24"/>
        <v>65.002053388090346</v>
      </c>
      <c r="P145" s="23">
        <f>F145+IF(C145="m",Gesamt!$B$13*365.25,Gesamt!$B$14*365.25)</f>
        <v>23741.25</v>
      </c>
      <c r="Q145" s="34">
        <f t="shared" si="21"/>
        <v>23742</v>
      </c>
      <c r="R145" s="24">
        <f>IF(N145&lt;Gesamt!$B$23,IF(H145=0,G145+365.25*Gesamt!$B$23,H145+365.25*Gesamt!$B$23),0)</f>
        <v>0</v>
      </c>
      <c r="S145" s="35">
        <f>IF(M145&lt;Gesamt!$B$17,Gesamt!$C$17,IF(M145&lt;Gesamt!$B$18,Gesamt!$C$18,IF(M145&lt;Gesamt!$B$19,Gesamt!$C$19,Gesamt!$C$20)))</f>
        <v>0</v>
      </c>
      <c r="T145" s="26">
        <f>IF(R145&gt;0,IF(R145&lt;P145,K145/12*Gesamt!$C$23*(1+L145)^(Gesamt!$B$23-Beamte!N145)*(1+$K$4),0),0)</f>
        <v>0</v>
      </c>
      <c r="U145" s="36">
        <f>(T145/Gesamt!$B$23*N145/((1+Gesamt!$B$29)^(Gesamt!$B$23-Beamte!N145)))*(1+S145)</f>
        <v>0</v>
      </c>
      <c r="V145" s="24">
        <f>IF(N145&lt;Gesamt!$B$24,IF(H145=0,G145+365.25*Gesamt!$B$24,H145+365.25*Gesamt!$B$24),0)</f>
        <v>0</v>
      </c>
      <c r="W145" s="26" t="b">
        <f>IF(V145&gt;0,IF(V145&lt;P145,K145/12*Gesamt!$C$24*(1+L145)^(Gesamt!$B$24-Beamte!N145)*(1+$K$4),IF(O145&gt;=35,K145/12*Gesamt!$C$24*(1+L145)^(O145-N145)*(1+$K$4),0)))</f>
        <v>0</v>
      </c>
      <c r="X145" s="36">
        <f>IF(O145&gt;=40,(W145/Gesamt!$B$24*N145/((1+Gesamt!$B$29)^(Gesamt!$B$24-Beamte!N145))*(1+S145)),IF(O145&gt;=35,(W145/O145*N145/((1+Gesamt!$B$29)^(O145-Beamte!N145))*(1+S145)),0))</f>
        <v>0</v>
      </c>
      <c r="Y145" s="27">
        <f>IF(N145&gt;Gesamt!$B$23,0,K145/12*Gesamt!$C$23*(((1+Beamte!L145)^(Gesamt!$B$23-Beamte!N145))))</f>
        <v>0</v>
      </c>
      <c r="Z145" s="15">
        <f>IF(N145&gt;Gesamt!$B$32,0,Y145/Gesamt!$B$32*((N145)*(1+S145))/((1+Gesamt!$B$29)^(Gesamt!$B$32-N145)))</f>
        <v>0</v>
      </c>
      <c r="AA145" s="37">
        <f t="shared" si="22"/>
        <v>0</v>
      </c>
      <c r="AB145" s="15">
        <f>IF(V145-P145&gt;0,0,IF(N145&gt;Gesamt!$B$24,0,K145/12*Gesamt!$C$24*(((1+Beamte!L145)^(Gesamt!$B$24-Beamte!N145)))))</f>
        <v>0</v>
      </c>
      <c r="AC145" s="15">
        <f>IF(N145&gt;Gesamt!$B$24,0,AB145/Gesamt!$B$24*((N145)*(1+S145))/((1+Gesamt!$B$29)^(Gesamt!$B$24-N145)))</f>
        <v>0</v>
      </c>
      <c r="AD145" s="37">
        <f t="shared" si="23"/>
        <v>0</v>
      </c>
      <c r="AE145" s="15">
        <f>IF(R145-P145&lt;0,0,x)</f>
        <v>0</v>
      </c>
    </row>
    <row r="146" spans="6:31" x14ac:dyDescent="0.15">
      <c r="F146" s="40"/>
      <c r="G146" s="40"/>
      <c r="H146" s="40"/>
      <c r="I146" s="41"/>
      <c r="J146" s="41"/>
      <c r="K146" s="32">
        <f t="shared" si="19"/>
        <v>0</v>
      </c>
      <c r="L146" s="42">
        <v>1.4999999999999999E-2</v>
      </c>
      <c r="M146" s="33">
        <f t="shared" si="20"/>
        <v>-50.997946611909654</v>
      </c>
      <c r="N146" s="22">
        <f>(Gesamt!$B$2-IF(H146=0,G146,H146))/365.25</f>
        <v>116</v>
      </c>
      <c r="O146" s="22">
        <f t="shared" si="24"/>
        <v>65.002053388090346</v>
      </c>
      <c r="P146" s="23">
        <f>F146+IF(C146="m",Gesamt!$B$13*365.25,Gesamt!$B$14*365.25)</f>
        <v>23741.25</v>
      </c>
      <c r="Q146" s="34">
        <f t="shared" si="21"/>
        <v>23742</v>
      </c>
      <c r="R146" s="24">
        <f>IF(N146&lt;Gesamt!$B$23,IF(H146=0,G146+365.25*Gesamt!$B$23,H146+365.25*Gesamt!$B$23),0)</f>
        <v>0</v>
      </c>
      <c r="S146" s="35">
        <f>IF(M146&lt;Gesamt!$B$17,Gesamt!$C$17,IF(M146&lt;Gesamt!$B$18,Gesamt!$C$18,IF(M146&lt;Gesamt!$B$19,Gesamt!$C$19,Gesamt!$C$20)))</f>
        <v>0</v>
      </c>
      <c r="T146" s="26">
        <f>IF(R146&gt;0,IF(R146&lt;P146,K146/12*Gesamt!$C$23*(1+L146)^(Gesamt!$B$23-Beamte!N146)*(1+$K$4),0),0)</f>
        <v>0</v>
      </c>
      <c r="U146" s="36">
        <f>(T146/Gesamt!$B$23*N146/((1+Gesamt!$B$29)^(Gesamt!$B$23-Beamte!N146)))*(1+S146)</f>
        <v>0</v>
      </c>
      <c r="V146" s="24">
        <f>IF(N146&lt;Gesamt!$B$24,IF(H146=0,G146+365.25*Gesamt!$B$24,H146+365.25*Gesamt!$B$24),0)</f>
        <v>0</v>
      </c>
      <c r="W146" s="26" t="b">
        <f>IF(V146&gt;0,IF(V146&lt;P146,K146/12*Gesamt!$C$24*(1+L146)^(Gesamt!$B$24-Beamte!N146)*(1+$K$4),IF(O146&gt;=35,K146/12*Gesamt!$C$24*(1+L146)^(O146-N146)*(1+$K$4),0)))</f>
        <v>0</v>
      </c>
      <c r="X146" s="36">
        <f>IF(O146&gt;=40,(W146/Gesamt!$B$24*N146/((1+Gesamt!$B$29)^(Gesamt!$B$24-Beamte!N146))*(1+S146)),IF(O146&gt;=35,(W146/O146*N146/((1+Gesamt!$B$29)^(O146-Beamte!N146))*(1+S146)),0))</f>
        <v>0</v>
      </c>
      <c r="Y146" s="27">
        <f>IF(N146&gt;Gesamt!$B$23,0,K146/12*Gesamt!$C$23*(((1+Beamte!L146)^(Gesamt!$B$23-Beamte!N146))))</f>
        <v>0</v>
      </c>
      <c r="Z146" s="15">
        <f>IF(N146&gt;Gesamt!$B$32,0,Y146/Gesamt!$B$32*((N146)*(1+S146))/((1+Gesamt!$B$29)^(Gesamt!$B$32-N146)))</f>
        <v>0</v>
      </c>
      <c r="AA146" s="37">
        <f t="shared" si="22"/>
        <v>0</v>
      </c>
      <c r="AB146" s="15">
        <f>IF(V146-P146&gt;0,0,IF(N146&gt;Gesamt!$B$24,0,K146/12*Gesamt!$C$24*(((1+Beamte!L146)^(Gesamt!$B$24-Beamte!N146)))))</f>
        <v>0</v>
      </c>
      <c r="AC146" s="15">
        <f>IF(N146&gt;Gesamt!$B$24,0,AB146/Gesamt!$B$24*((N146)*(1+S146))/((1+Gesamt!$B$29)^(Gesamt!$B$24-N146)))</f>
        <v>0</v>
      </c>
      <c r="AD146" s="37">
        <f t="shared" si="23"/>
        <v>0</v>
      </c>
      <c r="AE146" s="15">
        <f>IF(R146-P146&lt;0,0,x)</f>
        <v>0</v>
      </c>
    </row>
    <row r="147" spans="6:31" x14ac:dyDescent="0.15">
      <c r="F147" s="40"/>
      <c r="G147" s="40"/>
      <c r="H147" s="40"/>
      <c r="I147" s="41"/>
      <c r="J147" s="41"/>
      <c r="K147" s="32">
        <f t="shared" si="19"/>
        <v>0</v>
      </c>
      <c r="L147" s="42">
        <v>1.4999999999999999E-2</v>
      </c>
      <c r="M147" s="33">
        <f t="shared" si="20"/>
        <v>-50.997946611909654</v>
      </c>
      <c r="N147" s="22">
        <f>(Gesamt!$B$2-IF(H147=0,G147,H147))/365.25</f>
        <v>116</v>
      </c>
      <c r="O147" s="22">
        <f t="shared" si="24"/>
        <v>65.002053388090346</v>
      </c>
      <c r="P147" s="23">
        <f>F147+IF(C147="m",Gesamt!$B$13*365.25,Gesamt!$B$14*365.25)</f>
        <v>23741.25</v>
      </c>
      <c r="Q147" s="34">
        <f t="shared" si="21"/>
        <v>23742</v>
      </c>
      <c r="R147" s="24">
        <f>IF(N147&lt;Gesamt!$B$23,IF(H147=0,G147+365.25*Gesamt!$B$23,H147+365.25*Gesamt!$B$23),0)</f>
        <v>0</v>
      </c>
      <c r="S147" s="35">
        <f>IF(M147&lt;Gesamt!$B$17,Gesamt!$C$17,IF(M147&lt;Gesamt!$B$18,Gesamt!$C$18,IF(M147&lt;Gesamt!$B$19,Gesamt!$C$19,Gesamt!$C$20)))</f>
        <v>0</v>
      </c>
      <c r="T147" s="26">
        <f>IF(R147&gt;0,IF(R147&lt;P147,K147/12*Gesamt!$C$23*(1+L147)^(Gesamt!$B$23-Beamte!N147)*(1+$K$4),0),0)</f>
        <v>0</v>
      </c>
      <c r="U147" s="36">
        <f>(T147/Gesamt!$B$23*N147/((1+Gesamt!$B$29)^(Gesamt!$B$23-Beamte!N147)))*(1+S147)</f>
        <v>0</v>
      </c>
      <c r="V147" s="24">
        <f>IF(N147&lt;Gesamt!$B$24,IF(H147=0,G147+365.25*Gesamt!$B$24,H147+365.25*Gesamt!$B$24),0)</f>
        <v>0</v>
      </c>
      <c r="W147" s="26" t="b">
        <f>IF(V147&gt;0,IF(V147&lt;P147,K147/12*Gesamt!$C$24*(1+L147)^(Gesamt!$B$24-Beamte!N147)*(1+$K$4),IF(O147&gt;=35,K147/12*Gesamt!$C$24*(1+L147)^(O147-N147)*(1+$K$4),0)))</f>
        <v>0</v>
      </c>
      <c r="X147" s="36">
        <f>IF(O147&gt;=40,(W147/Gesamt!$B$24*N147/((1+Gesamt!$B$29)^(Gesamt!$B$24-Beamte!N147))*(1+S147)),IF(O147&gt;=35,(W147/O147*N147/((1+Gesamt!$B$29)^(O147-Beamte!N147))*(1+S147)),0))</f>
        <v>0</v>
      </c>
      <c r="Y147" s="27">
        <f>IF(N147&gt;Gesamt!$B$23,0,K147/12*Gesamt!$C$23*(((1+Beamte!L147)^(Gesamt!$B$23-Beamte!N147))))</f>
        <v>0</v>
      </c>
      <c r="Z147" s="15">
        <f>IF(N147&gt;Gesamt!$B$32,0,Y147/Gesamt!$B$32*((N147)*(1+S147))/((1+Gesamt!$B$29)^(Gesamt!$B$32-N147)))</f>
        <v>0</v>
      </c>
      <c r="AA147" s="37">
        <f t="shared" si="22"/>
        <v>0</v>
      </c>
      <c r="AB147" s="15">
        <f>IF(V147-P147&gt;0,0,IF(N147&gt;Gesamt!$B$24,0,K147/12*Gesamt!$C$24*(((1+Beamte!L147)^(Gesamt!$B$24-Beamte!N147)))))</f>
        <v>0</v>
      </c>
      <c r="AC147" s="15">
        <f>IF(N147&gt;Gesamt!$B$24,0,AB147/Gesamt!$B$24*((N147)*(1+S147))/((1+Gesamt!$B$29)^(Gesamt!$B$24-N147)))</f>
        <v>0</v>
      </c>
      <c r="AD147" s="37">
        <f t="shared" si="23"/>
        <v>0</v>
      </c>
      <c r="AE147" s="15">
        <f>IF(R147-P147&lt;0,0,x)</f>
        <v>0</v>
      </c>
    </row>
    <row r="148" spans="6:31" x14ac:dyDescent="0.15">
      <c r="F148" s="40"/>
      <c r="G148" s="40"/>
      <c r="H148" s="40"/>
      <c r="I148" s="41"/>
      <c r="J148" s="41"/>
      <c r="K148" s="32">
        <f t="shared" si="19"/>
        <v>0</v>
      </c>
      <c r="L148" s="42">
        <v>1.4999999999999999E-2</v>
      </c>
      <c r="M148" s="33">
        <f t="shared" si="20"/>
        <v>-50.997946611909654</v>
      </c>
      <c r="N148" s="22">
        <f>(Gesamt!$B$2-IF(H148=0,G148,H148))/365.25</f>
        <v>116</v>
      </c>
      <c r="O148" s="22">
        <f t="shared" si="24"/>
        <v>65.002053388090346</v>
      </c>
      <c r="P148" s="23">
        <f>F148+IF(C148="m",Gesamt!$B$13*365.25,Gesamt!$B$14*365.25)</f>
        <v>23741.25</v>
      </c>
      <c r="Q148" s="34">
        <f t="shared" si="21"/>
        <v>23742</v>
      </c>
      <c r="R148" s="24">
        <f>IF(N148&lt;Gesamt!$B$23,IF(H148=0,G148+365.25*Gesamt!$B$23,H148+365.25*Gesamt!$B$23),0)</f>
        <v>0</v>
      </c>
      <c r="S148" s="35">
        <f>IF(M148&lt;Gesamt!$B$17,Gesamt!$C$17,IF(M148&lt;Gesamt!$B$18,Gesamt!$C$18,IF(M148&lt;Gesamt!$B$19,Gesamt!$C$19,Gesamt!$C$20)))</f>
        <v>0</v>
      </c>
      <c r="T148" s="26">
        <f>IF(R148&gt;0,IF(R148&lt;P148,K148/12*Gesamt!$C$23*(1+L148)^(Gesamt!$B$23-Beamte!N148)*(1+$K$4),0),0)</f>
        <v>0</v>
      </c>
      <c r="U148" s="36">
        <f>(T148/Gesamt!$B$23*N148/((1+Gesamt!$B$29)^(Gesamt!$B$23-Beamte!N148)))*(1+S148)</f>
        <v>0</v>
      </c>
      <c r="V148" s="24">
        <f>IF(N148&lt;Gesamt!$B$24,IF(H148=0,G148+365.25*Gesamt!$B$24,H148+365.25*Gesamt!$B$24),0)</f>
        <v>0</v>
      </c>
      <c r="W148" s="26" t="b">
        <f>IF(V148&gt;0,IF(V148&lt;P148,K148/12*Gesamt!$C$24*(1+L148)^(Gesamt!$B$24-Beamte!N148)*(1+$K$4),IF(O148&gt;=35,K148/12*Gesamt!$C$24*(1+L148)^(O148-N148)*(1+$K$4),0)))</f>
        <v>0</v>
      </c>
      <c r="X148" s="36">
        <f>IF(O148&gt;=40,(W148/Gesamt!$B$24*N148/((1+Gesamt!$B$29)^(Gesamt!$B$24-Beamte!N148))*(1+S148)),IF(O148&gt;=35,(W148/O148*N148/((1+Gesamt!$B$29)^(O148-Beamte!N148))*(1+S148)),0))</f>
        <v>0</v>
      </c>
      <c r="Y148" s="27">
        <f>IF(N148&gt;Gesamt!$B$23,0,K148/12*Gesamt!$C$23*(((1+Beamte!L148)^(Gesamt!$B$23-Beamte!N148))))</f>
        <v>0</v>
      </c>
      <c r="Z148" s="15">
        <f>IF(N148&gt;Gesamt!$B$32,0,Y148/Gesamt!$B$32*((N148)*(1+S148))/((1+Gesamt!$B$29)^(Gesamt!$B$32-N148)))</f>
        <v>0</v>
      </c>
      <c r="AA148" s="37">
        <f t="shared" si="22"/>
        <v>0</v>
      </c>
      <c r="AB148" s="15">
        <f>IF(V148-P148&gt;0,0,IF(N148&gt;Gesamt!$B$24,0,K148/12*Gesamt!$C$24*(((1+Beamte!L148)^(Gesamt!$B$24-Beamte!N148)))))</f>
        <v>0</v>
      </c>
      <c r="AC148" s="15">
        <f>IF(N148&gt;Gesamt!$B$24,0,AB148/Gesamt!$B$24*((N148)*(1+S148))/((1+Gesamt!$B$29)^(Gesamt!$B$24-N148)))</f>
        <v>0</v>
      </c>
      <c r="AD148" s="37">
        <f t="shared" si="23"/>
        <v>0</v>
      </c>
      <c r="AE148" s="15">
        <f>IF(R148-P148&lt;0,0,x)</f>
        <v>0</v>
      </c>
    </row>
    <row r="149" spans="6:31" x14ac:dyDescent="0.15">
      <c r="F149" s="40"/>
      <c r="G149" s="40"/>
      <c r="H149" s="40"/>
      <c r="I149" s="41"/>
      <c r="J149" s="41"/>
      <c r="K149" s="32">
        <f t="shared" si="19"/>
        <v>0</v>
      </c>
      <c r="L149" s="42">
        <v>1.4999999999999999E-2</v>
      </c>
      <c r="M149" s="33">
        <f t="shared" si="20"/>
        <v>-50.997946611909654</v>
      </c>
      <c r="N149" s="22">
        <f>(Gesamt!$B$2-IF(H149=0,G149,H149))/365.25</f>
        <v>116</v>
      </c>
      <c r="O149" s="22">
        <f t="shared" si="24"/>
        <v>65.002053388090346</v>
      </c>
      <c r="P149" s="23">
        <f>F149+IF(C149="m",Gesamt!$B$13*365.25,Gesamt!$B$14*365.25)</f>
        <v>23741.25</v>
      </c>
      <c r="Q149" s="34">
        <f t="shared" si="21"/>
        <v>23742</v>
      </c>
      <c r="R149" s="24">
        <f>IF(N149&lt;Gesamt!$B$23,IF(H149=0,G149+365.25*Gesamt!$B$23,H149+365.25*Gesamt!$B$23),0)</f>
        <v>0</v>
      </c>
      <c r="S149" s="35">
        <f>IF(M149&lt;Gesamt!$B$17,Gesamt!$C$17,IF(M149&lt;Gesamt!$B$18,Gesamt!$C$18,IF(M149&lt;Gesamt!$B$19,Gesamt!$C$19,Gesamt!$C$20)))</f>
        <v>0</v>
      </c>
      <c r="T149" s="26">
        <f>IF(R149&gt;0,IF(R149&lt;P149,K149/12*Gesamt!$C$23*(1+L149)^(Gesamt!$B$23-Beamte!N149)*(1+$K$4),0),0)</f>
        <v>0</v>
      </c>
      <c r="U149" s="36">
        <f>(T149/Gesamt!$B$23*N149/((1+Gesamt!$B$29)^(Gesamt!$B$23-Beamte!N149)))*(1+S149)</f>
        <v>0</v>
      </c>
      <c r="V149" s="24">
        <f>IF(N149&lt;Gesamt!$B$24,IF(H149=0,G149+365.25*Gesamt!$B$24,H149+365.25*Gesamt!$B$24),0)</f>
        <v>0</v>
      </c>
      <c r="W149" s="26" t="b">
        <f>IF(V149&gt;0,IF(V149&lt;P149,K149/12*Gesamt!$C$24*(1+L149)^(Gesamt!$B$24-Beamte!N149)*(1+$K$4),IF(O149&gt;=35,K149/12*Gesamt!$C$24*(1+L149)^(O149-N149)*(1+$K$4),0)))</f>
        <v>0</v>
      </c>
      <c r="X149" s="36">
        <f>IF(O149&gt;=40,(W149/Gesamt!$B$24*N149/((1+Gesamt!$B$29)^(Gesamt!$B$24-Beamte!N149))*(1+S149)),IF(O149&gt;=35,(W149/O149*N149/((1+Gesamt!$B$29)^(O149-Beamte!N149))*(1+S149)),0))</f>
        <v>0</v>
      </c>
      <c r="Y149" s="27">
        <f>IF(N149&gt;Gesamt!$B$23,0,K149/12*Gesamt!$C$23*(((1+Beamte!L149)^(Gesamt!$B$23-Beamte!N149))))</f>
        <v>0</v>
      </c>
      <c r="Z149" s="15">
        <f>IF(N149&gt;Gesamt!$B$32,0,Y149/Gesamt!$B$32*((N149)*(1+S149))/((1+Gesamt!$B$29)^(Gesamt!$B$32-N149)))</f>
        <v>0</v>
      </c>
      <c r="AA149" s="37">
        <f t="shared" si="22"/>
        <v>0</v>
      </c>
      <c r="AB149" s="15">
        <f>IF(V149-P149&gt;0,0,IF(N149&gt;Gesamt!$B$24,0,K149/12*Gesamt!$C$24*(((1+Beamte!L149)^(Gesamt!$B$24-Beamte!N149)))))</f>
        <v>0</v>
      </c>
      <c r="AC149" s="15">
        <f>IF(N149&gt;Gesamt!$B$24,0,AB149/Gesamt!$B$24*((N149)*(1+S149))/((1+Gesamt!$B$29)^(Gesamt!$B$24-N149)))</f>
        <v>0</v>
      </c>
      <c r="AD149" s="37">
        <f t="shared" si="23"/>
        <v>0</v>
      </c>
      <c r="AE149" s="15">
        <f>IF(R149-P149&lt;0,0,x)</f>
        <v>0</v>
      </c>
    </row>
    <row r="150" spans="6:31" x14ac:dyDescent="0.15">
      <c r="F150" s="40"/>
      <c r="G150" s="40"/>
      <c r="H150" s="40"/>
      <c r="I150" s="41"/>
      <c r="J150" s="41"/>
      <c r="K150" s="32">
        <f t="shared" si="19"/>
        <v>0</v>
      </c>
      <c r="L150" s="42">
        <v>1.4999999999999999E-2</v>
      </c>
      <c r="M150" s="33">
        <f t="shared" si="20"/>
        <v>-50.997946611909654</v>
      </c>
      <c r="N150" s="22">
        <f>(Gesamt!$B$2-IF(H150=0,G150,H150))/365.25</f>
        <v>116</v>
      </c>
      <c r="O150" s="22">
        <f t="shared" si="24"/>
        <v>65.002053388090346</v>
      </c>
      <c r="P150" s="23">
        <f>F150+IF(C150="m",Gesamt!$B$13*365.25,Gesamt!$B$14*365.25)</f>
        <v>23741.25</v>
      </c>
      <c r="Q150" s="34">
        <f t="shared" si="21"/>
        <v>23742</v>
      </c>
      <c r="R150" s="24">
        <f>IF(N150&lt;Gesamt!$B$23,IF(H150=0,G150+365.25*Gesamt!$B$23,H150+365.25*Gesamt!$B$23),0)</f>
        <v>0</v>
      </c>
      <c r="S150" s="35">
        <f>IF(M150&lt;Gesamt!$B$17,Gesamt!$C$17,IF(M150&lt;Gesamt!$B$18,Gesamt!$C$18,IF(M150&lt;Gesamt!$B$19,Gesamt!$C$19,Gesamt!$C$20)))</f>
        <v>0</v>
      </c>
      <c r="T150" s="26">
        <f>IF(R150&gt;0,IF(R150&lt;P150,K150/12*Gesamt!$C$23*(1+L150)^(Gesamt!$B$23-Beamte!N150)*(1+$K$4),0),0)</f>
        <v>0</v>
      </c>
      <c r="U150" s="36">
        <f>(T150/Gesamt!$B$23*N150/((1+Gesamt!$B$29)^(Gesamt!$B$23-Beamte!N150)))*(1+S150)</f>
        <v>0</v>
      </c>
      <c r="V150" s="24">
        <f>IF(N150&lt;Gesamt!$B$24,IF(H150=0,G150+365.25*Gesamt!$B$24,H150+365.25*Gesamt!$B$24),0)</f>
        <v>0</v>
      </c>
      <c r="W150" s="26" t="b">
        <f>IF(V150&gt;0,IF(V150&lt;P150,K150/12*Gesamt!$C$24*(1+L150)^(Gesamt!$B$24-Beamte!N150)*(1+$K$4),IF(O150&gt;=35,K150/12*Gesamt!$C$24*(1+L150)^(O150-N150)*(1+$K$4),0)))</f>
        <v>0</v>
      </c>
      <c r="X150" s="36">
        <f>IF(O150&gt;=40,(W150/Gesamt!$B$24*N150/((1+Gesamt!$B$29)^(Gesamt!$B$24-Beamte!N150))*(1+S150)),IF(O150&gt;=35,(W150/O150*N150/((1+Gesamt!$B$29)^(O150-Beamte!N150))*(1+S150)),0))</f>
        <v>0</v>
      </c>
      <c r="Y150" s="27">
        <f>IF(N150&gt;Gesamt!$B$23,0,K150/12*Gesamt!$C$23*(((1+Beamte!L150)^(Gesamt!$B$23-Beamte!N150))))</f>
        <v>0</v>
      </c>
      <c r="Z150" s="15">
        <f>IF(N150&gt;Gesamt!$B$32,0,Y150/Gesamt!$B$32*((N150)*(1+S150))/((1+Gesamt!$B$29)^(Gesamt!$B$32-N150)))</f>
        <v>0</v>
      </c>
      <c r="AA150" s="37">
        <f t="shared" si="22"/>
        <v>0</v>
      </c>
      <c r="AB150" s="15">
        <f>IF(V150-P150&gt;0,0,IF(N150&gt;Gesamt!$B$24,0,K150/12*Gesamt!$C$24*(((1+Beamte!L150)^(Gesamt!$B$24-Beamte!N150)))))</f>
        <v>0</v>
      </c>
      <c r="AC150" s="15">
        <f>IF(N150&gt;Gesamt!$B$24,0,AB150/Gesamt!$B$24*((N150)*(1+S150))/((1+Gesamt!$B$29)^(Gesamt!$B$24-N150)))</f>
        <v>0</v>
      </c>
      <c r="AD150" s="37">
        <f t="shared" si="23"/>
        <v>0</v>
      </c>
      <c r="AE150" s="15">
        <f>IF(R150-P150&lt;0,0,x)</f>
        <v>0</v>
      </c>
    </row>
    <row r="151" spans="6:31" x14ac:dyDescent="0.15">
      <c r="F151" s="40"/>
      <c r="G151" s="40"/>
      <c r="H151" s="40"/>
      <c r="I151" s="41"/>
      <c r="J151" s="41"/>
      <c r="K151" s="32">
        <f t="shared" si="19"/>
        <v>0</v>
      </c>
      <c r="L151" s="42">
        <v>1.4999999999999999E-2</v>
      </c>
      <c r="M151" s="33">
        <f t="shared" si="20"/>
        <v>-50.997946611909654</v>
      </c>
      <c r="N151" s="22">
        <f>(Gesamt!$B$2-IF(H151=0,G151,H151))/365.25</f>
        <v>116</v>
      </c>
      <c r="O151" s="22">
        <f t="shared" si="24"/>
        <v>65.002053388090346</v>
      </c>
      <c r="P151" s="23">
        <f>F151+IF(C151="m",Gesamt!$B$13*365.25,Gesamt!$B$14*365.25)</f>
        <v>23741.25</v>
      </c>
      <c r="Q151" s="34">
        <f t="shared" si="21"/>
        <v>23742</v>
      </c>
      <c r="R151" s="24">
        <f>IF(N151&lt;Gesamt!$B$23,IF(H151=0,G151+365.25*Gesamt!$B$23,H151+365.25*Gesamt!$B$23),0)</f>
        <v>0</v>
      </c>
      <c r="S151" s="35">
        <f>IF(M151&lt;Gesamt!$B$17,Gesamt!$C$17,IF(M151&lt;Gesamt!$B$18,Gesamt!$C$18,IF(M151&lt;Gesamt!$B$19,Gesamt!$C$19,Gesamt!$C$20)))</f>
        <v>0</v>
      </c>
      <c r="T151" s="26">
        <f>IF(R151&gt;0,IF(R151&lt;P151,K151/12*Gesamt!$C$23*(1+L151)^(Gesamt!$B$23-Beamte!N151)*(1+$K$4),0),0)</f>
        <v>0</v>
      </c>
      <c r="U151" s="36">
        <f>(T151/Gesamt!$B$23*N151/((1+Gesamt!$B$29)^(Gesamt!$B$23-Beamte!N151)))*(1+S151)</f>
        <v>0</v>
      </c>
      <c r="V151" s="24">
        <f>IF(N151&lt;Gesamt!$B$24,IF(H151=0,G151+365.25*Gesamt!$B$24,H151+365.25*Gesamt!$B$24),0)</f>
        <v>0</v>
      </c>
      <c r="W151" s="26" t="b">
        <f>IF(V151&gt;0,IF(V151&lt;P151,K151/12*Gesamt!$C$24*(1+L151)^(Gesamt!$B$24-Beamte!N151)*(1+$K$4),IF(O151&gt;=35,K151/12*Gesamt!$C$24*(1+L151)^(O151-N151)*(1+$K$4),0)))</f>
        <v>0</v>
      </c>
      <c r="X151" s="36">
        <f>IF(O151&gt;=40,(W151/Gesamt!$B$24*N151/((1+Gesamt!$B$29)^(Gesamt!$B$24-Beamte!N151))*(1+S151)),IF(O151&gt;=35,(W151/O151*N151/((1+Gesamt!$B$29)^(O151-Beamte!N151))*(1+S151)),0))</f>
        <v>0</v>
      </c>
      <c r="Y151" s="27">
        <f>IF(N151&gt;Gesamt!$B$23,0,K151/12*Gesamt!$C$23*(((1+Beamte!L151)^(Gesamt!$B$23-Beamte!N151))))</f>
        <v>0</v>
      </c>
      <c r="Z151" s="15">
        <f>IF(N151&gt;Gesamt!$B$32,0,Y151/Gesamt!$B$32*((N151)*(1+S151))/((1+Gesamt!$B$29)^(Gesamt!$B$32-N151)))</f>
        <v>0</v>
      </c>
      <c r="AA151" s="37">
        <f t="shared" si="22"/>
        <v>0</v>
      </c>
      <c r="AB151" s="15">
        <f>IF(V151-P151&gt;0,0,IF(N151&gt;Gesamt!$B$24,0,K151/12*Gesamt!$C$24*(((1+Beamte!L151)^(Gesamt!$B$24-Beamte!N151)))))</f>
        <v>0</v>
      </c>
      <c r="AC151" s="15">
        <f>IF(N151&gt;Gesamt!$B$24,0,AB151/Gesamt!$B$24*((N151)*(1+S151))/((1+Gesamt!$B$29)^(Gesamt!$B$24-N151)))</f>
        <v>0</v>
      </c>
      <c r="AD151" s="37">
        <f t="shared" si="23"/>
        <v>0</v>
      </c>
      <c r="AE151" s="15">
        <f>IF(R151-P151&lt;0,0,x)</f>
        <v>0</v>
      </c>
    </row>
    <row r="152" spans="6:31" x14ac:dyDescent="0.15">
      <c r="F152" s="40"/>
      <c r="G152" s="40"/>
      <c r="H152" s="40"/>
      <c r="I152" s="41"/>
      <c r="J152" s="41"/>
      <c r="K152" s="32">
        <f t="shared" si="19"/>
        <v>0</v>
      </c>
      <c r="L152" s="42">
        <v>1.4999999999999999E-2</v>
      </c>
      <c r="M152" s="33">
        <f t="shared" si="20"/>
        <v>-50.997946611909654</v>
      </c>
      <c r="N152" s="22">
        <f>(Gesamt!$B$2-IF(H152=0,G152,H152))/365.25</f>
        <v>116</v>
      </c>
      <c r="O152" s="22">
        <f t="shared" si="24"/>
        <v>65.002053388090346</v>
      </c>
      <c r="P152" s="23">
        <f>F152+IF(C152="m",Gesamt!$B$13*365.25,Gesamt!$B$14*365.25)</f>
        <v>23741.25</v>
      </c>
      <c r="Q152" s="34">
        <f t="shared" si="21"/>
        <v>23742</v>
      </c>
      <c r="R152" s="24">
        <f>IF(N152&lt;Gesamt!$B$23,IF(H152=0,G152+365.25*Gesamt!$B$23,H152+365.25*Gesamt!$B$23),0)</f>
        <v>0</v>
      </c>
      <c r="S152" s="35">
        <f>IF(M152&lt;Gesamt!$B$17,Gesamt!$C$17,IF(M152&lt;Gesamt!$B$18,Gesamt!$C$18,IF(M152&lt;Gesamt!$B$19,Gesamt!$C$19,Gesamt!$C$20)))</f>
        <v>0</v>
      </c>
      <c r="T152" s="26">
        <f>IF(R152&gt;0,IF(R152&lt;P152,K152/12*Gesamt!$C$23*(1+L152)^(Gesamt!$B$23-Beamte!N152)*(1+$K$4),0),0)</f>
        <v>0</v>
      </c>
      <c r="U152" s="36">
        <f>(T152/Gesamt!$B$23*N152/((1+Gesamt!$B$29)^(Gesamt!$B$23-Beamte!N152)))*(1+S152)</f>
        <v>0</v>
      </c>
      <c r="V152" s="24">
        <f>IF(N152&lt;Gesamt!$B$24,IF(H152=0,G152+365.25*Gesamt!$B$24,H152+365.25*Gesamt!$B$24),0)</f>
        <v>0</v>
      </c>
      <c r="W152" s="26" t="b">
        <f>IF(V152&gt;0,IF(V152&lt;P152,K152/12*Gesamt!$C$24*(1+L152)^(Gesamt!$B$24-Beamte!N152)*(1+$K$4),IF(O152&gt;=35,K152/12*Gesamt!$C$24*(1+L152)^(O152-N152)*(1+$K$4),0)))</f>
        <v>0</v>
      </c>
      <c r="X152" s="36">
        <f>IF(O152&gt;=40,(W152/Gesamt!$B$24*N152/((1+Gesamt!$B$29)^(Gesamt!$B$24-Beamte!N152))*(1+S152)),IF(O152&gt;=35,(W152/O152*N152/((1+Gesamt!$B$29)^(O152-Beamte!N152))*(1+S152)),0))</f>
        <v>0</v>
      </c>
      <c r="Y152" s="27">
        <f>IF(N152&gt;Gesamt!$B$23,0,K152/12*Gesamt!$C$23*(((1+Beamte!L152)^(Gesamt!$B$23-Beamte!N152))))</f>
        <v>0</v>
      </c>
      <c r="Z152" s="15">
        <f>IF(N152&gt;Gesamt!$B$32,0,Y152/Gesamt!$B$32*((N152)*(1+S152))/((1+Gesamt!$B$29)^(Gesamt!$B$32-N152)))</f>
        <v>0</v>
      </c>
      <c r="AA152" s="37">
        <f t="shared" si="22"/>
        <v>0</v>
      </c>
      <c r="AB152" s="15">
        <f>IF(V152-P152&gt;0,0,IF(N152&gt;Gesamt!$B$24,0,K152/12*Gesamt!$C$24*(((1+Beamte!L152)^(Gesamt!$B$24-Beamte!N152)))))</f>
        <v>0</v>
      </c>
      <c r="AC152" s="15">
        <f>IF(N152&gt;Gesamt!$B$24,0,AB152/Gesamt!$B$24*((N152)*(1+S152))/((1+Gesamt!$B$29)^(Gesamt!$B$24-N152)))</f>
        <v>0</v>
      </c>
      <c r="AD152" s="37">
        <f t="shared" si="23"/>
        <v>0</v>
      </c>
      <c r="AE152" s="15">
        <f>IF(R152-P152&lt;0,0,x)</f>
        <v>0</v>
      </c>
    </row>
    <row r="153" spans="6:31" x14ac:dyDescent="0.15">
      <c r="F153" s="40"/>
      <c r="G153" s="40"/>
      <c r="H153" s="40"/>
      <c r="I153" s="41"/>
      <c r="J153" s="41"/>
      <c r="K153" s="32">
        <f t="shared" si="19"/>
        <v>0</v>
      </c>
      <c r="L153" s="42">
        <v>1.4999999999999999E-2</v>
      </c>
      <c r="M153" s="33">
        <f t="shared" si="20"/>
        <v>-50.997946611909654</v>
      </c>
      <c r="N153" s="22">
        <f>(Gesamt!$B$2-IF(H153=0,G153,H153))/365.25</f>
        <v>116</v>
      </c>
      <c r="O153" s="22">
        <f t="shared" si="24"/>
        <v>65.002053388090346</v>
      </c>
      <c r="P153" s="23">
        <f>F153+IF(C153="m",Gesamt!$B$13*365.25,Gesamt!$B$14*365.25)</f>
        <v>23741.25</v>
      </c>
      <c r="Q153" s="34">
        <f t="shared" si="21"/>
        <v>23742</v>
      </c>
      <c r="R153" s="24">
        <f>IF(N153&lt;Gesamt!$B$23,IF(H153=0,G153+365.25*Gesamt!$B$23,H153+365.25*Gesamt!$B$23),0)</f>
        <v>0</v>
      </c>
      <c r="S153" s="35">
        <f>IF(M153&lt;Gesamt!$B$17,Gesamt!$C$17,IF(M153&lt;Gesamt!$B$18,Gesamt!$C$18,IF(M153&lt;Gesamt!$B$19,Gesamt!$C$19,Gesamt!$C$20)))</f>
        <v>0</v>
      </c>
      <c r="T153" s="26">
        <f>IF(R153&gt;0,IF(R153&lt;P153,K153/12*Gesamt!$C$23*(1+L153)^(Gesamt!$B$23-Beamte!N153)*(1+$K$4),0),0)</f>
        <v>0</v>
      </c>
      <c r="U153" s="36">
        <f>(T153/Gesamt!$B$23*N153/((1+Gesamt!$B$29)^(Gesamt!$B$23-Beamte!N153)))*(1+S153)</f>
        <v>0</v>
      </c>
      <c r="V153" s="24">
        <f>IF(N153&lt;Gesamt!$B$24,IF(H153=0,G153+365.25*Gesamt!$B$24,H153+365.25*Gesamt!$B$24),0)</f>
        <v>0</v>
      </c>
      <c r="W153" s="26" t="b">
        <f>IF(V153&gt;0,IF(V153&lt;P153,K153/12*Gesamt!$C$24*(1+L153)^(Gesamt!$B$24-Beamte!N153)*(1+$K$4),IF(O153&gt;=35,K153/12*Gesamt!$C$24*(1+L153)^(O153-N153)*(1+$K$4),0)))</f>
        <v>0</v>
      </c>
      <c r="X153" s="36">
        <f>IF(O153&gt;=40,(W153/Gesamt!$B$24*N153/((1+Gesamt!$B$29)^(Gesamt!$B$24-Beamte!N153))*(1+S153)),IF(O153&gt;=35,(W153/O153*N153/((1+Gesamt!$B$29)^(O153-Beamte!N153))*(1+S153)),0))</f>
        <v>0</v>
      </c>
      <c r="Y153" s="27">
        <f>IF(N153&gt;Gesamt!$B$23,0,K153/12*Gesamt!$C$23*(((1+Beamte!L153)^(Gesamt!$B$23-Beamte!N153))))</f>
        <v>0</v>
      </c>
      <c r="Z153" s="15">
        <f>IF(N153&gt;Gesamt!$B$32,0,Y153/Gesamt!$B$32*((N153)*(1+S153))/((1+Gesamt!$B$29)^(Gesamt!$B$32-N153)))</f>
        <v>0</v>
      </c>
      <c r="AA153" s="37">
        <f t="shared" si="22"/>
        <v>0</v>
      </c>
      <c r="AB153" s="15">
        <f>IF(V153-P153&gt;0,0,IF(N153&gt;Gesamt!$B$24,0,K153/12*Gesamt!$C$24*(((1+Beamte!L153)^(Gesamt!$B$24-Beamte!N153)))))</f>
        <v>0</v>
      </c>
      <c r="AC153" s="15">
        <f>IF(N153&gt;Gesamt!$B$24,0,AB153/Gesamt!$B$24*((N153)*(1+S153))/((1+Gesamt!$B$29)^(Gesamt!$B$24-N153)))</f>
        <v>0</v>
      </c>
      <c r="AD153" s="37">
        <f t="shared" si="23"/>
        <v>0</v>
      </c>
      <c r="AE153" s="15">
        <f>IF(R153-P153&lt;0,0,x)</f>
        <v>0</v>
      </c>
    </row>
    <row r="154" spans="6:31" x14ac:dyDescent="0.15">
      <c r="F154" s="40"/>
      <c r="G154" s="40"/>
      <c r="H154" s="40"/>
      <c r="I154" s="41"/>
      <c r="J154" s="41"/>
      <c r="K154" s="32">
        <f t="shared" si="19"/>
        <v>0</v>
      </c>
      <c r="L154" s="42">
        <v>1.4999999999999999E-2</v>
      </c>
      <c r="M154" s="33">
        <f t="shared" si="20"/>
        <v>-50.997946611909654</v>
      </c>
      <c r="N154" s="22">
        <f>(Gesamt!$B$2-IF(H154=0,G154,H154))/365.25</f>
        <v>116</v>
      </c>
      <c r="O154" s="22">
        <f t="shared" si="24"/>
        <v>65.002053388090346</v>
      </c>
      <c r="P154" s="23">
        <f>F154+IF(C154="m",Gesamt!$B$13*365.25,Gesamt!$B$14*365.25)</f>
        <v>23741.25</v>
      </c>
      <c r="Q154" s="34">
        <f t="shared" si="21"/>
        <v>23742</v>
      </c>
      <c r="R154" s="24">
        <f>IF(N154&lt;Gesamt!$B$23,IF(H154=0,G154+365.25*Gesamt!$B$23,H154+365.25*Gesamt!$B$23),0)</f>
        <v>0</v>
      </c>
      <c r="S154" s="35">
        <f>IF(M154&lt;Gesamt!$B$17,Gesamt!$C$17,IF(M154&lt;Gesamt!$B$18,Gesamt!$C$18,IF(M154&lt;Gesamt!$B$19,Gesamt!$C$19,Gesamt!$C$20)))</f>
        <v>0</v>
      </c>
      <c r="T154" s="26">
        <f>IF(R154&gt;0,IF(R154&lt;P154,K154/12*Gesamt!$C$23*(1+L154)^(Gesamt!$B$23-Beamte!N154)*(1+$K$4),0),0)</f>
        <v>0</v>
      </c>
      <c r="U154" s="36">
        <f>(T154/Gesamt!$B$23*N154/((1+Gesamt!$B$29)^(Gesamt!$B$23-Beamte!N154)))*(1+S154)</f>
        <v>0</v>
      </c>
      <c r="V154" s="24">
        <f>IF(N154&lt;Gesamt!$B$24,IF(H154=0,G154+365.25*Gesamt!$B$24,H154+365.25*Gesamt!$B$24),0)</f>
        <v>0</v>
      </c>
      <c r="W154" s="26" t="b">
        <f>IF(V154&gt;0,IF(V154&lt;P154,K154/12*Gesamt!$C$24*(1+L154)^(Gesamt!$B$24-Beamte!N154)*(1+$K$4),IF(O154&gt;=35,K154/12*Gesamt!$C$24*(1+L154)^(O154-N154)*(1+$K$4),0)))</f>
        <v>0</v>
      </c>
      <c r="X154" s="36">
        <f>IF(O154&gt;=40,(W154/Gesamt!$B$24*N154/((1+Gesamt!$B$29)^(Gesamt!$B$24-Beamte!N154))*(1+S154)),IF(O154&gt;=35,(W154/O154*N154/((1+Gesamt!$B$29)^(O154-Beamte!N154))*(1+S154)),0))</f>
        <v>0</v>
      </c>
      <c r="Y154" s="27">
        <f>IF(N154&gt;Gesamt!$B$23,0,K154/12*Gesamt!$C$23*(((1+Beamte!L154)^(Gesamt!$B$23-Beamte!N154))))</f>
        <v>0</v>
      </c>
      <c r="Z154" s="15">
        <f>IF(N154&gt;Gesamt!$B$32,0,Y154/Gesamt!$B$32*((N154)*(1+S154))/((1+Gesamt!$B$29)^(Gesamt!$B$32-N154)))</f>
        <v>0</v>
      </c>
      <c r="AA154" s="37">
        <f t="shared" si="22"/>
        <v>0</v>
      </c>
      <c r="AB154" s="15">
        <f>IF(V154-P154&gt;0,0,IF(N154&gt;Gesamt!$B$24,0,K154/12*Gesamt!$C$24*(((1+Beamte!L154)^(Gesamt!$B$24-Beamte!N154)))))</f>
        <v>0</v>
      </c>
      <c r="AC154" s="15">
        <f>IF(N154&gt;Gesamt!$B$24,0,AB154/Gesamt!$B$24*((N154)*(1+S154))/((1+Gesamt!$B$29)^(Gesamt!$B$24-N154)))</f>
        <v>0</v>
      </c>
      <c r="AD154" s="37">
        <f t="shared" si="23"/>
        <v>0</v>
      </c>
      <c r="AE154" s="15">
        <f>IF(R154-P154&lt;0,0,x)</f>
        <v>0</v>
      </c>
    </row>
    <row r="155" spans="6:31" x14ac:dyDescent="0.15">
      <c r="F155" s="40"/>
      <c r="G155" s="40"/>
      <c r="H155" s="40"/>
      <c r="I155" s="41"/>
      <c r="J155" s="41"/>
      <c r="K155" s="32">
        <f t="shared" ref="K155:K218" si="25">IF(J155=0,I155*12,J155*12)</f>
        <v>0</v>
      </c>
      <c r="L155" s="42">
        <v>1.4999999999999999E-2</v>
      </c>
      <c r="M155" s="33">
        <f t="shared" ref="M155:M218" si="26">+O155-N155</f>
        <v>-50.997946611909654</v>
      </c>
      <c r="N155" s="22">
        <f>(Gesamt!$B$2-IF(H155=0,G155,H155))/365.25</f>
        <v>116</v>
      </c>
      <c r="O155" s="22">
        <f t="shared" si="24"/>
        <v>65.002053388090346</v>
      </c>
      <c r="P155" s="23">
        <f>F155+IF(C155="m",Gesamt!$B$13*365.25,Gesamt!$B$14*365.25)</f>
        <v>23741.25</v>
      </c>
      <c r="Q155" s="34">
        <f t="shared" ref="Q155:Q218" si="27">EOMONTH(P155,0)</f>
        <v>23742</v>
      </c>
      <c r="R155" s="24">
        <f>IF(N155&lt;Gesamt!$B$23,IF(H155=0,G155+365.25*Gesamt!$B$23,H155+365.25*Gesamt!$B$23),0)</f>
        <v>0</v>
      </c>
      <c r="S155" s="35">
        <f>IF(M155&lt;Gesamt!$B$17,Gesamt!$C$17,IF(M155&lt;Gesamt!$B$18,Gesamt!$C$18,IF(M155&lt;Gesamt!$B$19,Gesamt!$C$19,Gesamt!$C$20)))</f>
        <v>0</v>
      </c>
      <c r="T155" s="26">
        <f>IF(R155&gt;0,IF(R155&lt;P155,K155/12*Gesamt!$C$23*(1+L155)^(Gesamt!$B$23-Beamte!N155)*(1+$K$4),0),0)</f>
        <v>0</v>
      </c>
      <c r="U155" s="36">
        <f>(T155/Gesamt!$B$23*N155/((1+Gesamt!$B$29)^(Gesamt!$B$23-Beamte!N155)))*(1+S155)</f>
        <v>0</v>
      </c>
      <c r="V155" s="24">
        <f>IF(N155&lt;Gesamt!$B$24,IF(H155=0,G155+365.25*Gesamt!$B$24,H155+365.25*Gesamt!$B$24),0)</f>
        <v>0</v>
      </c>
      <c r="W155" s="26" t="b">
        <f>IF(V155&gt;0,IF(V155&lt;P155,K155/12*Gesamt!$C$24*(1+L155)^(Gesamt!$B$24-Beamte!N155)*(1+$K$4),IF(O155&gt;=35,K155/12*Gesamt!$C$24*(1+L155)^(O155-N155)*(1+$K$4),0)))</f>
        <v>0</v>
      </c>
      <c r="X155" s="36">
        <f>IF(O155&gt;=40,(W155/Gesamt!$B$24*N155/((1+Gesamt!$B$29)^(Gesamt!$B$24-Beamte!N155))*(1+S155)),IF(O155&gt;=35,(W155/O155*N155/((1+Gesamt!$B$29)^(O155-Beamte!N155))*(1+S155)),0))</f>
        <v>0</v>
      </c>
      <c r="Y155" s="27">
        <f>IF(N155&gt;Gesamt!$B$23,0,K155/12*Gesamt!$C$23*(((1+Beamte!L155)^(Gesamt!$B$23-Beamte!N155))))</f>
        <v>0</v>
      </c>
      <c r="Z155" s="15">
        <f>IF(N155&gt;Gesamt!$B$32,0,Y155/Gesamt!$B$32*((N155)*(1+S155))/((1+Gesamt!$B$29)^(Gesamt!$B$32-N155)))</f>
        <v>0</v>
      </c>
      <c r="AA155" s="37">
        <f t="shared" ref="AA155:AA218" si="28">U155-Z155</f>
        <v>0</v>
      </c>
      <c r="AB155" s="15">
        <f>IF(V155-P155&gt;0,0,IF(N155&gt;Gesamt!$B$24,0,K155/12*Gesamt!$C$24*(((1+Beamte!L155)^(Gesamt!$B$24-Beamte!N155)))))</f>
        <v>0</v>
      </c>
      <c r="AC155" s="15">
        <f>IF(N155&gt;Gesamt!$B$24,0,AB155/Gesamt!$B$24*((N155)*(1+S155))/((1+Gesamt!$B$29)^(Gesamt!$B$24-N155)))</f>
        <v>0</v>
      </c>
      <c r="AD155" s="37">
        <f t="shared" ref="AD155:AD218" si="29">X155-AC155</f>
        <v>0</v>
      </c>
      <c r="AE155" s="15">
        <f>IF(R155-P155&lt;0,0,x)</f>
        <v>0</v>
      </c>
    </row>
    <row r="156" spans="6:31" x14ac:dyDescent="0.15">
      <c r="F156" s="40"/>
      <c r="G156" s="40"/>
      <c r="H156" s="40"/>
      <c r="I156" s="41"/>
      <c r="J156" s="41"/>
      <c r="K156" s="32">
        <f t="shared" si="25"/>
        <v>0</v>
      </c>
      <c r="L156" s="42">
        <v>1.4999999999999999E-2</v>
      </c>
      <c r="M156" s="33">
        <f t="shared" si="26"/>
        <v>-50.997946611909654</v>
      </c>
      <c r="N156" s="22">
        <f>(Gesamt!$B$2-IF(H156=0,G156,H156))/365.25</f>
        <v>116</v>
      </c>
      <c r="O156" s="22">
        <f t="shared" si="24"/>
        <v>65.002053388090346</v>
      </c>
      <c r="P156" s="23">
        <f>F156+IF(C156="m",Gesamt!$B$13*365.25,Gesamt!$B$14*365.25)</f>
        <v>23741.25</v>
      </c>
      <c r="Q156" s="34">
        <f t="shared" si="27"/>
        <v>23742</v>
      </c>
      <c r="R156" s="24">
        <f>IF(N156&lt;Gesamt!$B$23,IF(H156=0,G156+365.25*Gesamt!$B$23,H156+365.25*Gesamt!$B$23),0)</f>
        <v>0</v>
      </c>
      <c r="S156" s="35">
        <f>IF(M156&lt;Gesamt!$B$17,Gesamt!$C$17,IF(M156&lt;Gesamt!$B$18,Gesamt!$C$18,IF(M156&lt;Gesamt!$B$19,Gesamt!$C$19,Gesamt!$C$20)))</f>
        <v>0</v>
      </c>
      <c r="T156" s="26">
        <f>IF(R156&gt;0,IF(R156&lt;P156,K156/12*Gesamt!$C$23*(1+L156)^(Gesamt!$B$23-Beamte!N156)*(1+$K$4),0),0)</f>
        <v>0</v>
      </c>
      <c r="U156" s="36">
        <f>(T156/Gesamt!$B$23*N156/((1+Gesamt!$B$29)^(Gesamt!$B$23-Beamte!N156)))*(1+S156)</f>
        <v>0</v>
      </c>
      <c r="V156" s="24">
        <f>IF(N156&lt;Gesamt!$B$24,IF(H156=0,G156+365.25*Gesamt!$B$24,H156+365.25*Gesamt!$B$24),0)</f>
        <v>0</v>
      </c>
      <c r="W156" s="26" t="b">
        <f>IF(V156&gt;0,IF(V156&lt;P156,K156/12*Gesamt!$C$24*(1+L156)^(Gesamt!$B$24-Beamte!N156)*(1+$K$4),IF(O156&gt;=35,K156/12*Gesamt!$C$24*(1+L156)^(O156-N156)*(1+$K$4),0)))</f>
        <v>0</v>
      </c>
      <c r="X156" s="36">
        <f>IF(O156&gt;=40,(W156/Gesamt!$B$24*N156/((1+Gesamt!$B$29)^(Gesamt!$B$24-Beamte!N156))*(1+S156)),IF(O156&gt;=35,(W156/O156*N156/((1+Gesamt!$B$29)^(O156-Beamte!N156))*(1+S156)),0))</f>
        <v>0</v>
      </c>
      <c r="Y156" s="27">
        <f>IF(N156&gt;Gesamt!$B$23,0,K156/12*Gesamt!$C$23*(((1+Beamte!L156)^(Gesamt!$B$23-Beamte!N156))))</f>
        <v>0</v>
      </c>
      <c r="Z156" s="15">
        <f>IF(N156&gt;Gesamt!$B$32,0,Y156/Gesamt!$B$32*((N156)*(1+S156))/((1+Gesamt!$B$29)^(Gesamt!$B$32-N156)))</f>
        <v>0</v>
      </c>
      <c r="AA156" s="37">
        <f t="shared" si="28"/>
        <v>0</v>
      </c>
      <c r="AB156" s="15">
        <f>IF(V156-P156&gt;0,0,IF(N156&gt;Gesamt!$B$24,0,K156/12*Gesamt!$C$24*(((1+Beamte!L156)^(Gesamt!$B$24-Beamte!N156)))))</f>
        <v>0</v>
      </c>
      <c r="AC156" s="15">
        <f>IF(N156&gt;Gesamt!$B$24,0,AB156/Gesamt!$B$24*((N156)*(1+S156))/((1+Gesamt!$B$29)^(Gesamt!$B$24-N156)))</f>
        <v>0</v>
      </c>
      <c r="AD156" s="37">
        <f t="shared" si="29"/>
        <v>0</v>
      </c>
      <c r="AE156" s="15">
        <f>IF(R156-P156&lt;0,0,x)</f>
        <v>0</v>
      </c>
    </row>
    <row r="157" spans="6:31" x14ac:dyDescent="0.15">
      <c r="F157" s="40"/>
      <c r="G157" s="40"/>
      <c r="H157" s="40"/>
      <c r="I157" s="41"/>
      <c r="J157" s="41"/>
      <c r="K157" s="32">
        <f t="shared" si="25"/>
        <v>0</v>
      </c>
      <c r="L157" s="42">
        <v>1.4999999999999999E-2</v>
      </c>
      <c r="M157" s="33">
        <f t="shared" si="26"/>
        <v>-50.997946611909654</v>
      </c>
      <c r="N157" s="22">
        <f>(Gesamt!$B$2-IF(H157=0,G157,H157))/365.25</f>
        <v>116</v>
      </c>
      <c r="O157" s="22">
        <f t="shared" si="24"/>
        <v>65.002053388090346</v>
      </c>
      <c r="P157" s="23">
        <f>F157+IF(C157="m",Gesamt!$B$13*365.25,Gesamt!$B$14*365.25)</f>
        <v>23741.25</v>
      </c>
      <c r="Q157" s="34">
        <f t="shared" si="27"/>
        <v>23742</v>
      </c>
      <c r="R157" s="24">
        <f>IF(N157&lt;Gesamt!$B$23,IF(H157=0,G157+365.25*Gesamt!$B$23,H157+365.25*Gesamt!$B$23),0)</f>
        <v>0</v>
      </c>
      <c r="S157" s="35">
        <f>IF(M157&lt;Gesamt!$B$17,Gesamt!$C$17,IF(M157&lt;Gesamt!$B$18,Gesamt!$C$18,IF(M157&lt;Gesamt!$B$19,Gesamt!$C$19,Gesamt!$C$20)))</f>
        <v>0</v>
      </c>
      <c r="T157" s="26">
        <f>IF(R157&gt;0,IF(R157&lt;P157,K157/12*Gesamt!$C$23*(1+L157)^(Gesamt!$B$23-Beamte!N157)*(1+$K$4),0),0)</f>
        <v>0</v>
      </c>
      <c r="U157" s="36">
        <f>(T157/Gesamt!$B$23*N157/((1+Gesamt!$B$29)^(Gesamt!$B$23-Beamte!N157)))*(1+S157)</f>
        <v>0</v>
      </c>
      <c r="V157" s="24">
        <f>IF(N157&lt;Gesamt!$B$24,IF(H157=0,G157+365.25*Gesamt!$B$24,H157+365.25*Gesamt!$B$24),0)</f>
        <v>0</v>
      </c>
      <c r="W157" s="26" t="b">
        <f>IF(V157&gt;0,IF(V157&lt;P157,K157/12*Gesamt!$C$24*(1+L157)^(Gesamt!$B$24-Beamte!N157)*(1+$K$4),IF(O157&gt;=35,K157/12*Gesamt!$C$24*(1+L157)^(O157-N157)*(1+$K$4),0)))</f>
        <v>0</v>
      </c>
      <c r="X157" s="36">
        <f>IF(O157&gt;=40,(W157/Gesamt!$B$24*N157/((1+Gesamt!$B$29)^(Gesamt!$B$24-Beamte!N157))*(1+S157)),IF(O157&gt;=35,(W157/O157*N157/((1+Gesamt!$B$29)^(O157-Beamte!N157))*(1+S157)),0))</f>
        <v>0</v>
      </c>
      <c r="Y157" s="27">
        <f>IF(N157&gt;Gesamt!$B$23,0,K157/12*Gesamt!$C$23*(((1+Beamte!L157)^(Gesamt!$B$23-Beamte!N157))))</f>
        <v>0</v>
      </c>
      <c r="Z157" s="15">
        <f>IF(N157&gt;Gesamt!$B$32,0,Y157/Gesamt!$B$32*((N157)*(1+S157))/((1+Gesamt!$B$29)^(Gesamt!$B$32-N157)))</f>
        <v>0</v>
      </c>
      <c r="AA157" s="37">
        <f t="shared" si="28"/>
        <v>0</v>
      </c>
      <c r="AB157" s="15">
        <f>IF(V157-P157&gt;0,0,IF(N157&gt;Gesamt!$B$24,0,K157/12*Gesamt!$C$24*(((1+Beamte!L157)^(Gesamt!$B$24-Beamte!N157)))))</f>
        <v>0</v>
      </c>
      <c r="AC157" s="15">
        <f>IF(N157&gt;Gesamt!$B$24,0,AB157/Gesamt!$B$24*((N157)*(1+S157))/((1+Gesamt!$B$29)^(Gesamt!$B$24-N157)))</f>
        <v>0</v>
      </c>
      <c r="AD157" s="37">
        <f t="shared" si="29"/>
        <v>0</v>
      </c>
      <c r="AE157" s="15">
        <f>IF(R157-P157&lt;0,0,x)</f>
        <v>0</v>
      </c>
    </row>
    <row r="158" spans="6:31" x14ac:dyDescent="0.15">
      <c r="F158" s="40"/>
      <c r="G158" s="40"/>
      <c r="H158" s="40"/>
      <c r="I158" s="41"/>
      <c r="J158" s="41"/>
      <c r="K158" s="32">
        <f t="shared" si="25"/>
        <v>0</v>
      </c>
      <c r="L158" s="42">
        <v>1.4999999999999999E-2</v>
      </c>
      <c r="M158" s="33">
        <f t="shared" si="26"/>
        <v>-50.997946611909654</v>
      </c>
      <c r="N158" s="22">
        <f>(Gesamt!$B$2-IF(H158=0,G158,H158))/365.25</f>
        <v>116</v>
      </c>
      <c r="O158" s="22">
        <f t="shared" si="24"/>
        <v>65.002053388090346</v>
      </c>
      <c r="P158" s="23">
        <f>F158+IF(C158="m",Gesamt!$B$13*365.25,Gesamt!$B$14*365.25)</f>
        <v>23741.25</v>
      </c>
      <c r="Q158" s="34">
        <f t="shared" si="27"/>
        <v>23742</v>
      </c>
      <c r="R158" s="24">
        <f>IF(N158&lt;Gesamt!$B$23,IF(H158=0,G158+365.25*Gesamt!$B$23,H158+365.25*Gesamt!$B$23),0)</f>
        <v>0</v>
      </c>
      <c r="S158" s="35">
        <f>IF(M158&lt;Gesamt!$B$17,Gesamt!$C$17,IF(M158&lt;Gesamt!$B$18,Gesamt!$C$18,IF(M158&lt;Gesamt!$B$19,Gesamt!$C$19,Gesamt!$C$20)))</f>
        <v>0</v>
      </c>
      <c r="T158" s="26">
        <f>IF(R158&gt;0,IF(R158&lt;P158,K158/12*Gesamt!$C$23*(1+L158)^(Gesamt!$B$23-Beamte!N158)*(1+$K$4),0),0)</f>
        <v>0</v>
      </c>
      <c r="U158" s="36">
        <f>(T158/Gesamt!$B$23*N158/((1+Gesamt!$B$29)^(Gesamt!$B$23-Beamte!N158)))*(1+S158)</f>
        <v>0</v>
      </c>
      <c r="V158" s="24">
        <f>IF(N158&lt;Gesamt!$B$24,IF(H158=0,G158+365.25*Gesamt!$B$24,H158+365.25*Gesamt!$B$24),0)</f>
        <v>0</v>
      </c>
      <c r="W158" s="26" t="b">
        <f>IF(V158&gt;0,IF(V158&lt;P158,K158/12*Gesamt!$C$24*(1+L158)^(Gesamt!$B$24-Beamte!N158)*(1+$K$4),IF(O158&gt;=35,K158/12*Gesamt!$C$24*(1+L158)^(O158-N158)*(1+$K$4),0)))</f>
        <v>0</v>
      </c>
      <c r="X158" s="36">
        <f>IF(O158&gt;=40,(W158/Gesamt!$B$24*N158/((1+Gesamt!$B$29)^(Gesamt!$B$24-Beamte!N158))*(1+S158)),IF(O158&gt;=35,(W158/O158*N158/((1+Gesamt!$B$29)^(O158-Beamte!N158))*(1+S158)),0))</f>
        <v>0</v>
      </c>
      <c r="Y158" s="27">
        <f>IF(N158&gt;Gesamt!$B$23,0,K158/12*Gesamt!$C$23*(((1+Beamte!L158)^(Gesamt!$B$23-Beamte!N158))))</f>
        <v>0</v>
      </c>
      <c r="Z158" s="15">
        <f>IF(N158&gt;Gesamt!$B$32,0,Y158/Gesamt!$B$32*((N158)*(1+S158))/((1+Gesamt!$B$29)^(Gesamt!$B$32-N158)))</f>
        <v>0</v>
      </c>
      <c r="AA158" s="37">
        <f t="shared" si="28"/>
        <v>0</v>
      </c>
      <c r="AB158" s="15">
        <f>IF(V158-P158&gt;0,0,IF(N158&gt;Gesamt!$B$24,0,K158/12*Gesamt!$C$24*(((1+Beamte!L158)^(Gesamt!$B$24-Beamte!N158)))))</f>
        <v>0</v>
      </c>
      <c r="AC158" s="15">
        <f>IF(N158&gt;Gesamt!$B$24,0,AB158/Gesamt!$B$24*((N158)*(1+S158))/((1+Gesamt!$B$29)^(Gesamt!$B$24-N158)))</f>
        <v>0</v>
      </c>
      <c r="AD158" s="37">
        <f t="shared" si="29"/>
        <v>0</v>
      </c>
      <c r="AE158" s="15">
        <f>IF(R158-P158&lt;0,0,x)</f>
        <v>0</v>
      </c>
    </row>
    <row r="159" spans="6:31" x14ac:dyDescent="0.15">
      <c r="F159" s="40"/>
      <c r="G159" s="40"/>
      <c r="H159" s="40"/>
      <c r="I159" s="41"/>
      <c r="J159" s="41"/>
      <c r="K159" s="32">
        <f t="shared" si="25"/>
        <v>0</v>
      </c>
      <c r="L159" s="42">
        <v>1.4999999999999999E-2</v>
      </c>
      <c r="M159" s="33">
        <f t="shared" si="26"/>
        <v>-50.997946611909654</v>
      </c>
      <c r="N159" s="22">
        <f>(Gesamt!$B$2-IF(H159=0,G159,H159))/365.25</f>
        <v>116</v>
      </c>
      <c r="O159" s="22">
        <f t="shared" si="24"/>
        <v>65.002053388090346</v>
      </c>
      <c r="P159" s="23">
        <f>F159+IF(C159="m",Gesamt!$B$13*365.25,Gesamt!$B$14*365.25)</f>
        <v>23741.25</v>
      </c>
      <c r="Q159" s="34">
        <f t="shared" si="27"/>
        <v>23742</v>
      </c>
      <c r="R159" s="24">
        <f>IF(N159&lt;Gesamt!$B$23,IF(H159=0,G159+365.25*Gesamt!$B$23,H159+365.25*Gesamt!$B$23),0)</f>
        <v>0</v>
      </c>
      <c r="S159" s="35">
        <f>IF(M159&lt;Gesamt!$B$17,Gesamt!$C$17,IF(M159&lt;Gesamt!$B$18,Gesamt!$C$18,IF(M159&lt;Gesamt!$B$19,Gesamt!$C$19,Gesamt!$C$20)))</f>
        <v>0</v>
      </c>
      <c r="T159" s="26">
        <f>IF(R159&gt;0,IF(R159&lt;P159,K159/12*Gesamt!$C$23*(1+L159)^(Gesamt!$B$23-Beamte!N159)*(1+$K$4),0),0)</f>
        <v>0</v>
      </c>
      <c r="U159" s="36">
        <f>(T159/Gesamt!$B$23*N159/((1+Gesamt!$B$29)^(Gesamt!$B$23-Beamte!N159)))*(1+S159)</f>
        <v>0</v>
      </c>
      <c r="V159" s="24">
        <f>IF(N159&lt;Gesamt!$B$24,IF(H159=0,G159+365.25*Gesamt!$B$24,H159+365.25*Gesamt!$B$24),0)</f>
        <v>0</v>
      </c>
      <c r="W159" s="26" t="b">
        <f>IF(V159&gt;0,IF(V159&lt;P159,K159/12*Gesamt!$C$24*(1+L159)^(Gesamt!$B$24-Beamte!N159)*(1+$K$4),IF(O159&gt;=35,K159/12*Gesamt!$C$24*(1+L159)^(O159-N159)*(1+$K$4),0)))</f>
        <v>0</v>
      </c>
      <c r="X159" s="36">
        <f>IF(O159&gt;=40,(W159/Gesamt!$B$24*N159/((1+Gesamt!$B$29)^(Gesamt!$B$24-Beamte!N159))*(1+S159)),IF(O159&gt;=35,(W159/O159*N159/((1+Gesamt!$B$29)^(O159-Beamte!N159))*(1+S159)),0))</f>
        <v>0</v>
      </c>
      <c r="Y159" s="27">
        <f>IF(N159&gt;Gesamt!$B$23,0,K159/12*Gesamt!$C$23*(((1+Beamte!L159)^(Gesamt!$B$23-Beamte!N159))))</f>
        <v>0</v>
      </c>
      <c r="Z159" s="15">
        <f>IF(N159&gt;Gesamt!$B$32,0,Y159/Gesamt!$B$32*((N159)*(1+S159))/((1+Gesamt!$B$29)^(Gesamt!$B$32-N159)))</f>
        <v>0</v>
      </c>
      <c r="AA159" s="37">
        <f t="shared" si="28"/>
        <v>0</v>
      </c>
      <c r="AB159" s="15">
        <f>IF(V159-P159&gt;0,0,IF(N159&gt;Gesamt!$B$24,0,K159/12*Gesamt!$C$24*(((1+Beamte!L159)^(Gesamt!$B$24-Beamte!N159)))))</f>
        <v>0</v>
      </c>
      <c r="AC159" s="15">
        <f>IF(N159&gt;Gesamt!$B$24,0,AB159/Gesamt!$B$24*((N159)*(1+S159))/((1+Gesamt!$B$29)^(Gesamt!$B$24-N159)))</f>
        <v>0</v>
      </c>
      <c r="AD159" s="37">
        <f t="shared" si="29"/>
        <v>0</v>
      </c>
      <c r="AE159" s="15">
        <f>IF(R159-P159&lt;0,0,x)</f>
        <v>0</v>
      </c>
    </row>
    <row r="160" spans="6:31" x14ac:dyDescent="0.15">
      <c r="F160" s="40"/>
      <c r="G160" s="40"/>
      <c r="H160" s="40"/>
      <c r="I160" s="41"/>
      <c r="J160" s="41"/>
      <c r="K160" s="32">
        <f t="shared" si="25"/>
        <v>0</v>
      </c>
      <c r="L160" s="42">
        <v>1.4999999999999999E-2</v>
      </c>
      <c r="M160" s="33">
        <f t="shared" si="26"/>
        <v>-50.997946611909654</v>
      </c>
      <c r="N160" s="22">
        <f>(Gesamt!$B$2-IF(H160=0,G160,H160))/365.25</f>
        <v>116</v>
      </c>
      <c r="O160" s="22">
        <f t="shared" si="24"/>
        <v>65.002053388090346</v>
      </c>
      <c r="P160" s="23">
        <f>F160+IF(C160="m",Gesamt!$B$13*365.25,Gesamt!$B$14*365.25)</f>
        <v>23741.25</v>
      </c>
      <c r="Q160" s="34">
        <f t="shared" si="27"/>
        <v>23742</v>
      </c>
      <c r="R160" s="24">
        <f>IF(N160&lt;Gesamt!$B$23,IF(H160=0,G160+365.25*Gesamt!$B$23,H160+365.25*Gesamt!$B$23),0)</f>
        <v>0</v>
      </c>
      <c r="S160" s="35">
        <f>IF(M160&lt;Gesamt!$B$17,Gesamt!$C$17,IF(M160&lt;Gesamt!$B$18,Gesamt!$C$18,IF(M160&lt;Gesamt!$B$19,Gesamt!$C$19,Gesamt!$C$20)))</f>
        <v>0</v>
      </c>
      <c r="T160" s="26">
        <f>IF(R160&gt;0,IF(R160&lt;P160,K160/12*Gesamt!$C$23*(1+L160)^(Gesamt!$B$23-Beamte!N160)*(1+$K$4),0),0)</f>
        <v>0</v>
      </c>
      <c r="U160" s="36">
        <f>(T160/Gesamt!$B$23*N160/((1+Gesamt!$B$29)^(Gesamt!$B$23-Beamte!N160)))*(1+S160)</f>
        <v>0</v>
      </c>
      <c r="V160" s="24">
        <f>IF(N160&lt;Gesamt!$B$24,IF(H160=0,G160+365.25*Gesamt!$B$24,H160+365.25*Gesamt!$B$24),0)</f>
        <v>0</v>
      </c>
      <c r="W160" s="26" t="b">
        <f>IF(V160&gt;0,IF(V160&lt;P160,K160/12*Gesamt!$C$24*(1+L160)^(Gesamt!$B$24-Beamte!N160)*(1+$K$4),IF(O160&gt;=35,K160/12*Gesamt!$C$24*(1+L160)^(O160-N160)*(1+$K$4),0)))</f>
        <v>0</v>
      </c>
      <c r="X160" s="36">
        <f>IF(O160&gt;=40,(W160/Gesamt!$B$24*N160/((1+Gesamt!$B$29)^(Gesamt!$B$24-Beamte!N160))*(1+S160)),IF(O160&gt;=35,(W160/O160*N160/((1+Gesamt!$B$29)^(O160-Beamte!N160))*(1+S160)),0))</f>
        <v>0</v>
      </c>
      <c r="Y160" s="27">
        <f>IF(N160&gt;Gesamt!$B$23,0,K160/12*Gesamt!$C$23*(((1+Beamte!L160)^(Gesamt!$B$23-Beamte!N160))))</f>
        <v>0</v>
      </c>
      <c r="Z160" s="15">
        <f>IF(N160&gt;Gesamt!$B$32,0,Y160/Gesamt!$B$32*((N160)*(1+S160))/((1+Gesamt!$B$29)^(Gesamt!$B$32-N160)))</f>
        <v>0</v>
      </c>
      <c r="AA160" s="37">
        <f t="shared" si="28"/>
        <v>0</v>
      </c>
      <c r="AB160" s="15">
        <f>IF(V160-P160&gt;0,0,IF(N160&gt;Gesamt!$B$24,0,K160/12*Gesamt!$C$24*(((1+Beamte!L160)^(Gesamt!$B$24-Beamte!N160)))))</f>
        <v>0</v>
      </c>
      <c r="AC160" s="15">
        <f>IF(N160&gt;Gesamt!$B$24,0,AB160/Gesamt!$B$24*((N160)*(1+S160))/((1+Gesamt!$B$29)^(Gesamt!$B$24-N160)))</f>
        <v>0</v>
      </c>
      <c r="AD160" s="37">
        <f t="shared" si="29"/>
        <v>0</v>
      </c>
      <c r="AE160" s="15">
        <f>IF(R160-P160&lt;0,0,x)</f>
        <v>0</v>
      </c>
    </row>
    <row r="161" spans="6:31" x14ac:dyDescent="0.15">
      <c r="F161" s="40"/>
      <c r="G161" s="40"/>
      <c r="H161" s="40"/>
      <c r="I161" s="41"/>
      <c r="J161" s="41"/>
      <c r="K161" s="32">
        <f t="shared" si="25"/>
        <v>0</v>
      </c>
      <c r="L161" s="42">
        <v>1.4999999999999999E-2</v>
      </c>
      <c r="M161" s="33">
        <f t="shared" si="26"/>
        <v>-50.997946611909654</v>
      </c>
      <c r="N161" s="22">
        <f>(Gesamt!$B$2-IF(H161=0,G161,H161))/365.25</f>
        <v>116</v>
      </c>
      <c r="O161" s="22">
        <f t="shared" si="24"/>
        <v>65.002053388090346</v>
      </c>
      <c r="P161" s="23">
        <f>F161+IF(C161="m",Gesamt!$B$13*365.25,Gesamt!$B$14*365.25)</f>
        <v>23741.25</v>
      </c>
      <c r="Q161" s="34">
        <f t="shared" si="27"/>
        <v>23742</v>
      </c>
      <c r="R161" s="24">
        <f>IF(N161&lt;Gesamt!$B$23,IF(H161=0,G161+365.25*Gesamt!$B$23,H161+365.25*Gesamt!$B$23),0)</f>
        <v>0</v>
      </c>
      <c r="S161" s="35">
        <f>IF(M161&lt;Gesamt!$B$17,Gesamt!$C$17,IF(M161&lt;Gesamt!$B$18,Gesamt!$C$18,IF(M161&lt;Gesamt!$B$19,Gesamt!$C$19,Gesamt!$C$20)))</f>
        <v>0</v>
      </c>
      <c r="T161" s="26">
        <f>IF(R161&gt;0,IF(R161&lt;P161,K161/12*Gesamt!$C$23*(1+L161)^(Gesamt!$B$23-Beamte!N161)*(1+$K$4),0),0)</f>
        <v>0</v>
      </c>
      <c r="U161" s="36">
        <f>(T161/Gesamt!$B$23*N161/((1+Gesamt!$B$29)^(Gesamt!$B$23-Beamte!N161)))*(1+S161)</f>
        <v>0</v>
      </c>
      <c r="V161" s="24">
        <f>IF(N161&lt;Gesamt!$B$24,IF(H161=0,G161+365.25*Gesamt!$B$24,H161+365.25*Gesamt!$B$24),0)</f>
        <v>0</v>
      </c>
      <c r="W161" s="26" t="b">
        <f>IF(V161&gt;0,IF(V161&lt;P161,K161/12*Gesamt!$C$24*(1+L161)^(Gesamt!$B$24-Beamte!N161)*(1+$K$4),IF(O161&gt;=35,K161/12*Gesamt!$C$24*(1+L161)^(O161-N161)*(1+$K$4),0)))</f>
        <v>0</v>
      </c>
      <c r="X161" s="36">
        <f>IF(O161&gt;=40,(W161/Gesamt!$B$24*N161/((1+Gesamt!$B$29)^(Gesamt!$B$24-Beamte!N161))*(1+S161)),IF(O161&gt;=35,(W161/O161*N161/((1+Gesamt!$B$29)^(O161-Beamte!N161))*(1+S161)),0))</f>
        <v>0</v>
      </c>
      <c r="Y161" s="27">
        <f>IF(N161&gt;Gesamt!$B$23,0,K161/12*Gesamt!$C$23*(((1+Beamte!L161)^(Gesamt!$B$23-Beamte!N161))))</f>
        <v>0</v>
      </c>
      <c r="Z161" s="15">
        <f>IF(N161&gt;Gesamt!$B$32,0,Y161/Gesamt!$B$32*((N161)*(1+S161))/((1+Gesamt!$B$29)^(Gesamt!$B$32-N161)))</f>
        <v>0</v>
      </c>
      <c r="AA161" s="37">
        <f t="shared" si="28"/>
        <v>0</v>
      </c>
      <c r="AB161" s="15">
        <f>IF(V161-P161&gt;0,0,IF(N161&gt;Gesamt!$B$24,0,K161/12*Gesamt!$C$24*(((1+Beamte!L161)^(Gesamt!$B$24-Beamte!N161)))))</f>
        <v>0</v>
      </c>
      <c r="AC161" s="15">
        <f>IF(N161&gt;Gesamt!$B$24,0,AB161/Gesamt!$B$24*((N161)*(1+S161))/((1+Gesamt!$B$29)^(Gesamt!$B$24-N161)))</f>
        <v>0</v>
      </c>
      <c r="AD161" s="37">
        <f t="shared" si="29"/>
        <v>0</v>
      </c>
      <c r="AE161" s="15">
        <f>IF(R161-P161&lt;0,0,x)</f>
        <v>0</v>
      </c>
    </row>
    <row r="162" spans="6:31" x14ac:dyDescent="0.15">
      <c r="F162" s="40"/>
      <c r="G162" s="40"/>
      <c r="H162" s="40"/>
      <c r="I162" s="41"/>
      <c r="J162" s="41"/>
      <c r="K162" s="32">
        <f t="shared" si="25"/>
        <v>0</v>
      </c>
      <c r="L162" s="42">
        <v>1.4999999999999999E-2</v>
      </c>
      <c r="M162" s="33">
        <f t="shared" si="26"/>
        <v>-50.997946611909654</v>
      </c>
      <c r="N162" s="22">
        <f>(Gesamt!$B$2-IF(H162=0,G162,H162))/365.25</f>
        <v>116</v>
      </c>
      <c r="O162" s="22">
        <f t="shared" si="24"/>
        <v>65.002053388090346</v>
      </c>
      <c r="P162" s="23">
        <f>F162+IF(C162="m",Gesamt!$B$13*365.25,Gesamt!$B$14*365.25)</f>
        <v>23741.25</v>
      </c>
      <c r="Q162" s="34">
        <f t="shared" si="27"/>
        <v>23742</v>
      </c>
      <c r="R162" s="24">
        <f>IF(N162&lt;Gesamt!$B$23,IF(H162=0,G162+365.25*Gesamt!$B$23,H162+365.25*Gesamt!$B$23),0)</f>
        <v>0</v>
      </c>
      <c r="S162" s="35">
        <f>IF(M162&lt;Gesamt!$B$17,Gesamt!$C$17,IF(M162&lt;Gesamt!$B$18,Gesamt!$C$18,IF(M162&lt;Gesamt!$B$19,Gesamt!$C$19,Gesamt!$C$20)))</f>
        <v>0</v>
      </c>
      <c r="T162" s="26">
        <f>IF(R162&gt;0,IF(R162&lt;P162,K162/12*Gesamt!$C$23*(1+L162)^(Gesamt!$B$23-Beamte!N162)*(1+$K$4),0),0)</f>
        <v>0</v>
      </c>
      <c r="U162" s="36">
        <f>(T162/Gesamt!$B$23*N162/((1+Gesamt!$B$29)^(Gesamt!$B$23-Beamte!N162)))*(1+S162)</f>
        <v>0</v>
      </c>
      <c r="V162" s="24">
        <f>IF(N162&lt;Gesamt!$B$24,IF(H162=0,G162+365.25*Gesamt!$B$24,H162+365.25*Gesamt!$B$24),0)</f>
        <v>0</v>
      </c>
      <c r="W162" s="26" t="b">
        <f>IF(V162&gt;0,IF(V162&lt;P162,K162/12*Gesamt!$C$24*(1+L162)^(Gesamt!$B$24-Beamte!N162)*(1+$K$4),IF(O162&gt;=35,K162/12*Gesamt!$C$24*(1+L162)^(O162-N162)*(1+$K$4),0)))</f>
        <v>0</v>
      </c>
      <c r="X162" s="36">
        <f>IF(O162&gt;=40,(W162/Gesamt!$B$24*N162/((1+Gesamt!$B$29)^(Gesamt!$B$24-Beamte!N162))*(1+S162)),IF(O162&gt;=35,(W162/O162*N162/((1+Gesamt!$B$29)^(O162-Beamte!N162))*(1+S162)),0))</f>
        <v>0</v>
      </c>
      <c r="Y162" s="27">
        <f>IF(N162&gt;Gesamt!$B$23,0,K162/12*Gesamt!$C$23*(((1+Beamte!L162)^(Gesamt!$B$23-Beamte!N162))))</f>
        <v>0</v>
      </c>
      <c r="Z162" s="15">
        <f>IF(N162&gt;Gesamt!$B$32,0,Y162/Gesamt!$B$32*((N162)*(1+S162))/((1+Gesamt!$B$29)^(Gesamt!$B$32-N162)))</f>
        <v>0</v>
      </c>
      <c r="AA162" s="37">
        <f t="shared" si="28"/>
        <v>0</v>
      </c>
      <c r="AB162" s="15">
        <f>IF(V162-P162&gt;0,0,IF(N162&gt;Gesamt!$B$24,0,K162/12*Gesamt!$C$24*(((1+Beamte!L162)^(Gesamt!$B$24-Beamte!N162)))))</f>
        <v>0</v>
      </c>
      <c r="AC162" s="15">
        <f>IF(N162&gt;Gesamt!$B$24,0,AB162/Gesamt!$B$24*((N162)*(1+S162))/((1+Gesamt!$B$29)^(Gesamt!$B$24-N162)))</f>
        <v>0</v>
      </c>
      <c r="AD162" s="37">
        <f t="shared" si="29"/>
        <v>0</v>
      </c>
      <c r="AE162" s="15">
        <f>IF(R162-P162&lt;0,0,x)</f>
        <v>0</v>
      </c>
    </row>
    <row r="163" spans="6:31" x14ac:dyDescent="0.15">
      <c r="F163" s="40"/>
      <c r="G163" s="40"/>
      <c r="H163" s="40"/>
      <c r="I163" s="41"/>
      <c r="J163" s="41"/>
      <c r="K163" s="32">
        <f t="shared" si="25"/>
        <v>0</v>
      </c>
      <c r="L163" s="42">
        <v>1.4999999999999999E-2</v>
      </c>
      <c r="M163" s="33">
        <f t="shared" si="26"/>
        <v>-50.997946611909654</v>
      </c>
      <c r="N163" s="22">
        <f>(Gesamt!$B$2-IF(H163=0,G163,H163))/365.25</f>
        <v>116</v>
      </c>
      <c r="O163" s="22">
        <f t="shared" si="24"/>
        <v>65.002053388090346</v>
      </c>
      <c r="P163" s="23">
        <f>F163+IF(C163="m",Gesamt!$B$13*365.25,Gesamt!$B$14*365.25)</f>
        <v>23741.25</v>
      </c>
      <c r="Q163" s="34">
        <f t="shared" si="27"/>
        <v>23742</v>
      </c>
      <c r="R163" s="24">
        <f>IF(N163&lt;Gesamt!$B$23,IF(H163=0,G163+365.25*Gesamt!$B$23,H163+365.25*Gesamt!$B$23),0)</f>
        <v>0</v>
      </c>
      <c r="S163" s="35">
        <f>IF(M163&lt;Gesamt!$B$17,Gesamt!$C$17,IF(M163&lt;Gesamt!$B$18,Gesamt!$C$18,IF(M163&lt;Gesamt!$B$19,Gesamt!$C$19,Gesamt!$C$20)))</f>
        <v>0</v>
      </c>
      <c r="T163" s="26">
        <f>IF(R163&gt;0,IF(R163&lt;P163,K163/12*Gesamt!$C$23*(1+L163)^(Gesamt!$B$23-Beamte!N163)*(1+$K$4),0),0)</f>
        <v>0</v>
      </c>
      <c r="U163" s="36">
        <f>(T163/Gesamt!$B$23*N163/((1+Gesamt!$B$29)^(Gesamt!$B$23-Beamte!N163)))*(1+S163)</f>
        <v>0</v>
      </c>
      <c r="V163" s="24">
        <f>IF(N163&lt;Gesamt!$B$24,IF(H163=0,G163+365.25*Gesamt!$B$24,H163+365.25*Gesamt!$B$24),0)</f>
        <v>0</v>
      </c>
      <c r="W163" s="26" t="b">
        <f>IF(V163&gt;0,IF(V163&lt;P163,K163/12*Gesamt!$C$24*(1+L163)^(Gesamt!$B$24-Beamte!N163)*(1+$K$4),IF(O163&gt;=35,K163/12*Gesamt!$C$24*(1+L163)^(O163-N163)*(1+$K$4),0)))</f>
        <v>0</v>
      </c>
      <c r="X163" s="36">
        <f>IF(O163&gt;=40,(W163/Gesamt!$B$24*N163/((1+Gesamt!$B$29)^(Gesamt!$B$24-Beamte!N163))*(1+S163)),IF(O163&gt;=35,(W163/O163*N163/((1+Gesamt!$B$29)^(O163-Beamte!N163))*(1+S163)),0))</f>
        <v>0</v>
      </c>
      <c r="Y163" s="27">
        <f>IF(N163&gt;Gesamt!$B$23,0,K163/12*Gesamt!$C$23*(((1+Beamte!L163)^(Gesamt!$B$23-Beamte!N163))))</f>
        <v>0</v>
      </c>
      <c r="Z163" s="15">
        <f>IF(N163&gt;Gesamt!$B$32,0,Y163/Gesamt!$B$32*((N163)*(1+S163))/((1+Gesamt!$B$29)^(Gesamt!$B$32-N163)))</f>
        <v>0</v>
      </c>
      <c r="AA163" s="37">
        <f t="shared" si="28"/>
        <v>0</v>
      </c>
      <c r="AB163" s="15">
        <f>IF(V163-P163&gt;0,0,IF(N163&gt;Gesamt!$B$24,0,K163/12*Gesamt!$C$24*(((1+Beamte!L163)^(Gesamt!$B$24-Beamte!N163)))))</f>
        <v>0</v>
      </c>
      <c r="AC163" s="15">
        <f>IF(N163&gt;Gesamt!$B$24,0,AB163/Gesamt!$B$24*((N163)*(1+S163))/((1+Gesamt!$B$29)^(Gesamt!$B$24-N163)))</f>
        <v>0</v>
      </c>
      <c r="AD163" s="37">
        <f t="shared" si="29"/>
        <v>0</v>
      </c>
      <c r="AE163" s="15">
        <f>IF(R163-P163&lt;0,0,x)</f>
        <v>0</v>
      </c>
    </row>
    <row r="164" spans="6:31" x14ac:dyDescent="0.15">
      <c r="F164" s="40"/>
      <c r="G164" s="40"/>
      <c r="H164" s="40"/>
      <c r="I164" s="41"/>
      <c r="J164" s="41"/>
      <c r="K164" s="32">
        <f t="shared" si="25"/>
        <v>0</v>
      </c>
      <c r="L164" s="42">
        <v>1.4999999999999999E-2</v>
      </c>
      <c r="M164" s="33">
        <f t="shared" si="26"/>
        <v>-50.997946611909654</v>
      </c>
      <c r="N164" s="22">
        <f>(Gesamt!$B$2-IF(H164=0,G164,H164))/365.25</f>
        <v>116</v>
      </c>
      <c r="O164" s="22">
        <f t="shared" si="24"/>
        <v>65.002053388090346</v>
      </c>
      <c r="P164" s="23">
        <f>F164+IF(C164="m",Gesamt!$B$13*365.25,Gesamt!$B$14*365.25)</f>
        <v>23741.25</v>
      </c>
      <c r="Q164" s="34">
        <f t="shared" si="27"/>
        <v>23742</v>
      </c>
      <c r="R164" s="24">
        <f>IF(N164&lt;Gesamt!$B$23,IF(H164=0,G164+365.25*Gesamt!$B$23,H164+365.25*Gesamt!$B$23),0)</f>
        <v>0</v>
      </c>
      <c r="S164" s="35">
        <f>IF(M164&lt;Gesamt!$B$17,Gesamt!$C$17,IF(M164&lt;Gesamt!$B$18,Gesamt!$C$18,IF(M164&lt;Gesamt!$B$19,Gesamt!$C$19,Gesamt!$C$20)))</f>
        <v>0</v>
      </c>
      <c r="T164" s="26">
        <f>IF(R164&gt;0,IF(R164&lt;P164,K164/12*Gesamt!$C$23*(1+L164)^(Gesamt!$B$23-Beamte!N164)*(1+$K$4),0),0)</f>
        <v>0</v>
      </c>
      <c r="U164" s="36">
        <f>(T164/Gesamt!$B$23*N164/((1+Gesamt!$B$29)^(Gesamt!$B$23-Beamte!N164)))*(1+S164)</f>
        <v>0</v>
      </c>
      <c r="V164" s="24">
        <f>IF(N164&lt;Gesamt!$B$24,IF(H164=0,G164+365.25*Gesamt!$B$24,H164+365.25*Gesamt!$B$24),0)</f>
        <v>0</v>
      </c>
      <c r="W164" s="26" t="b">
        <f>IF(V164&gt;0,IF(V164&lt;P164,K164/12*Gesamt!$C$24*(1+L164)^(Gesamt!$B$24-Beamte!N164)*(1+$K$4),IF(O164&gt;=35,K164/12*Gesamt!$C$24*(1+L164)^(O164-N164)*(1+$K$4),0)))</f>
        <v>0</v>
      </c>
      <c r="X164" s="36">
        <f>IF(O164&gt;=40,(W164/Gesamt!$B$24*N164/((1+Gesamt!$B$29)^(Gesamt!$B$24-Beamte!N164))*(1+S164)),IF(O164&gt;=35,(W164/O164*N164/((1+Gesamt!$B$29)^(O164-Beamte!N164))*(1+S164)),0))</f>
        <v>0</v>
      </c>
      <c r="Y164" s="27">
        <f>IF(N164&gt;Gesamt!$B$23,0,K164/12*Gesamt!$C$23*(((1+Beamte!L164)^(Gesamt!$B$23-Beamte!N164))))</f>
        <v>0</v>
      </c>
      <c r="Z164" s="15">
        <f>IF(N164&gt;Gesamt!$B$32,0,Y164/Gesamt!$B$32*((N164)*(1+S164))/((1+Gesamt!$B$29)^(Gesamt!$B$32-N164)))</f>
        <v>0</v>
      </c>
      <c r="AA164" s="37">
        <f t="shared" si="28"/>
        <v>0</v>
      </c>
      <c r="AB164" s="15">
        <f>IF(V164-P164&gt;0,0,IF(N164&gt;Gesamt!$B$24,0,K164/12*Gesamt!$C$24*(((1+Beamte!L164)^(Gesamt!$B$24-Beamte!N164)))))</f>
        <v>0</v>
      </c>
      <c r="AC164" s="15">
        <f>IF(N164&gt;Gesamt!$B$24,0,AB164/Gesamt!$B$24*((N164)*(1+S164))/((1+Gesamt!$B$29)^(Gesamt!$B$24-N164)))</f>
        <v>0</v>
      </c>
      <c r="AD164" s="37">
        <f t="shared" si="29"/>
        <v>0</v>
      </c>
      <c r="AE164" s="15">
        <f>IF(R164-P164&lt;0,0,x)</f>
        <v>0</v>
      </c>
    </row>
    <row r="165" spans="6:31" x14ac:dyDescent="0.15">
      <c r="F165" s="40"/>
      <c r="G165" s="40"/>
      <c r="H165" s="40"/>
      <c r="I165" s="41"/>
      <c r="J165" s="41"/>
      <c r="K165" s="32">
        <f t="shared" si="25"/>
        <v>0</v>
      </c>
      <c r="L165" s="42">
        <v>1.4999999999999999E-2</v>
      </c>
      <c r="M165" s="33">
        <f t="shared" si="26"/>
        <v>-50.997946611909654</v>
      </c>
      <c r="N165" s="22">
        <f>(Gesamt!$B$2-IF(H165=0,G165,H165))/365.25</f>
        <v>116</v>
      </c>
      <c r="O165" s="22">
        <f t="shared" si="24"/>
        <v>65.002053388090346</v>
      </c>
      <c r="P165" s="23">
        <f>F165+IF(C165="m",Gesamt!$B$13*365.25,Gesamt!$B$14*365.25)</f>
        <v>23741.25</v>
      </c>
      <c r="Q165" s="34">
        <f t="shared" si="27"/>
        <v>23742</v>
      </c>
      <c r="R165" s="24">
        <f>IF(N165&lt;Gesamt!$B$23,IF(H165=0,G165+365.25*Gesamt!$B$23,H165+365.25*Gesamt!$B$23),0)</f>
        <v>0</v>
      </c>
      <c r="S165" s="35">
        <f>IF(M165&lt;Gesamt!$B$17,Gesamt!$C$17,IF(M165&lt;Gesamt!$B$18,Gesamt!$C$18,IF(M165&lt;Gesamt!$B$19,Gesamt!$C$19,Gesamt!$C$20)))</f>
        <v>0</v>
      </c>
      <c r="T165" s="26">
        <f>IF(R165&gt;0,IF(R165&lt;P165,K165/12*Gesamt!$C$23*(1+L165)^(Gesamt!$B$23-Beamte!N165)*(1+$K$4),0),0)</f>
        <v>0</v>
      </c>
      <c r="U165" s="36">
        <f>(T165/Gesamt!$B$23*N165/((1+Gesamt!$B$29)^(Gesamt!$B$23-Beamte!N165)))*(1+S165)</f>
        <v>0</v>
      </c>
      <c r="V165" s="24">
        <f>IF(N165&lt;Gesamt!$B$24,IF(H165=0,G165+365.25*Gesamt!$B$24,H165+365.25*Gesamt!$B$24),0)</f>
        <v>0</v>
      </c>
      <c r="W165" s="26" t="b">
        <f>IF(V165&gt;0,IF(V165&lt;P165,K165/12*Gesamt!$C$24*(1+L165)^(Gesamt!$B$24-Beamte!N165)*(1+$K$4),IF(O165&gt;=35,K165/12*Gesamt!$C$24*(1+L165)^(O165-N165)*(1+$K$4),0)))</f>
        <v>0</v>
      </c>
      <c r="X165" s="36">
        <f>IF(O165&gt;=40,(W165/Gesamt!$B$24*N165/((1+Gesamt!$B$29)^(Gesamt!$B$24-Beamte!N165))*(1+S165)),IF(O165&gt;=35,(W165/O165*N165/((1+Gesamt!$B$29)^(O165-Beamte!N165))*(1+S165)),0))</f>
        <v>0</v>
      </c>
      <c r="Y165" s="27">
        <f>IF(N165&gt;Gesamt!$B$23,0,K165/12*Gesamt!$C$23*(((1+Beamte!L165)^(Gesamt!$B$23-Beamte!N165))))</f>
        <v>0</v>
      </c>
      <c r="Z165" s="15">
        <f>IF(N165&gt;Gesamt!$B$32,0,Y165/Gesamt!$B$32*((N165)*(1+S165))/((1+Gesamt!$B$29)^(Gesamt!$B$32-N165)))</f>
        <v>0</v>
      </c>
      <c r="AA165" s="37">
        <f t="shared" si="28"/>
        <v>0</v>
      </c>
      <c r="AB165" s="15">
        <f>IF(V165-P165&gt;0,0,IF(N165&gt;Gesamt!$B$24,0,K165/12*Gesamt!$C$24*(((1+Beamte!L165)^(Gesamt!$B$24-Beamte!N165)))))</f>
        <v>0</v>
      </c>
      <c r="AC165" s="15">
        <f>IF(N165&gt;Gesamt!$B$24,0,AB165/Gesamt!$B$24*((N165)*(1+S165))/((1+Gesamt!$B$29)^(Gesamt!$B$24-N165)))</f>
        <v>0</v>
      </c>
      <c r="AD165" s="37">
        <f t="shared" si="29"/>
        <v>0</v>
      </c>
      <c r="AE165" s="15">
        <f>IF(R165-P165&lt;0,0,x)</f>
        <v>0</v>
      </c>
    </row>
    <row r="166" spans="6:31" x14ac:dyDescent="0.15">
      <c r="F166" s="40"/>
      <c r="G166" s="40"/>
      <c r="H166" s="40"/>
      <c r="I166" s="41"/>
      <c r="J166" s="41"/>
      <c r="K166" s="32">
        <f t="shared" si="25"/>
        <v>0</v>
      </c>
      <c r="L166" s="42">
        <v>1.4999999999999999E-2</v>
      </c>
      <c r="M166" s="33">
        <f t="shared" si="26"/>
        <v>-50.997946611909654</v>
      </c>
      <c r="N166" s="22">
        <f>(Gesamt!$B$2-IF(H166=0,G166,H166))/365.25</f>
        <v>116</v>
      </c>
      <c r="O166" s="22">
        <f t="shared" si="24"/>
        <v>65.002053388090346</v>
      </c>
      <c r="P166" s="23">
        <f>F166+IF(C166="m",Gesamt!$B$13*365.25,Gesamt!$B$14*365.25)</f>
        <v>23741.25</v>
      </c>
      <c r="Q166" s="34">
        <f t="shared" si="27"/>
        <v>23742</v>
      </c>
      <c r="R166" s="24">
        <f>IF(N166&lt;Gesamt!$B$23,IF(H166=0,G166+365.25*Gesamt!$B$23,H166+365.25*Gesamt!$B$23),0)</f>
        <v>0</v>
      </c>
      <c r="S166" s="35">
        <f>IF(M166&lt;Gesamt!$B$17,Gesamt!$C$17,IF(M166&lt;Gesamt!$B$18,Gesamt!$C$18,IF(M166&lt;Gesamt!$B$19,Gesamt!$C$19,Gesamt!$C$20)))</f>
        <v>0</v>
      </c>
      <c r="T166" s="26">
        <f>IF(R166&gt;0,IF(R166&lt;P166,K166/12*Gesamt!$C$23*(1+L166)^(Gesamt!$B$23-Beamte!N166)*(1+$K$4),0),0)</f>
        <v>0</v>
      </c>
      <c r="U166" s="36">
        <f>(T166/Gesamt!$B$23*N166/((1+Gesamt!$B$29)^(Gesamt!$B$23-Beamte!N166)))*(1+S166)</f>
        <v>0</v>
      </c>
      <c r="V166" s="24">
        <f>IF(N166&lt;Gesamt!$B$24,IF(H166=0,G166+365.25*Gesamt!$B$24,H166+365.25*Gesamt!$B$24),0)</f>
        <v>0</v>
      </c>
      <c r="W166" s="26" t="b">
        <f>IF(V166&gt;0,IF(V166&lt;P166,K166/12*Gesamt!$C$24*(1+L166)^(Gesamt!$B$24-Beamte!N166)*(1+$K$4),IF(O166&gt;=35,K166/12*Gesamt!$C$24*(1+L166)^(O166-N166)*(1+$K$4),0)))</f>
        <v>0</v>
      </c>
      <c r="X166" s="36">
        <f>IF(O166&gt;=40,(W166/Gesamt!$B$24*N166/((1+Gesamt!$B$29)^(Gesamt!$B$24-Beamte!N166))*(1+S166)),IF(O166&gt;=35,(W166/O166*N166/((1+Gesamt!$B$29)^(O166-Beamte!N166))*(1+S166)),0))</f>
        <v>0</v>
      </c>
      <c r="Y166" s="27">
        <f>IF(N166&gt;Gesamt!$B$23,0,K166/12*Gesamt!$C$23*(((1+Beamte!L166)^(Gesamt!$B$23-Beamte!N166))))</f>
        <v>0</v>
      </c>
      <c r="Z166" s="15">
        <f>IF(N166&gt;Gesamt!$B$32,0,Y166/Gesamt!$B$32*((N166)*(1+S166))/((1+Gesamt!$B$29)^(Gesamt!$B$32-N166)))</f>
        <v>0</v>
      </c>
      <c r="AA166" s="37">
        <f t="shared" si="28"/>
        <v>0</v>
      </c>
      <c r="AB166" s="15">
        <f>IF(V166-P166&gt;0,0,IF(N166&gt;Gesamt!$B$24,0,K166/12*Gesamt!$C$24*(((1+Beamte!L166)^(Gesamt!$B$24-Beamte!N166)))))</f>
        <v>0</v>
      </c>
      <c r="AC166" s="15">
        <f>IF(N166&gt;Gesamt!$B$24,0,AB166/Gesamt!$B$24*((N166)*(1+S166))/((1+Gesamt!$B$29)^(Gesamt!$B$24-N166)))</f>
        <v>0</v>
      </c>
      <c r="AD166" s="37">
        <f t="shared" si="29"/>
        <v>0</v>
      </c>
      <c r="AE166" s="15">
        <f>IF(R166-P166&lt;0,0,x)</f>
        <v>0</v>
      </c>
    </row>
    <row r="167" spans="6:31" x14ac:dyDescent="0.15">
      <c r="F167" s="40"/>
      <c r="G167" s="40"/>
      <c r="H167" s="40"/>
      <c r="I167" s="41"/>
      <c r="J167" s="41"/>
      <c r="K167" s="32">
        <f t="shared" si="25"/>
        <v>0</v>
      </c>
      <c r="L167" s="42">
        <v>1.4999999999999999E-2</v>
      </c>
      <c r="M167" s="33">
        <f t="shared" si="26"/>
        <v>-50.997946611909654</v>
      </c>
      <c r="N167" s="22">
        <f>(Gesamt!$B$2-IF(H167=0,G167,H167))/365.25</f>
        <v>116</v>
      </c>
      <c r="O167" s="22">
        <f t="shared" si="24"/>
        <v>65.002053388090346</v>
      </c>
      <c r="P167" s="23">
        <f>F167+IF(C167="m",Gesamt!$B$13*365.25,Gesamt!$B$14*365.25)</f>
        <v>23741.25</v>
      </c>
      <c r="Q167" s="34">
        <f t="shared" si="27"/>
        <v>23742</v>
      </c>
      <c r="R167" s="24">
        <f>IF(N167&lt;Gesamt!$B$23,IF(H167=0,G167+365.25*Gesamt!$B$23,H167+365.25*Gesamt!$B$23),0)</f>
        <v>0</v>
      </c>
      <c r="S167" s="35">
        <f>IF(M167&lt;Gesamt!$B$17,Gesamt!$C$17,IF(M167&lt;Gesamt!$B$18,Gesamt!$C$18,IF(M167&lt;Gesamt!$B$19,Gesamt!$C$19,Gesamt!$C$20)))</f>
        <v>0</v>
      </c>
      <c r="T167" s="26">
        <f>IF(R167&gt;0,IF(R167&lt;P167,K167/12*Gesamt!$C$23*(1+L167)^(Gesamt!$B$23-Beamte!N167)*(1+$K$4),0),0)</f>
        <v>0</v>
      </c>
      <c r="U167" s="36">
        <f>(T167/Gesamt!$B$23*N167/((1+Gesamt!$B$29)^(Gesamt!$B$23-Beamte!N167)))*(1+S167)</f>
        <v>0</v>
      </c>
      <c r="V167" s="24">
        <f>IF(N167&lt;Gesamt!$B$24,IF(H167=0,G167+365.25*Gesamt!$B$24,H167+365.25*Gesamt!$B$24),0)</f>
        <v>0</v>
      </c>
      <c r="W167" s="26" t="b">
        <f>IF(V167&gt;0,IF(V167&lt;P167,K167/12*Gesamt!$C$24*(1+L167)^(Gesamt!$B$24-Beamte!N167)*(1+$K$4),IF(O167&gt;=35,K167/12*Gesamt!$C$24*(1+L167)^(O167-N167)*(1+$K$4),0)))</f>
        <v>0</v>
      </c>
      <c r="X167" s="36">
        <f>IF(O167&gt;=40,(W167/Gesamt!$B$24*N167/((1+Gesamt!$B$29)^(Gesamt!$B$24-Beamte!N167))*(1+S167)),IF(O167&gt;=35,(W167/O167*N167/((1+Gesamt!$B$29)^(O167-Beamte!N167))*(1+S167)),0))</f>
        <v>0</v>
      </c>
      <c r="Y167" s="27">
        <f>IF(N167&gt;Gesamt!$B$23,0,K167/12*Gesamt!$C$23*(((1+Beamte!L167)^(Gesamt!$B$23-Beamte!N167))))</f>
        <v>0</v>
      </c>
      <c r="Z167" s="15">
        <f>IF(N167&gt;Gesamt!$B$32,0,Y167/Gesamt!$B$32*((N167)*(1+S167))/((1+Gesamt!$B$29)^(Gesamt!$B$32-N167)))</f>
        <v>0</v>
      </c>
      <c r="AA167" s="37">
        <f t="shared" si="28"/>
        <v>0</v>
      </c>
      <c r="AB167" s="15">
        <f>IF(V167-P167&gt;0,0,IF(N167&gt;Gesamt!$B$24,0,K167/12*Gesamt!$C$24*(((1+Beamte!L167)^(Gesamt!$B$24-Beamte!N167)))))</f>
        <v>0</v>
      </c>
      <c r="AC167" s="15">
        <f>IF(N167&gt;Gesamt!$B$24,0,AB167/Gesamt!$B$24*((N167)*(1+S167))/((1+Gesamt!$B$29)^(Gesamt!$B$24-N167)))</f>
        <v>0</v>
      </c>
      <c r="AD167" s="37">
        <f t="shared" si="29"/>
        <v>0</v>
      </c>
      <c r="AE167" s="15">
        <f>IF(R167-P167&lt;0,0,x)</f>
        <v>0</v>
      </c>
    </row>
    <row r="168" spans="6:31" x14ac:dyDescent="0.15">
      <c r="F168" s="40"/>
      <c r="G168" s="40"/>
      <c r="H168" s="40"/>
      <c r="I168" s="41"/>
      <c r="J168" s="41"/>
      <c r="K168" s="32">
        <f t="shared" si="25"/>
        <v>0</v>
      </c>
      <c r="L168" s="42">
        <v>1.4999999999999999E-2</v>
      </c>
      <c r="M168" s="33">
        <f t="shared" si="26"/>
        <v>-50.997946611909654</v>
      </c>
      <c r="N168" s="22">
        <f>(Gesamt!$B$2-IF(H168=0,G168,H168))/365.25</f>
        <v>116</v>
      </c>
      <c r="O168" s="22">
        <f t="shared" si="24"/>
        <v>65.002053388090346</v>
      </c>
      <c r="P168" s="23">
        <f>F168+IF(C168="m",Gesamt!$B$13*365.25,Gesamt!$B$14*365.25)</f>
        <v>23741.25</v>
      </c>
      <c r="Q168" s="34">
        <f t="shared" si="27"/>
        <v>23742</v>
      </c>
      <c r="R168" s="24">
        <f>IF(N168&lt;Gesamt!$B$23,IF(H168=0,G168+365.25*Gesamt!$B$23,H168+365.25*Gesamt!$B$23),0)</f>
        <v>0</v>
      </c>
      <c r="S168" s="35">
        <f>IF(M168&lt;Gesamt!$B$17,Gesamt!$C$17,IF(M168&lt;Gesamt!$B$18,Gesamt!$C$18,IF(M168&lt;Gesamt!$B$19,Gesamt!$C$19,Gesamt!$C$20)))</f>
        <v>0</v>
      </c>
      <c r="T168" s="26">
        <f>IF(R168&gt;0,IF(R168&lt;P168,K168/12*Gesamt!$C$23*(1+L168)^(Gesamt!$B$23-Beamte!N168)*(1+$K$4),0),0)</f>
        <v>0</v>
      </c>
      <c r="U168" s="36">
        <f>(T168/Gesamt!$B$23*N168/((1+Gesamt!$B$29)^(Gesamt!$B$23-Beamte!N168)))*(1+S168)</f>
        <v>0</v>
      </c>
      <c r="V168" s="24">
        <f>IF(N168&lt;Gesamt!$B$24,IF(H168=0,G168+365.25*Gesamt!$B$24,H168+365.25*Gesamt!$B$24),0)</f>
        <v>0</v>
      </c>
      <c r="W168" s="26" t="b">
        <f>IF(V168&gt;0,IF(V168&lt;P168,K168/12*Gesamt!$C$24*(1+L168)^(Gesamt!$B$24-Beamte!N168)*(1+$K$4),IF(O168&gt;=35,K168/12*Gesamt!$C$24*(1+L168)^(O168-N168)*(1+$K$4),0)))</f>
        <v>0</v>
      </c>
      <c r="X168" s="36">
        <f>IF(O168&gt;=40,(W168/Gesamt!$B$24*N168/((1+Gesamt!$B$29)^(Gesamt!$B$24-Beamte!N168))*(1+S168)),IF(O168&gt;=35,(W168/O168*N168/((1+Gesamt!$B$29)^(O168-Beamte!N168))*(1+S168)),0))</f>
        <v>0</v>
      </c>
      <c r="Y168" s="27">
        <f>IF(N168&gt;Gesamt!$B$23,0,K168/12*Gesamt!$C$23*(((1+Beamte!L168)^(Gesamt!$B$23-Beamte!N168))))</f>
        <v>0</v>
      </c>
      <c r="Z168" s="15">
        <f>IF(N168&gt;Gesamt!$B$32,0,Y168/Gesamt!$B$32*((N168)*(1+S168))/((1+Gesamt!$B$29)^(Gesamt!$B$32-N168)))</f>
        <v>0</v>
      </c>
      <c r="AA168" s="37">
        <f t="shared" si="28"/>
        <v>0</v>
      </c>
      <c r="AB168" s="15">
        <f>IF(V168-P168&gt;0,0,IF(N168&gt;Gesamt!$B$24,0,K168/12*Gesamt!$C$24*(((1+Beamte!L168)^(Gesamt!$B$24-Beamte!N168)))))</f>
        <v>0</v>
      </c>
      <c r="AC168" s="15">
        <f>IF(N168&gt;Gesamt!$B$24,0,AB168/Gesamt!$B$24*((N168)*(1+S168))/((1+Gesamt!$B$29)^(Gesamt!$B$24-N168)))</f>
        <v>0</v>
      </c>
      <c r="AD168" s="37">
        <f t="shared" si="29"/>
        <v>0</v>
      </c>
      <c r="AE168" s="15">
        <f>IF(R168-P168&lt;0,0,x)</f>
        <v>0</v>
      </c>
    </row>
    <row r="169" spans="6:31" x14ac:dyDescent="0.15">
      <c r="F169" s="40"/>
      <c r="G169" s="40"/>
      <c r="H169" s="40"/>
      <c r="I169" s="41"/>
      <c r="J169" s="41"/>
      <c r="K169" s="32">
        <f t="shared" si="25"/>
        <v>0</v>
      </c>
      <c r="L169" s="42">
        <v>1.4999999999999999E-2</v>
      </c>
      <c r="M169" s="33">
        <f t="shared" si="26"/>
        <v>-50.997946611909654</v>
      </c>
      <c r="N169" s="22">
        <f>(Gesamt!$B$2-IF(H169=0,G169,H169))/365.25</f>
        <v>116</v>
      </c>
      <c r="O169" s="22">
        <f t="shared" si="24"/>
        <v>65.002053388090346</v>
      </c>
      <c r="P169" s="23">
        <f>F169+IF(C169="m",Gesamt!$B$13*365.25,Gesamt!$B$14*365.25)</f>
        <v>23741.25</v>
      </c>
      <c r="Q169" s="34">
        <f t="shared" si="27"/>
        <v>23742</v>
      </c>
      <c r="R169" s="24">
        <f>IF(N169&lt;Gesamt!$B$23,IF(H169=0,G169+365.25*Gesamt!$B$23,H169+365.25*Gesamt!$B$23),0)</f>
        <v>0</v>
      </c>
      <c r="S169" s="35">
        <f>IF(M169&lt;Gesamt!$B$17,Gesamt!$C$17,IF(M169&lt;Gesamt!$B$18,Gesamt!$C$18,IF(M169&lt;Gesamt!$B$19,Gesamt!$C$19,Gesamt!$C$20)))</f>
        <v>0</v>
      </c>
      <c r="T169" s="26">
        <f>IF(R169&gt;0,IF(R169&lt;P169,K169/12*Gesamt!$C$23*(1+L169)^(Gesamt!$B$23-Beamte!N169)*(1+$K$4),0),0)</f>
        <v>0</v>
      </c>
      <c r="U169" s="36">
        <f>(T169/Gesamt!$B$23*N169/((1+Gesamt!$B$29)^(Gesamt!$B$23-Beamte!N169)))*(1+S169)</f>
        <v>0</v>
      </c>
      <c r="V169" s="24">
        <f>IF(N169&lt;Gesamt!$B$24,IF(H169=0,G169+365.25*Gesamt!$B$24,H169+365.25*Gesamt!$B$24),0)</f>
        <v>0</v>
      </c>
      <c r="W169" s="26" t="b">
        <f>IF(V169&gt;0,IF(V169&lt;P169,K169/12*Gesamt!$C$24*(1+L169)^(Gesamt!$B$24-Beamte!N169)*(1+$K$4),IF(O169&gt;=35,K169/12*Gesamt!$C$24*(1+L169)^(O169-N169)*(1+$K$4),0)))</f>
        <v>0</v>
      </c>
      <c r="X169" s="36">
        <f>IF(O169&gt;=40,(W169/Gesamt!$B$24*N169/((1+Gesamt!$B$29)^(Gesamt!$B$24-Beamte!N169))*(1+S169)),IF(O169&gt;=35,(W169/O169*N169/((1+Gesamt!$B$29)^(O169-Beamte!N169))*(1+S169)),0))</f>
        <v>0</v>
      </c>
      <c r="Y169" s="27">
        <f>IF(N169&gt;Gesamt!$B$23,0,K169/12*Gesamt!$C$23*(((1+Beamte!L169)^(Gesamt!$B$23-Beamte!N169))))</f>
        <v>0</v>
      </c>
      <c r="Z169" s="15">
        <f>IF(N169&gt;Gesamt!$B$32,0,Y169/Gesamt!$B$32*((N169)*(1+S169))/((1+Gesamt!$B$29)^(Gesamt!$B$32-N169)))</f>
        <v>0</v>
      </c>
      <c r="AA169" s="37">
        <f t="shared" si="28"/>
        <v>0</v>
      </c>
      <c r="AB169" s="15">
        <f>IF(V169-P169&gt;0,0,IF(N169&gt;Gesamt!$B$24,0,K169/12*Gesamt!$C$24*(((1+Beamte!L169)^(Gesamt!$B$24-Beamte!N169)))))</f>
        <v>0</v>
      </c>
      <c r="AC169" s="15">
        <f>IF(N169&gt;Gesamt!$B$24,0,AB169/Gesamt!$B$24*((N169)*(1+S169))/((1+Gesamt!$B$29)^(Gesamt!$B$24-N169)))</f>
        <v>0</v>
      </c>
      <c r="AD169" s="37">
        <f t="shared" si="29"/>
        <v>0</v>
      </c>
      <c r="AE169" s="15">
        <f>IF(R169-P169&lt;0,0,x)</f>
        <v>0</v>
      </c>
    </row>
    <row r="170" spans="6:31" x14ac:dyDescent="0.15">
      <c r="F170" s="40"/>
      <c r="G170" s="40"/>
      <c r="H170" s="40"/>
      <c r="I170" s="41"/>
      <c r="J170" s="41"/>
      <c r="K170" s="32">
        <f t="shared" si="25"/>
        <v>0</v>
      </c>
      <c r="L170" s="42">
        <v>1.4999999999999999E-2</v>
      </c>
      <c r="M170" s="33">
        <f t="shared" si="26"/>
        <v>-50.997946611909654</v>
      </c>
      <c r="N170" s="22">
        <f>(Gesamt!$B$2-IF(H170=0,G170,H170))/365.25</f>
        <v>116</v>
      </c>
      <c r="O170" s="22">
        <f t="shared" si="24"/>
        <v>65.002053388090346</v>
      </c>
      <c r="P170" s="23">
        <f>F170+IF(C170="m",Gesamt!$B$13*365.25,Gesamt!$B$14*365.25)</f>
        <v>23741.25</v>
      </c>
      <c r="Q170" s="34">
        <f t="shared" si="27"/>
        <v>23742</v>
      </c>
      <c r="R170" s="24">
        <f>IF(N170&lt;Gesamt!$B$23,IF(H170=0,G170+365.25*Gesamt!$B$23,H170+365.25*Gesamt!$B$23),0)</f>
        <v>0</v>
      </c>
      <c r="S170" s="35">
        <f>IF(M170&lt;Gesamt!$B$17,Gesamt!$C$17,IF(M170&lt;Gesamt!$B$18,Gesamt!$C$18,IF(M170&lt;Gesamt!$B$19,Gesamt!$C$19,Gesamt!$C$20)))</f>
        <v>0</v>
      </c>
      <c r="T170" s="26">
        <f>IF(R170&gt;0,IF(R170&lt;P170,K170/12*Gesamt!$C$23*(1+L170)^(Gesamt!$B$23-Beamte!N170)*(1+$K$4),0),0)</f>
        <v>0</v>
      </c>
      <c r="U170" s="36">
        <f>(T170/Gesamt!$B$23*N170/((1+Gesamt!$B$29)^(Gesamt!$B$23-Beamte!N170)))*(1+S170)</f>
        <v>0</v>
      </c>
      <c r="V170" s="24">
        <f>IF(N170&lt;Gesamt!$B$24,IF(H170=0,G170+365.25*Gesamt!$B$24,H170+365.25*Gesamt!$B$24),0)</f>
        <v>0</v>
      </c>
      <c r="W170" s="26" t="b">
        <f>IF(V170&gt;0,IF(V170&lt;P170,K170/12*Gesamt!$C$24*(1+L170)^(Gesamt!$B$24-Beamte!N170)*(1+$K$4),IF(O170&gt;=35,K170/12*Gesamt!$C$24*(1+L170)^(O170-N170)*(1+$K$4),0)))</f>
        <v>0</v>
      </c>
      <c r="X170" s="36">
        <f>IF(O170&gt;=40,(W170/Gesamt!$B$24*N170/((1+Gesamt!$B$29)^(Gesamt!$B$24-Beamte!N170))*(1+S170)),IF(O170&gt;=35,(W170/O170*N170/((1+Gesamt!$B$29)^(O170-Beamte!N170))*(1+S170)),0))</f>
        <v>0</v>
      </c>
      <c r="Y170" s="27">
        <f>IF(N170&gt;Gesamt!$B$23,0,K170/12*Gesamt!$C$23*(((1+Beamte!L170)^(Gesamt!$B$23-Beamte!N170))))</f>
        <v>0</v>
      </c>
      <c r="Z170" s="15">
        <f>IF(N170&gt;Gesamt!$B$32,0,Y170/Gesamt!$B$32*((N170)*(1+S170))/((1+Gesamt!$B$29)^(Gesamt!$B$32-N170)))</f>
        <v>0</v>
      </c>
      <c r="AA170" s="37">
        <f t="shared" si="28"/>
        <v>0</v>
      </c>
      <c r="AB170" s="15">
        <f>IF(V170-P170&gt;0,0,IF(N170&gt;Gesamt!$B$24,0,K170/12*Gesamt!$C$24*(((1+Beamte!L170)^(Gesamt!$B$24-Beamte!N170)))))</f>
        <v>0</v>
      </c>
      <c r="AC170" s="15">
        <f>IF(N170&gt;Gesamt!$B$24,0,AB170/Gesamt!$B$24*((N170)*(1+S170))/((1+Gesamt!$B$29)^(Gesamt!$B$24-N170)))</f>
        <v>0</v>
      </c>
      <c r="AD170" s="37">
        <f t="shared" si="29"/>
        <v>0</v>
      </c>
      <c r="AE170" s="15">
        <f>IF(R170-P170&lt;0,0,x)</f>
        <v>0</v>
      </c>
    </row>
    <row r="171" spans="6:31" x14ac:dyDescent="0.15">
      <c r="F171" s="40"/>
      <c r="G171" s="40"/>
      <c r="H171" s="40"/>
      <c r="I171" s="41"/>
      <c r="J171" s="41"/>
      <c r="K171" s="32">
        <f t="shared" si="25"/>
        <v>0</v>
      </c>
      <c r="L171" s="42">
        <v>1.4999999999999999E-2</v>
      </c>
      <c r="M171" s="33">
        <f t="shared" si="26"/>
        <v>-50.997946611909654</v>
      </c>
      <c r="N171" s="22">
        <f>(Gesamt!$B$2-IF(H171=0,G171,H171))/365.25</f>
        <v>116</v>
      </c>
      <c r="O171" s="22">
        <f t="shared" si="24"/>
        <v>65.002053388090346</v>
      </c>
      <c r="P171" s="23">
        <f>F171+IF(C171="m",Gesamt!$B$13*365.25,Gesamt!$B$14*365.25)</f>
        <v>23741.25</v>
      </c>
      <c r="Q171" s="34">
        <f t="shared" si="27"/>
        <v>23742</v>
      </c>
      <c r="R171" s="24">
        <f>IF(N171&lt;Gesamt!$B$23,IF(H171=0,G171+365.25*Gesamt!$B$23,H171+365.25*Gesamt!$B$23),0)</f>
        <v>0</v>
      </c>
      <c r="S171" s="35">
        <f>IF(M171&lt;Gesamt!$B$17,Gesamt!$C$17,IF(M171&lt;Gesamt!$B$18,Gesamt!$C$18,IF(M171&lt;Gesamt!$B$19,Gesamt!$C$19,Gesamt!$C$20)))</f>
        <v>0</v>
      </c>
      <c r="T171" s="26">
        <f>IF(R171&gt;0,IF(R171&lt;P171,K171/12*Gesamt!$C$23*(1+L171)^(Gesamt!$B$23-Beamte!N171)*(1+$K$4),0),0)</f>
        <v>0</v>
      </c>
      <c r="U171" s="36">
        <f>(T171/Gesamt!$B$23*N171/((1+Gesamt!$B$29)^(Gesamt!$B$23-Beamte!N171)))*(1+S171)</f>
        <v>0</v>
      </c>
      <c r="V171" s="24">
        <f>IF(N171&lt;Gesamt!$B$24,IF(H171=0,G171+365.25*Gesamt!$B$24,H171+365.25*Gesamt!$B$24),0)</f>
        <v>0</v>
      </c>
      <c r="W171" s="26" t="b">
        <f>IF(V171&gt;0,IF(V171&lt;P171,K171/12*Gesamt!$C$24*(1+L171)^(Gesamt!$B$24-Beamte!N171)*(1+$K$4),IF(O171&gt;=35,K171/12*Gesamt!$C$24*(1+L171)^(O171-N171)*(1+$K$4),0)))</f>
        <v>0</v>
      </c>
      <c r="X171" s="36">
        <f>IF(O171&gt;=40,(W171/Gesamt!$B$24*N171/((1+Gesamt!$B$29)^(Gesamt!$B$24-Beamte!N171))*(1+S171)),IF(O171&gt;=35,(W171/O171*N171/((1+Gesamt!$B$29)^(O171-Beamte!N171))*(1+S171)),0))</f>
        <v>0</v>
      </c>
      <c r="Y171" s="27">
        <f>IF(N171&gt;Gesamt!$B$23,0,K171/12*Gesamt!$C$23*(((1+Beamte!L171)^(Gesamt!$B$23-Beamte!N171))))</f>
        <v>0</v>
      </c>
      <c r="Z171" s="15">
        <f>IF(N171&gt;Gesamt!$B$32,0,Y171/Gesamt!$B$32*((N171)*(1+S171))/((1+Gesamt!$B$29)^(Gesamt!$B$32-N171)))</f>
        <v>0</v>
      </c>
      <c r="AA171" s="37">
        <f t="shared" si="28"/>
        <v>0</v>
      </c>
      <c r="AB171" s="15">
        <f>IF(V171-P171&gt;0,0,IF(N171&gt;Gesamt!$B$24,0,K171/12*Gesamt!$C$24*(((1+Beamte!L171)^(Gesamt!$B$24-Beamte!N171)))))</f>
        <v>0</v>
      </c>
      <c r="AC171" s="15">
        <f>IF(N171&gt;Gesamt!$B$24,0,AB171/Gesamt!$B$24*((N171)*(1+S171))/((1+Gesamt!$B$29)^(Gesamt!$B$24-N171)))</f>
        <v>0</v>
      </c>
      <c r="AD171" s="37">
        <f t="shared" si="29"/>
        <v>0</v>
      </c>
      <c r="AE171" s="15">
        <f>IF(R171-P171&lt;0,0,x)</f>
        <v>0</v>
      </c>
    </row>
    <row r="172" spans="6:31" x14ac:dyDescent="0.15">
      <c r="F172" s="40"/>
      <c r="G172" s="40"/>
      <c r="H172" s="40"/>
      <c r="I172" s="41"/>
      <c r="J172" s="41"/>
      <c r="K172" s="32">
        <f t="shared" si="25"/>
        <v>0</v>
      </c>
      <c r="L172" s="42">
        <v>1.4999999999999999E-2</v>
      </c>
      <c r="M172" s="33">
        <f t="shared" si="26"/>
        <v>-50.997946611909654</v>
      </c>
      <c r="N172" s="22">
        <f>(Gesamt!$B$2-IF(H172=0,G172,H172))/365.25</f>
        <v>116</v>
      </c>
      <c r="O172" s="22">
        <f t="shared" si="24"/>
        <v>65.002053388090346</v>
      </c>
      <c r="P172" s="23">
        <f>F172+IF(C172="m",Gesamt!$B$13*365.25,Gesamt!$B$14*365.25)</f>
        <v>23741.25</v>
      </c>
      <c r="Q172" s="34">
        <f t="shared" si="27"/>
        <v>23742</v>
      </c>
      <c r="R172" s="24">
        <f>IF(N172&lt;Gesamt!$B$23,IF(H172=0,G172+365.25*Gesamt!$B$23,H172+365.25*Gesamt!$B$23),0)</f>
        <v>0</v>
      </c>
      <c r="S172" s="35">
        <f>IF(M172&lt;Gesamt!$B$17,Gesamt!$C$17,IF(M172&lt;Gesamt!$B$18,Gesamt!$C$18,IF(M172&lt;Gesamt!$B$19,Gesamt!$C$19,Gesamt!$C$20)))</f>
        <v>0</v>
      </c>
      <c r="T172" s="26">
        <f>IF(R172&gt;0,IF(R172&lt;P172,K172/12*Gesamt!$C$23*(1+L172)^(Gesamt!$B$23-Beamte!N172)*(1+$K$4),0),0)</f>
        <v>0</v>
      </c>
      <c r="U172" s="36">
        <f>(T172/Gesamt!$B$23*N172/((1+Gesamt!$B$29)^(Gesamt!$B$23-Beamte!N172)))*(1+S172)</f>
        <v>0</v>
      </c>
      <c r="V172" s="24">
        <f>IF(N172&lt;Gesamt!$B$24,IF(H172=0,G172+365.25*Gesamt!$B$24,H172+365.25*Gesamt!$B$24),0)</f>
        <v>0</v>
      </c>
      <c r="W172" s="26" t="b">
        <f>IF(V172&gt;0,IF(V172&lt;P172,K172/12*Gesamt!$C$24*(1+L172)^(Gesamt!$B$24-Beamte!N172)*(1+$K$4),IF(O172&gt;=35,K172/12*Gesamt!$C$24*(1+L172)^(O172-N172)*(1+$K$4),0)))</f>
        <v>0</v>
      </c>
      <c r="X172" s="36">
        <f>IF(O172&gt;=40,(W172/Gesamt!$B$24*N172/((1+Gesamt!$B$29)^(Gesamt!$B$24-Beamte!N172))*(1+S172)),IF(O172&gt;=35,(W172/O172*N172/((1+Gesamt!$B$29)^(O172-Beamte!N172))*(1+S172)),0))</f>
        <v>0</v>
      </c>
      <c r="Y172" s="27">
        <f>IF(N172&gt;Gesamt!$B$23,0,K172/12*Gesamt!$C$23*(((1+Beamte!L172)^(Gesamt!$B$23-Beamte!N172))))</f>
        <v>0</v>
      </c>
      <c r="Z172" s="15">
        <f>IF(N172&gt;Gesamt!$B$32,0,Y172/Gesamt!$B$32*((N172)*(1+S172))/((1+Gesamt!$B$29)^(Gesamt!$B$32-N172)))</f>
        <v>0</v>
      </c>
      <c r="AA172" s="37">
        <f t="shared" si="28"/>
        <v>0</v>
      </c>
      <c r="AB172" s="15">
        <f>IF(V172-P172&gt;0,0,IF(N172&gt;Gesamt!$B$24,0,K172/12*Gesamt!$C$24*(((1+Beamte!L172)^(Gesamt!$B$24-Beamte!N172)))))</f>
        <v>0</v>
      </c>
      <c r="AC172" s="15">
        <f>IF(N172&gt;Gesamt!$B$24,0,AB172/Gesamt!$B$24*((N172)*(1+S172))/((1+Gesamt!$B$29)^(Gesamt!$B$24-N172)))</f>
        <v>0</v>
      </c>
      <c r="AD172" s="37">
        <f t="shared" si="29"/>
        <v>0</v>
      </c>
      <c r="AE172" s="15">
        <f>IF(R172-P172&lt;0,0,x)</f>
        <v>0</v>
      </c>
    </row>
    <row r="173" spans="6:31" x14ac:dyDescent="0.15">
      <c r="F173" s="40"/>
      <c r="G173" s="40"/>
      <c r="H173" s="40"/>
      <c r="I173" s="41"/>
      <c r="J173" s="41"/>
      <c r="K173" s="32">
        <f t="shared" si="25"/>
        <v>0</v>
      </c>
      <c r="L173" s="42">
        <v>1.4999999999999999E-2</v>
      </c>
      <c r="M173" s="33">
        <f t="shared" si="26"/>
        <v>-50.997946611909654</v>
      </c>
      <c r="N173" s="22">
        <f>(Gesamt!$B$2-IF(H173=0,G173,H173))/365.25</f>
        <v>116</v>
      </c>
      <c r="O173" s="22">
        <f t="shared" si="24"/>
        <v>65.002053388090346</v>
      </c>
      <c r="P173" s="23">
        <f>F173+IF(C173="m",Gesamt!$B$13*365.25,Gesamt!$B$14*365.25)</f>
        <v>23741.25</v>
      </c>
      <c r="Q173" s="34">
        <f t="shared" si="27"/>
        <v>23742</v>
      </c>
      <c r="R173" s="24">
        <f>IF(N173&lt;Gesamt!$B$23,IF(H173=0,G173+365.25*Gesamt!$B$23,H173+365.25*Gesamt!$B$23),0)</f>
        <v>0</v>
      </c>
      <c r="S173" s="35">
        <f>IF(M173&lt;Gesamt!$B$17,Gesamt!$C$17,IF(M173&lt;Gesamt!$B$18,Gesamt!$C$18,IF(M173&lt;Gesamt!$B$19,Gesamt!$C$19,Gesamt!$C$20)))</f>
        <v>0</v>
      </c>
      <c r="T173" s="26">
        <f>IF(R173&gt;0,IF(R173&lt;P173,K173/12*Gesamt!$C$23*(1+L173)^(Gesamt!$B$23-Beamte!N173)*(1+$K$4),0),0)</f>
        <v>0</v>
      </c>
      <c r="U173" s="36">
        <f>(T173/Gesamt!$B$23*N173/((1+Gesamt!$B$29)^(Gesamt!$B$23-Beamte!N173)))*(1+S173)</f>
        <v>0</v>
      </c>
      <c r="V173" s="24">
        <f>IF(N173&lt;Gesamt!$B$24,IF(H173=0,G173+365.25*Gesamt!$B$24,H173+365.25*Gesamt!$B$24),0)</f>
        <v>0</v>
      </c>
      <c r="W173" s="26" t="b">
        <f>IF(V173&gt;0,IF(V173&lt;P173,K173/12*Gesamt!$C$24*(1+L173)^(Gesamt!$B$24-Beamte!N173)*(1+$K$4),IF(O173&gt;=35,K173/12*Gesamt!$C$24*(1+L173)^(O173-N173)*(1+$K$4),0)))</f>
        <v>0</v>
      </c>
      <c r="X173" s="36">
        <f>IF(O173&gt;=40,(W173/Gesamt!$B$24*N173/((1+Gesamt!$B$29)^(Gesamt!$B$24-Beamte!N173))*(1+S173)),IF(O173&gt;=35,(W173/O173*N173/((1+Gesamt!$B$29)^(O173-Beamte!N173))*(1+S173)),0))</f>
        <v>0</v>
      </c>
      <c r="Y173" s="27">
        <f>IF(N173&gt;Gesamt!$B$23,0,K173/12*Gesamt!$C$23*(((1+Beamte!L173)^(Gesamt!$B$23-Beamte!N173))))</f>
        <v>0</v>
      </c>
      <c r="Z173" s="15">
        <f>IF(N173&gt;Gesamt!$B$32,0,Y173/Gesamt!$B$32*((N173)*(1+S173))/((1+Gesamt!$B$29)^(Gesamt!$B$32-N173)))</f>
        <v>0</v>
      </c>
      <c r="AA173" s="37">
        <f t="shared" si="28"/>
        <v>0</v>
      </c>
      <c r="AB173" s="15">
        <f>IF(V173-P173&gt;0,0,IF(N173&gt;Gesamt!$B$24,0,K173/12*Gesamt!$C$24*(((1+Beamte!L173)^(Gesamt!$B$24-Beamte!N173)))))</f>
        <v>0</v>
      </c>
      <c r="AC173" s="15">
        <f>IF(N173&gt;Gesamt!$B$24,0,AB173/Gesamt!$B$24*((N173)*(1+S173))/((1+Gesamt!$B$29)^(Gesamt!$B$24-N173)))</f>
        <v>0</v>
      </c>
      <c r="AD173" s="37">
        <f t="shared" si="29"/>
        <v>0</v>
      </c>
      <c r="AE173" s="15">
        <f>IF(R173-P173&lt;0,0,x)</f>
        <v>0</v>
      </c>
    </row>
    <row r="174" spans="6:31" x14ac:dyDescent="0.15">
      <c r="F174" s="40"/>
      <c r="G174" s="40"/>
      <c r="H174" s="40"/>
      <c r="I174" s="41"/>
      <c r="J174" s="41"/>
      <c r="K174" s="32">
        <f t="shared" si="25"/>
        <v>0</v>
      </c>
      <c r="L174" s="42">
        <v>1.4999999999999999E-2</v>
      </c>
      <c r="M174" s="33">
        <f t="shared" si="26"/>
        <v>-50.997946611909654</v>
      </c>
      <c r="N174" s="22">
        <f>(Gesamt!$B$2-IF(H174=0,G174,H174))/365.25</f>
        <v>116</v>
      </c>
      <c r="O174" s="22">
        <f t="shared" si="24"/>
        <v>65.002053388090346</v>
      </c>
      <c r="P174" s="23">
        <f>F174+IF(C174="m",Gesamt!$B$13*365.25,Gesamt!$B$14*365.25)</f>
        <v>23741.25</v>
      </c>
      <c r="Q174" s="34">
        <f t="shared" si="27"/>
        <v>23742</v>
      </c>
      <c r="R174" s="24">
        <f>IF(N174&lt;Gesamt!$B$23,IF(H174=0,G174+365.25*Gesamt!$B$23,H174+365.25*Gesamt!$B$23),0)</f>
        <v>0</v>
      </c>
      <c r="S174" s="35">
        <f>IF(M174&lt;Gesamt!$B$17,Gesamt!$C$17,IF(M174&lt;Gesamt!$B$18,Gesamt!$C$18,IF(M174&lt;Gesamt!$B$19,Gesamt!$C$19,Gesamt!$C$20)))</f>
        <v>0</v>
      </c>
      <c r="T174" s="26">
        <f>IF(R174&gt;0,IF(R174&lt;P174,K174/12*Gesamt!$C$23*(1+L174)^(Gesamt!$B$23-Beamte!N174)*(1+$K$4),0),0)</f>
        <v>0</v>
      </c>
      <c r="U174" s="36">
        <f>(T174/Gesamt!$B$23*N174/((1+Gesamt!$B$29)^(Gesamt!$B$23-Beamte!N174)))*(1+S174)</f>
        <v>0</v>
      </c>
      <c r="V174" s="24">
        <f>IF(N174&lt;Gesamt!$B$24,IF(H174=0,G174+365.25*Gesamt!$B$24,H174+365.25*Gesamt!$B$24),0)</f>
        <v>0</v>
      </c>
      <c r="W174" s="26" t="b">
        <f>IF(V174&gt;0,IF(V174&lt;P174,K174/12*Gesamt!$C$24*(1+L174)^(Gesamt!$B$24-Beamte!N174)*(1+$K$4),IF(O174&gt;=35,K174/12*Gesamt!$C$24*(1+L174)^(O174-N174)*(1+$K$4),0)))</f>
        <v>0</v>
      </c>
      <c r="X174" s="36">
        <f>IF(O174&gt;=40,(W174/Gesamt!$B$24*N174/((1+Gesamt!$B$29)^(Gesamt!$B$24-Beamte!N174))*(1+S174)),IF(O174&gt;=35,(W174/O174*N174/((1+Gesamt!$B$29)^(O174-Beamte!N174))*(1+S174)),0))</f>
        <v>0</v>
      </c>
      <c r="Y174" s="27">
        <f>IF(N174&gt;Gesamt!$B$23,0,K174/12*Gesamt!$C$23*(((1+Beamte!L174)^(Gesamt!$B$23-Beamte!N174))))</f>
        <v>0</v>
      </c>
      <c r="Z174" s="15">
        <f>IF(N174&gt;Gesamt!$B$32,0,Y174/Gesamt!$B$32*((N174)*(1+S174))/((1+Gesamt!$B$29)^(Gesamt!$B$32-N174)))</f>
        <v>0</v>
      </c>
      <c r="AA174" s="37">
        <f t="shared" si="28"/>
        <v>0</v>
      </c>
      <c r="AB174" s="15">
        <f>IF(V174-P174&gt;0,0,IF(N174&gt;Gesamt!$B$24,0,K174/12*Gesamt!$C$24*(((1+Beamte!L174)^(Gesamt!$B$24-Beamte!N174)))))</f>
        <v>0</v>
      </c>
      <c r="AC174" s="15">
        <f>IF(N174&gt;Gesamt!$B$24,0,AB174/Gesamt!$B$24*((N174)*(1+S174))/((1+Gesamt!$B$29)^(Gesamt!$B$24-N174)))</f>
        <v>0</v>
      </c>
      <c r="AD174" s="37">
        <f t="shared" si="29"/>
        <v>0</v>
      </c>
      <c r="AE174" s="15">
        <f>IF(R174-P174&lt;0,0,x)</f>
        <v>0</v>
      </c>
    </row>
    <row r="175" spans="6:31" x14ac:dyDescent="0.15">
      <c r="F175" s="40"/>
      <c r="G175" s="40"/>
      <c r="H175" s="40"/>
      <c r="I175" s="41"/>
      <c r="J175" s="41"/>
      <c r="K175" s="32">
        <f t="shared" si="25"/>
        <v>0</v>
      </c>
      <c r="L175" s="42">
        <v>1.4999999999999999E-2</v>
      </c>
      <c r="M175" s="33">
        <f t="shared" si="26"/>
        <v>-50.997946611909654</v>
      </c>
      <c r="N175" s="22">
        <f>(Gesamt!$B$2-IF(H175=0,G175,H175))/365.25</f>
        <v>116</v>
      </c>
      <c r="O175" s="22">
        <f t="shared" si="24"/>
        <v>65.002053388090346</v>
      </c>
      <c r="P175" s="23">
        <f>F175+IF(C175="m",Gesamt!$B$13*365.25,Gesamt!$B$14*365.25)</f>
        <v>23741.25</v>
      </c>
      <c r="Q175" s="34">
        <f t="shared" si="27"/>
        <v>23742</v>
      </c>
      <c r="R175" s="24">
        <f>IF(N175&lt;Gesamt!$B$23,IF(H175=0,G175+365.25*Gesamt!$B$23,H175+365.25*Gesamt!$B$23),0)</f>
        <v>0</v>
      </c>
      <c r="S175" s="35">
        <f>IF(M175&lt;Gesamt!$B$17,Gesamt!$C$17,IF(M175&lt;Gesamt!$B$18,Gesamt!$C$18,IF(M175&lt;Gesamt!$B$19,Gesamt!$C$19,Gesamt!$C$20)))</f>
        <v>0</v>
      </c>
      <c r="T175" s="26">
        <f>IF(R175&gt;0,IF(R175&lt;P175,K175/12*Gesamt!$C$23*(1+L175)^(Gesamt!$B$23-Beamte!N175)*(1+$K$4),0),0)</f>
        <v>0</v>
      </c>
      <c r="U175" s="36">
        <f>(T175/Gesamt!$B$23*N175/((1+Gesamt!$B$29)^(Gesamt!$B$23-Beamte!N175)))*(1+S175)</f>
        <v>0</v>
      </c>
      <c r="V175" s="24">
        <f>IF(N175&lt;Gesamt!$B$24,IF(H175=0,G175+365.25*Gesamt!$B$24,H175+365.25*Gesamt!$B$24),0)</f>
        <v>0</v>
      </c>
      <c r="W175" s="26" t="b">
        <f>IF(V175&gt;0,IF(V175&lt;P175,K175/12*Gesamt!$C$24*(1+L175)^(Gesamt!$B$24-Beamte!N175)*(1+$K$4),IF(O175&gt;=35,K175/12*Gesamt!$C$24*(1+L175)^(O175-N175)*(1+$K$4),0)))</f>
        <v>0</v>
      </c>
      <c r="X175" s="36">
        <f>IF(O175&gt;=40,(W175/Gesamt!$B$24*N175/((1+Gesamt!$B$29)^(Gesamt!$B$24-Beamte!N175))*(1+S175)),IF(O175&gt;=35,(W175/O175*N175/((1+Gesamt!$B$29)^(O175-Beamte!N175))*(1+S175)),0))</f>
        <v>0</v>
      </c>
      <c r="Y175" s="27">
        <f>IF(N175&gt;Gesamt!$B$23,0,K175/12*Gesamt!$C$23*(((1+Beamte!L175)^(Gesamt!$B$23-Beamte!N175))))</f>
        <v>0</v>
      </c>
      <c r="Z175" s="15">
        <f>IF(N175&gt;Gesamt!$B$32,0,Y175/Gesamt!$B$32*((N175)*(1+S175))/((1+Gesamt!$B$29)^(Gesamt!$B$32-N175)))</f>
        <v>0</v>
      </c>
      <c r="AA175" s="37">
        <f t="shared" si="28"/>
        <v>0</v>
      </c>
      <c r="AB175" s="15">
        <f>IF(V175-P175&gt;0,0,IF(N175&gt;Gesamt!$B$24,0,K175/12*Gesamt!$C$24*(((1+Beamte!L175)^(Gesamt!$B$24-Beamte!N175)))))</f>
        <v>0</v>
      </c>
      <c r="AC175" s="15">
        <f>IF(N175&gt;Gesamt!$B$24,0,AB175/Gesamt!$B$24*((N175)*(1+S175))/((1+Gesamt!$B$29)^(Gesamt!$B$24-N175)))</f>
        <v>0</v>
      </c>
      <c r="AD175" s="37">
        <f t="shared" si="29"/>
        <v>0</v>
      </c>
      <c r="AE175" s="15">
        <f>IF(R175-P175&lt;0,0,x)</f>
        <v>0</v>
      </c>
    </row>
    <row r="176" spans="6:31" x14ac:dyDescent="0.15">
      <c r="F176" s="40"/>
      <c r="G176" s="40"/>
      <c r="H176" s="40"/>
      <c r="I176" s="41"/>
      <c r="J176" s="41"/>
      <c r="K176" s="32">
        <f t="shared" si="25"/>
        <v>0</v>
      </c>
      <c r="L176" s="42">
        <v>1.4999999999999999E-2</v>
      </c>
      <c r="M176" s="33">
        <f t="shared" si="26"/>
        <v>-50.997946611909654</v>
      </c>
      <c r="N176" s="22">
        <f>(Gesamt!$B$2-IF(H176=0,G176,H176))/365.25</f>
        <v>116</v>
      </c>
      <c r="O176" s="22">
        <f t="shared" si="24"/>
        <v>65.002053388090346</v>
      </c>
      <c r="P176" s="23">
        <f>F176+IF(C176="m",Gesamt!$B$13*365.25,Gesamt!$B$14*365.25)</f>
        <v>23741.25</v>
      </c>
      <c r="Q176" s="34">
        <f t="shared" si="27"/>
        <v>23742</v>
      </c>
      <c r="R176" s="24">
        <f>IF(N176&lt;Gesamt!$B$23,IF(H176=0,G176+365.25*Gesamt!$B$23,H176+365.25*Gesamt!$B$23),0)</f>
        <v>0</v>
      </c>
      <c r="S176" s="35">
        <f>IF(M176&lt;Gesamt!$B$17,Gesamt!$C$17,IF(M176&lt;Gesamt!$B$18,Gesamt!$C$18,IF(M176&lt;Gesamt!$B$19,Gesamt!$C$19,Gesamt!$C$20)))</f>
        <v>0</v>
      </c>
      <c r="T176" s="26">
        <f>IF(R176&gt;0,IF(R176&lt;P176,K176/12*Gesamt!$C$23*(1+L176)^(Gesamt!$B$23-Beamte!N176)*(1+$K$4),0),0)</f>
        <v>0</v>
      </c>
      <c r="U176" s="36">
        <f>(T176/Gesamt!$B$23*N176/((1+Gesamt!$B$29)^(Gesamt!$B$23-Beamte!N176)))*(1+S176)</f>
        <v>0</v>
      </c>
      <c r="V176" s="24">
        <f>IF(N176&lt;Gesamt!$B$24,IF(H176=0,G176+365.25*Gesamt!$B$24,H176+365.25*Gesamt!$B$24),0)</f>
        <v>0</v>
      </c>
      <c r="W176" s="26" t="b">
        <f>IF(V176&gt;0,IF(V176&lt;P176,K176/12*Gesamt!$C$24*(1+L176)^(Gesamt!$B$24-Beamte!N176)*(1+$K$4),IF(O176&gt;=35,K176/12*Gesamt!$C$24*(1+L176)^(O176-N176)*(1+$K$4),0)))</f>
        <v>0</v>
      </c>
      <c r="X176" s="36">
        <f>IF(O176&gt;=40,(W176/Gesamt!$B$24*N176/((1+Gesamt!$B$29)^(Gesamt!$B$24-Beamte!N176))*(1+S176)),IF(O176&gt;=35,(W176/O176*N176/((1+Gesamt!$B$29)^(O176-Beamte!N176))*(1+S176)),0))</f>
        <v>0</v>
      </c>
      <c r="Y176" s="27">
        <f>IF(N176&gt;Gesamt!$B$23,0,K176/12*Gesamt!$C$23*(((1+Beamte!L176)^(Gesamt!$B$23-Beamte!N176))))</f>
        <v>0</v>
      </c>
      <c r="Z176" s="15">
        <f>IF(N176&gt;Gesamt!$B$32,0,Y176/Gesamt!$B$32*((N176)*(1+S176))/((1+Gesamt!$B$29)^(Gesamt!$B$32-N176)))</f>
        <v>0</v>
      </c>
      <c r="AA176" s="37">
        <f t="shared" si="28"/>
        <v>0</v>
      </c>
      <c r="AB176" s="15">
        <f>IF(V176-P176&gt;0,0,IF(N176&gt;Gesamt!$B$24,0,K176/12*Gesamt!$C$24*(((1+Beamte!L176)^(Gesamt!$B$24-Beamte!N176)))))</f>
        <v>0</v>
      </c>
      <c r="AC176" s="15">
        <f>IF(N176&gt;Gesamt!$B$24,0,AB176/Gesamt!$B$24*((N176)*(1+S176))/((1+Gesamt!$B$29)^(Gesamt!$B$24-N176)))</f>
        <v>0</v>
      </c>
      <c r="AD176" s="37">
        <f t="shared" si="29"/>
        <v>0</v>
      </c>
      <c r="AE176" s="15">
        <f>IF(R176-P176&lt;0,0,x)</f>
        <v>0</v>
      </c>
    </row>
    <row r="177" spans="6:31" x14ac:dyDescent="0.15">
      <c r="F177" s="40"/>
      <c r="G177" s="40"/>
      <c r="H177" s="40"/>
      <c r="I177" s="41"/>
      <c r="J177" s="41"/>
      <c r="K177" s="32">
        <f t="shared" si="25"/>
        <v>0</v>
      </c>
      <c r="L177" s="42">
        <v>1.4999999999999999E-2</v>
      </c>
      <c r="M177" s="33">
        <f t="shared" si="26"/>
        <v>-50.997946611909654</v>
      </c>
      <c r="N177" s="22">
        <f>(Gesamt!$B$2-IF(H177=0,G177,H177))/365.25</f>
        <v>116</v>
      </c>
      <c r="O177" s="22">
        <f t="shared" si="24"/>
        <v>65.002053388090346</v>
      </c>
      <c r="P177" s="23">
        <f>F177+IF(C177="m",Gesamt!$B$13*365.25,Gesamt!$B$14*365.25)</f>
        <v>23741.25</v>
      </c>
      <c r="Q177" s="34">
        <f t="shared" si="27"/>
        <v>23742</v>
      </c>
      <c r="R177" s="24">
        <f>IF(N177&lt;Gesamt!$B$23,IF(H177=0,G177+365.25*Gesamt!$B$23,H177+365.25*Gesamt!$B$23),0)</f>
        <v>0</v>
      </c>
      <c r="S177" s="35">
        <f>IF(M177&lt;Gesamt!$B$17,Gesamt!$C$17,IF(M177&lt;Gesamt!$B$18,Gesamt!$C$18,IF(M177&lt;Gesamt!$B$19,Gesamt!$C$19,Gesamt!$C$20)))</f>
        <v>0</v>
      </c>
      <c r="T177" s="26">
        <f>IF(R177&gt;0,IF(R177&lt;P177,K177/12*Gesamt!$C$23*(1+L177)^(Gesamt!$B$23-Beamte!N177)*(1+$K$4),0),0)</f>
        <v>0</v>
      </c>
      <c r="U177" s="36">
        <f>(T177/Gesamt!$B$23*N177/((1+Gesamt!$B$29)^(Gesamt!$B$23-Beamte!N177)))*(1+S177)</f>
        <v>0</v>
      </c>
      <c r="V177" s="24">
        <f>IF(N177&lt;Gesamt!$B$24,IF(H177=0,G177+365.25*Gesamt!$B$24,H177+365.25*Gesamt!$B$24),0)</f>
        <v>0</v>
      </c>
      <c r="W177" s="26" t="b">
        <f>IF(V177&gt;0,IF(V177&lt;P177,K177/12*Gesamt!$C$24*(1+L177)^(Gesamt!$B$24-Beamte!N177)*(1+$K$4),IF(O177&gt;=35,K177/12*Gesamt!$C$24*(1+L177)^(O177-N177)*(1+$K$4),0)))</f>
        <v>0</v>
      </c>
      <c r="X177" s="36">
        <f>IF(O177&gt;=40,(W177/Gesamt!$B$24*N177/((1+Gesamt!$B$29)^(Gesamt!$B$24-Beamte!N177))*(1+S177)),IF(O177&gt;=35,(W177/O177*N177/((1+Gesamt!$B$29)^(O177-Beamte!N177))*(1+S177)),0))</f>
        <v>0</v>
      </c>
      <c r="Y177" s="27">
        <f>IF(N177&gt;Gesamt!$B$23,0,K177/12*Gesamt!$C$23*(((1+Beamte!L177)^(Gesamt!$B$23-Beamte!N177))))</f>
        <v>0</v>
      </c>
      <c r="Z177" s="15">
        <f>IF(N177&gt;Gesamt!$B$32,0,Y177/Gesamt!$B$32*((N177)*(1+S177))/((1+Gesamt!$B$29)^(Gesamt!$B$32-N177)))</f>
        <v>0</v>
      </c>
      <c r="AA177" s="37">
        <f t="shared" si="28"/>
        <v>0</v>
      </c>
      <c r="AB177" s="15">
        <f>IF(V177-P177&gt;0,0,IF(N177&gt;Gesamt!$B$24,0,K177/12*Gesamt!$C$24*(((1+Beamte!L177)^(Gesamt!$B$24-Beamte!N177)))))</f>
        <v>0</v>
      </c>
      <c r="AC177" s="15">
        <f>IF(N177&gt;Gesamt!$B$24,0,AB177/Gesamt!$B$24*((N177)*(1+S177))/((1+Gesamt!$B$29)^(Gesamt!$B$24-N177)))</f>
        <v>0</v>
      </c>
      <c r="AD177" s="37">
        <f t="shared" si="29"/>
        <v>0</v>
      </c>
      <c r="AE177" s="15">
        <f>IF(R177-P177&lt;0,0,x)</f>
        <v>0</v>
      </c>
    </row>
    <row r="178" spans="6:31" x14ac:dyDescent="0.15">
      <c r="F178" s="40"/>
      <c r="G178" s="40"/>
      <c r="H178" s="40"/>
      <c r="I178" s="41"/>
      <c r="J178" s="41"/>
      <c r="K178" s="32">
        <f t="shared" si="25"/>
        <v>0</v>
      </c>
      <c r="L178" s="42">
        <v>1.4999999999999999E-2</v>
      </c>
      <c r="M178" s="33">
        <f t="shared" si="26"/>
        <v>-50.997946611909654</v>
      </c>
      <c r="N178" s="22">
        <f>(Gesamt!$B$2-IF(H178=0,G178,H178))/365.25</f>
        <v>116</v>
      </c>
      <c r="O178" s="22">
        <f t="shared" si="24"/>
        <v>65.002053388090346</v>
      </c>
      <c r="P178" s="23">
        <f>F178+IF(C178="m",Gesamt!$B$13*365.25,Gesamt!$B$14*365.25)</f>
        <v>23741.25</v>
      </c>
      <c r="Q178" s="34">
        <f t="shared" si="27"/>
        <v>23742</v>
      </c>
      <c r="R178" s="24">
        <f>IF(N178&lt;Gesamt!$B$23,IF(H178=0,G178+365.25*Gesamt!$B$23,H178+365.25*Gesamt!$B$23),0)</f>
        <v>0</v>
      </c>
      <c r="S178" s="35">
        <f>IF(M178&lt;Gesamt!$B$17,Gesamt!$C$17,IF(M178&lt;Gesamt!$B$18,Gesamt!$C$18,IF(M178&lt;Gesamt!$B$19,Gesamt!$C$19,Gesamt!$C$20)))</f>
        <v>0</v>
      </c>
      <c r="T178" s="26">
        <f>IF(R178&gt;0,IF(R178&lt;P178,K178/12*Gesamt!$C$23*(1+L178)^(Gesamt!$B$23-Beamte!N178)*(1+$K$4),0),0)</f>
        <v>0</v>
      </c>
      <c r="U178" s="36">
        <f>(T178/Gesamt!$B$23*N178/((1+Gesamt!$B$29)^(Gesamt!$B$23-Beamte!N178)))*(1+S178)</f>
        <v>0</v>
      </c>
      <c r="V178" s="24">
        <f>IF(N178&lt;Gesamt!$B$24,IF(H178=0,G178+365.25*Gesamt!$B$24,H178+365.25*Gesamt!$B$24),0)</f>
        <v>0</v>
      </c>
      <c r="W178" s="26" t="b">
        <f>IF(V178&gt;0,IF(V178&lt;P178,K178/12*Gesamt!$C$24*(1+L178)^(Gesamt!$B$24-Beamte!N178)*(1+$K$4),IF(O178&gt;=35,K178/12*Gesamt!$C$24*(1+L178)^(O178-N178)*(1+$K$4),0)))</f>
        <v>0</v>
      </c>
      <c r="X178" s="36">
        <f>IF(O178&gt;=40,(W178/Gesamt!$B$24*N178/((1+Gesamt!$B$29)^(Gesamt!$B$24-Beamte!N178))*(1+S178)),IF(O178&gt;=35,(W178/O178*N178/((1+Gesamt!$B$29)^(O178-Beamte!N178))*(1+S178)),0))</f>
        <v>0</v>
      </c>
      <c r="Y178" s="27">
        <f>IF(N178&gt;Gesamt!$B$23,0,K178/12*Gesamt!$C$23*(((1+Beamte!L178)^(Gesamt!$B$23-Beamte!N178))))</f>
        <v>0</v>
      </c>
      <c r="Z178" s="15">
        <f>IF(N178&gt;Gesamt!$B$32,0,Y178/Gesamt!$B$32*((N178)*(1+S178))/((1+Gesamt!$B$29)^(Gesamt!$B$32-N178)))</f>
        <v>0</v>
      </c>
      <c r="AA178" s="37">
        <f t="shared" si="28"/>
        <v>0</v>
      </c>
      <c r="AB178" s="15">
        <f>IF(V178-P178&gt;0,0,IF(N178&gt;Gesamt!$B$24,0,K178/12*Gesamt!$C$24*(((1+Beamte!L178)^(Gesamt!$B$24-Beamte!N178)))))</f>
        <v>0</v>
      </c>
      <c r="AC178" s="15">
        <f>IF(N178&gt;Gesamt!$B$24,0,AB178/Gesamt!$B$24*((N178)*(1+S178))/((1+Gesamt!$B$29)^(Gesamt!$B$24-N178)))</f>
        <v>0</v>
      </c>
      <c r="AD178" s="37">
        <f t="shared" si="29"/>
        <v>0</v>
      </c>
      <c r="AE178" s="15">
        <f>IF(R178-P178&lt;0,0,x)</f>
        <v>0</v>
      </c>
    </row>
    <row r="179" spans="6:31" x14ac:dyDescent="0.15">
      <c r="F179" s="40"/>
      <c r="G179" s="40"/>
      <c r="H179" s="40"/>
      <c r="I179" s="41"/>
      <c r="J179" s="41"/>
      <c r="K179" s="32">
        <f t="shared" si="25"/>
        <v>0</v>
      </c>
      <c r="L179" s="42">
        <v>1.4999999999999999E-2</v>
      </c>
      <c r="M179" s="33">
        <f t="shared" si="26"/>
        <v>-50.997946611909654</v>
      </c>
      <c r="N179" s="22">
        <f>(Gesamt!$B$2-IF(H179=0,G179,H179))/365.25</f>
        <v>116</v>
      </c>
      <c r="O179" s="22">
        <f t="shared" si="24"/>
        <v>65.002053388090346</v>
      </c>
      <c r="P179" s="23">
        <f>F179+IF(C179="m",Gesamt!$B$13*365.25,Gesamt!$B$14*365.25)</f>
        <v>23741.25</v>
      </c>
      <c r="Q179" s="34">
        <f t="shared" si="27"/>
        <v>23742</v>
      </c>
      <c r="R179" s="24">
        <f>IF(N179&lt;Gesamt!$B$23,IF(H179=0,G179+365.25*Gesamt!$B$23,H179+365.25*Gesamt!$B$23),0)</f>
        <v>0</v>
      </c>
      <c r="S179" s="35">
        <f>IF(M179&lt;Gesamt!$B$17,Gesamt!$C$17,IF(M179&lt;Gesamt!$B$18,Gesamt!$C$18,IF(M179&lt;Gesamt!$B$19,Gesamt!$C$19,Gesamt!$C$20)))</f>
        <v>0</v>
      </c>
      <c r="T179" s="26">
        <f>IF(R179&gt;0,IF(R179&lt;P179,K179/12*Gesamt!$C$23*(1+L179)^(Gesamt!$B$23-Beamte!N179)*(1+$K$4),0),0)</f>
        <v>0</v>
      </c>
      <c r="U179" s="36">
        <f>(T179/Gesamt!$B$23*N179/((1+Gesamt!$B$29)^(Gesamt!$B$23-Beamte!N179)))*(1+S179)</f>
        <v>0</v>
      </c>
      <c r="V179" s="24">
        <f>IF(N179&lt;Gesamt!$B$24,IF(H179=0,G179+365.25*Gesamt!$B$24,H179+365.25*Gesamt!$B$24),0)</f>
        <v>0</v>
      </c>
      <c r="W179" s="26" t="b">
        <f>IF(V179&gt;0,IF(V179&lt;P179,K179/12*Gesamt!$C$24*(1+L179)^(Gesamt!$B$24-Beamte!N179)*(1+$K$4),IF(O179&gt;=35,K179/12*Gesamt!$C$24*(1+L179)^(O179-N179)*(1+$K$4),0)))</f>
        <v>0</v>
      </c>
      <c r="X179" s="36">
        <f>IF(O179&gt;=40,(W179/Gesamt!$B$24*N179/((1+Gesamt!$B$29)^(Gesamt!$B$24-Beamte!N179))*(1+S179)),IF(O179&gt;=35,(W179/O179*N179/((1+Gesamt!$B$29)^(O179-Beamte!N179))*(1+S179)),0))</f>
        <v>0</v>
      </c>
      <c r="Y179" s="27">
        <f>IF(N179&gt;Gesamt!$B$23,0,K179/12*Gesamt!$C$23*(((1+Beamte!L179)^(Gesamt!$B$23-Beamte!N179))))</f>
        <v>0</v>
      </c>
      <c r="Z179" s="15">
        <f>IF(N179&gt;Gesamt!$B$32,0,Y179/Gesamt!$B$32*((N179)*(1+S179))/((1+Gesamt!$B$29)^(Gesamt!$B$32-N179)))</f>
        <v>0</v>
      </c>
      <c r="AA179" s="37">
        <f t="shared" si="28"/>
        <v>0</v>
      </c>
      <c r="AB179" s="15">
        <f>IF(V179-P179&gt;0,0,IF(N179&gt;Gesamt!$B$24,0,K179/12*Gesamt!$C$24*(((1+Beamte!L179)^(Gesamt!$B$24-Beamte!N179)))))</f>
        <v>0</v>
      </c>
      <c r="AC179" s="15">
        <f>IF(N179&gt;Gesamt!$B$24,0,AB179/Gesamt!$B$24*((N179)*(1+S179))/((1+Gesamt!$B$29)^(Gesamt!$B$24-N179)))</f>
        <v>0</v>
      </c>
      <c r="AD179" s="37">
        <f t="shared" si="29"/>
        <v>0</v>
      </c>
      <c r="AE179" s="15">
        <f>IF(R179-P179&lt;0,0,x)</f>
        <v>0</v>
      </c>
    </row>
    <row r="180" spans="6:31" x14ac:dyDescent="0.15">
      <c r="F180" s="40"/>
      <c r="G180" s="40"/>
      <c r="H180" s="40"/>
      <c r="I180" s="41"/>
      <c r="J180" s="41"/>
      <c r="K180" s="32">
        <f t="shared" si="25"/>
        <v>0</v>
      </c>
      <c r="L180" s="42">
        <v>1.4999999999999999E-2</v>
      </c>
      <c r="M180" s="33">
        <f t="shared" si="26"/>
        <v>-50.997946611909654</v>
      </c>
      <c r="N180" s="22">
        <f>(Gesamt!$B$2-IF(H180=0,G180,H180))/365.25</f>
        <v>116</v>
      </c>
      <c r="O180" s="22">
        <f t="shared" si="24"/>
        <v>65.002053388090346</v>
      </c>
      <c r="P180" s="23">
        <f>F180+IF(C180="m",Gesamt!$B$13*365.25,Gesamt!$B$14*365.25)</f>
        <v>23741.25</v>
      </c>
      <c r="Q180" s="34">
        <f t="shared" si="27"/>
        <v>23742</v>
      </c>
      <c r="R180" s="24">
        <f>IF(N180&lt;Gesamt!$B$23,IF(H180=0,G180+365.25*Gesamt!$B$23,H180+365.25*Gesamt!$B$23),0)</f>
        <v>0</v>
      </c>
      <c r="S180" s="35">
        <f>IF(M180&lt;Gesamt!$B$17,Gesamt!$C$17,IF(M180&lt;Gesamt!$B$18,Gesamt!$C$18,IF(M180&lt;Gesamt!$B$19,Gesamt!$C$19,Gesamt!$C$20)))</f>
        <v>0</v>
      </c>
      <c r="T180" s="26">
        <f>IF(R180&gt;0,IF(R180&lt;P180,K180/12*Gesamt!$C$23*(1+L180)^(Gesamt!$B$23-Beamte!N180)*(1+$K$4),0),0)</f>
        <v>0</v>
      </c>
      <c r="U180" s="36">
        <f>(T180/Gesamt!$B$23*N180/((1+Gesamt!$B$29)^(Gesamt!$B$23-Beamte!N180)))*(1+S180)</f>
        <v>0</v>
      </c>
      <c r="V180" s="24">
        <f>IF(N180&lt;Gesamt!$B$24,IF(H180=0,G180+365.25*Gesamt!$B$24,H180+365.25*Gesamt!$B$24),0)</f>
        <v>0</v>
      </c>
      <c r="W180" s="26" t="b">
        <f>IF(V180&gt;0,IF(V180&lt;P180,K180/12*Gesamt!$C$24*(1+L180)^(Gesamt!$B$24-Beamte!N180)*(1+$K$4),IF(O180&gt;=35,K180/12*Gesamt!$C$24*(1+L180)^(O180-N180)*(1+$K$4),0)))</f>
        <v>0</v>
      </c>
      <c r="X180" s="36">
        <f>IF(O180&gt;=40,(W180/Gesamt!$B$24*N180/((1+Gesamt!$B$29)^(Gesamt!$B$24-Beamte!N180))*(1+S180)),IF(O180&gt;=35,(W180/O180*N180/((1+Gesamt!$B$29)^(O180-Beamte!N180))*(1+S180)),0))</f>
        <v>0</v>
      </c>
      <c r="Y180" s="27">
        <f>IF(N180&gt;Gesamt!$B$23,0,K180/12*Gesamt!$C$23*(((1+Beamte!L180)^(Gesamt!$B$23-Beamte!N180))))</f>
        <v>0</v>
      </c>
      <c r="Z180" s="15">
        <f>IF(N180&gt;Gesamt!$B$32,0,Y180/Gesamt!$B$32*((N180)*(1+S180))/((1+Gesamt!$B$29)^(Gesamt!$B$32-N180)))</f>
        <v>0</v>
      </c>
      <c r="AA180" s="37">
        <f t="shared" si="28"/>
        <v>0</v>
      </c>
      <c r="AB180" s="15">
        <f>IF(V180-P180&gt;0,0,IF(N180&gt;Gesamt!$B$24,0,K180/12*Gesamt!$C$24*(((1+Beamte!L180)^(Gesamt!$B$24-Beamte!N180)))))</f>
        <v>0</v>
      </c>
      <c r="AC180" s="15">
        <f>IF(N180&gt;Gesamt!$B$24,0,AB180/Gesamt!$B$24*((N180)*(1+S180))/((1+Gesamt!$B$29)^(Gesamt!$B$24-N180)))</f>
        <v>0</v>
      </c>
      <c r="AD180" s="37">
        <f t="shared" si="29"/>
        <v>0</v>
      </c>
      <c r="AE180" s="15">
        <f>IF(R180-P180&lt;0,0,x)</f>
        <v>0</v>
      </c>
    </row>
    <row r="181" spans="6:31" x14ac:dyDescent="0.15">
      <c r="F181" s="40"/>
      <c r="G181" s="40"/>
      <c r="H181" s="40"/>
      <c r="I181" s="41"/>
      <c r="J181" s="41"/>
      <c r="K181" s="32">
        <f t="shared" si="25"/>
        <v>0</v>
      </c>
      <c r="L181" s="42">
        <v>1.4999999999999999E-2</v>
      </c>
      <c r="M181" s="33">
        <f t="shared" si="26"/>
        <v>-50.997946611909654</v>
      </c>
      <c r="N181" s="22">
        <f>(Gesamt!$B$2-IF(H181=0,G181,H181))/365.25</f>
        <v>116</v>
      </c>
      <c r="O181" s="22">
        <f t="shared" si="24"/>
        <v>65.002053388090346</v>
      </c>
      <c r="P181" s="23">
        <f>F181+IF(C181="m",Gesamt!$B$13*365.25,Gesamt!$B$14*365.25)</f>
        <v>23741.25</v>
      </c>
      <c r="Q181" s="34">
        <f t="shared" si="27"/>
        <v>23742</v>
      </c>
      <c r="R181" s="24">
        <f>IF(N181&lt;Gesamt!$B$23,IF(H181=0,G181+365.25*Gesamt!$B$23,H181+365.25*Gesamt!$B$23),0)</f>
        <v>0</v>
      </c>
      <c r="S181" s="35">
        <f>IF(M181&lt;Gesamt!$B$17,Gesamt!$C$17,IF(M181&lt;Gesamt!$B$18,Gesamt!$C$18,IF(M181&lt;Gesamt!$B$19,Gesamt!$C$19,Gesamt!$C$20)))</f>
        <v>0</v>
      </c>
      <c r="T181" s="26">
        <f>IF(R181&gt;0,IF(R181&lt;P181,K181/12*Gesamt!$C$23*(1+L181)^(Gesamt!$B$23-Beamte!N181)*(1+$K$4),0),0)</f>
        <v>0</v>
      </c>
      <c r="U181" s="36">
        <f>(T181/Gesamt!$B$23*N181/((1+Gesamt!$B$29)^(Gesamt!$B$23-Beamte!N181)))*(1+S181)</f>
        <v>0</v>
      </c>
      <c r="V181" s="24">
        <f>IF(N181&lt;Gesamt!$B$24,IF(H181=0,G181+365.25*Gesamt!$B$24,H181+365.25*Gesamt!$B$24),0)</f>
        <v>0</v>
      </c>
      <c r="W181" s="26" t="b">
        <f>IF(V181&gt;0,IF(V181&lt;P181,K181/12*Gesamt!$C$24*(1+L181)^(Gesamt!$B$24-Beamte!N181)*(1+$K$4),IF(O181&gt;=35,K181/12*Gesamt!$C$24*(1+L181)^(O181-N181)*(1+$K$4),0)))</f>
        <v>0</v>
      </c>
      <c r="X181" s="36">
        <f>IF(O181&gt;=40,(W181/Gesamt!$B$24*N181/((1+Gesamt!$B$29)^(Gesamt!$B$24-Beamte!N181))*(1+S181)),IF(O181&gt;=35,(W181/O181*N181/((1+Gesamt!$B$29)^(O181-Beamte!N181))*(1+S181)),0))</f>
        <v>0</v>
      </c>
      <c r="Y181" s="27">
        <f>IF(N181&gt;Gesamt!$B$23,0,K181/12*Gesamt!$C$23*(((1+Beamte!L181)^(Gesamt!$B$23-Beamte!N181))))</f>
        <v>0</v>
      </c>
      <c r="Z181" s="15">
        <f>IF(N181&gt;Gesamt!$B$32,0,Y181/Gesamt!$B$32*((N181)*(1+S181))/((1+Gesamt!$B$29)^(Gesamt!$B$32-N181)))</f>
        <v>0</v>
      </c>
      <c r="AA181" s="37">
        <f t="shared" si="28"/>
        <v>0</v>
      </c>
      <c r="AB181" s="15">
        <f>IF(V181-P181&gt;0,0,IF(N181&gt;Gesamt!$B$24,0,K181/12*Gesamt!$C$24*(((1+Beamte!L181)^(Gesamt!$B$24-Beamte!N181)))))</f>
        <v>0</v>
      </c>
      <c r="AC181" s="15">
        <f>IF(N181&gt;Gesamt!$B$24,0,AB181/Gesamt!$B$24*((N181)*(1+S181))/((1+Gesamt!$B$29)^(Gesamt!$B$24-N181)))</f>
        <v>0</v>
      </c>
      <c r="AD181" s="37">
        <f t="shared" si="29"/>
        <v>0</v>
      </c>
      <c r="AE181" s="15">
        <f>IF(R181-P181&lt;0,0,x)</f>
        <v>0</v>
      </c>
    </row>
    <row r="182" spans="6:31" x14ac:dyDescent="0.15">
      <c r="F182" s="40"/>
      <c r="G182" s="40"/>
      <c r="H182" s="40"/>
      <c r="I182" s="41"/>
      <c r="J182" s="41"/>
      <c r="K182" s="32">
        <f t="shared" si="25"/>
        <v>0</v>
      </c>
      <c r="L182" s="42">
        <v>1.4999999999999999E-2</v>
      </c>
      <c r="M182" s="33">
        <f t="shared" si="26"/>
        <v>-50.997946611909654</v>
      </c>
      <c r="N182" s="22">
        <f>(Gesamt!$B$2-IF(H182=0,G182,H182))/365.25</f>
        <v>116</v>
      </c>
      <c r="O182" s="22">
        <f t="shared" si="24"/>
        <v>65.002053388090346</v>
      </c>
      <c r="P182" s="23">
        <f>F182+IF(C182="m",Gesamt!$B$13*365.25,Gesamt!$B$14*365.25)</f>
        <v>23741.25</v>
      </c>
      <c r="Q182" s="34">
        <f t="shared" si="27"/>
        <v>23742</v>
      </c>
      <c r="R182" s="24">
        <f>IF(N182&lt;Gesamt!$B$23,IF(H182=0,G182+365.25*Gesamt!$B$23,H182+365.25*Gesamt!$B$23),0)</f>
        <v>0</v>
      </c>
      <c r="S182" s="35">
        <f>IF(M182&lt;Gesamt!$B$17,Gesamt!$C$17,IF(M182&lt;Gesamt!$B$18,Gesamt!$C$18,IF(M182&lt;Gesamt!$B$19,Gesamt!$C$19,Gesamt!$C$20)))</f>
        <v>0</v>
      </c>
      <c r="T182" s="26">
        <f>IF(R182&gt;0,IF(R182&lt;P182,K182/12*Gesamt!$C$23*(1+L182)^(Gesamt!$B$23-Beamte!N182)*(1+$K$4),0),0)</f>
        <v>0</v>
      </c>
      <c r="U182" s="36">
        <f>(T182/Gesamt!$B$23*N182/((1+Gesamt!$B$29)^(Gesamt!$B$23-Beamte!N182)))*(1+S182)</f>
        <v>0</v>
      </c>
      <c r="V182" s="24">
        <f>IF(N182&lt;Gesamt!$B$24,IF(H182=0,G182+365.25*Gesamt!$B$24,H182+365.25*Gesamt!$B$24),0)</f>
        <v>0</v>
      </c>
      <c r="W182" s="26" t="b">
        <f>IF(V182&gt;0,IF(V182&lt;P182,K182/12*Gesamt!$C$24*(1+L182)^(Gesamt!$B$24-Beamte!N182)*(1+$K$4),IF(O182&gt;=35,K182/12*Gesamt!$C$24*(1+L182)^(O182-N182)*(1+$K$4),0)))</f>
        <v>0</v>
      </c>
      <c r="X182" s="36">
        <f>IF(O182&gt;=40,(W182/Gesamt!$B$24*N182/((1+Gesamt!$B$29)^(Gesamt!$B$24-Beamte!N182))*(1+S182)),IF(O182&gt;=35,(W182/O182*N182/((1+Gesamt!$B$29)^(O182-Beamte!N182))*(1+S182)),0))</f>
        <v>0</v>
      </c>
      <c r="Y182" s="27">
        <f>IF(N182&gt;Gesamt!$B$23,0,K182/12*Gesamt!$C$23*(((1+Beamte!L182)^(Gesamt!$B$23-Beamte!N182))))</f>
        <v>0</v>
      </c>
      <c r="Z182" s="15">
        <f>IF(N182&gt;Gesamt!$B$32,0,Y182/Gesamt!$B$32*((N182)*(1+S182))/((1+Gesamt!$B$29)^(Gesamt!$B$32-N182)))</f>
        <v>0</v>
      </c>
      <c r="AA182" s="37">
        <f t="shared" si="28"/>
        <v>0</v>
      </c>
      <c r="AB182" s="15">
        <f>IF(V182-P182&gt;0,0,IF(N182&gt;Gesamt!$B$24,0,K182/12*Gesamt!$C$24*(((1+Beamte!L182)^(Gesamt!$B$24-Beamte!N182)))))</f>
        <v>0</v>
      </c>
      <c r="AC182" s="15">
        <f>IF(N182&gt;Gesamt!$B$24,0,AB182/Gesamt!$B$24*((N182)*(1+S182))/((1+Gesamt!$B$29)^(Gesamt!$B$24-N182)))</f>
        <v>0</v>
      </c>
      <c r="AD182" s="37">
        <f t="shared" si="29"/>
        <v>0</v>
      </c>
      <c r="AE182" s="15">
        <f>IF(R182-P182&lt;0,0,x)</f>
        <v>0</v>
      </c>
    </row>
    <row r="183" spans="6:31" x14ac:dyDescent="0.15">
      <c r="F183" s="40"/>
      <c r="G183" s="40"/>
      <c r="H183" s="40"/>
      <c r="I183" s="41"/>
      <c r="J183" s="41"/>
      <c r="K183" s="32">
        <f t="shared" si="25"/>
        <v>0</v>
      </c>
      <c r="L183" s="42">
        <v>1.4999999999999999E-2</v>
      </c>
      <c r="M183" s="33">
        <f t="shared" si="26"/>
        <v>-50.997946611909654</v>
      </c>
      <c r="N183" s="22">
        <f>(Gesamt!$B$2-IF(H183=0,G183,H183))/365.25</f>
        <v>116</v>
      </c>
      <c r="O183" s="22">
        <f t="shared" si="24"/>
        <v>65.002053388090346</v>
      </c>
      <c r="P183" s="23">
        <f>F183+IF(C183="m",Gesamt!$B$13*365.25,Gesamt!$B$14*365.25)</f>
        <v>23741.25</v>
      </c>
      <c r="Q183" s="34">
        <f t="shared" si="27"/>
        <v>23742</v>
      </c>
      <c r="R183" s="24">
        <f>IF(N183&lt;Gesamt!$B$23,IF(H183=0,G183+365.25*Gesamt!$B$23,H183+365.25*Gesamt!$B$23),0)</f>
        <v>0</v>
      </c>
      <c r="S183" s="35">
        <f>IF(M183&lt;Gesamt!$B$17,Gesamt!$C$17,IF(M183&lt;Gesamt!$B$18,Gesamt!$C$18,IF(M183&lt;Gesamt!$B$19,Gesamt!$C$19,Gesamt!$C$20)))</f>
        <v>0</v>
      </c>
      <c r="T183" s="26">
        <f>IF(R183&gt;0,IF(R183&lt;P183,K183/12*Gesamt!$C$23*(1+L183)^(Gesamt!$B$23-Beamte!N183)*(1+$K$4),0),0)</f>
        <v>0</v>
      </c>
      <c r="U183" s="36">
        <f>(T183/Gesamt!$B$23*N183/((1+Gesamt!$B$29)^(Gesamt!$B$23-Beamte!N183)))*(1+S183)</f>
        <v>0</v>
      </c>
      <c r="V183" s="24">
        <f>IF(N183&lt;Gesamt!$B$24,IF(H183=0,G183+365.25*Gesamt!$B$24,H183+365.25*Gesamt!$B$24),0)</f>
        <v>0</v>
      </c>
      <c r="W183" s="26" t="b">
        <f>IF(V183&gt;0,IF(V183&lt;P183,K183/12*Gesamt!$C$24*(1+L183)^(Gesamt!$B$24-Beamte!N183)*(1+$K$4),IF(O183&gt;=35,K183/12*Gesamt!$C$24*(1+L183)^(O183-N183)*(1+$K$4),0)))</f>
        <v>0</v>
      </c>
      <c r="X183" s="36">
        <f>IF(O183&gt;=40,(W183/Gesamt!$B$24*N183/((1+Gesamt!$B$29)^(Gesamt!$B$24-Beamte!N183))*(1+S183)),IF(O183&gt;=35,(W183/O183*N183/((1+Gesamt!$B$29)^(O183-Beamte!N183))*(1+S183)),0))</f>
        <v>0</v>
      </c>
      <c r="Y183" s="27">
        <f>IF(N183&gt;Gesamt!$B$23,0,K183/12*Gesamt!$C$23*(((1+Beamte!L183)^(Gesamt!$B$23-Beamte!N183))))</f>
        <v>0</v>
      </c>
      <c r="Z183" s="15">
        <f>IF(N183&gt;Gesamt!$B$32,0,Y183/Gesamt!$B$32*((N183)*(1+S183))/((1+Gesamt!$B$29)^(Gesamt!$B$32-N183)))</f>
        <v>0</v>
      </c>
      <c r="AA183" s="37">
        <f t="shared" si="28"/>
        <v>0</v>
      </c>
      <c r="AB183" s="15">
        <f>IF(V183-P183&gt;0,0,IF(N183&gt;Gesamt!$B$24,0,K183/12*Gesamt!$C$24*(((1+Beamte!L183)^(Gesamt!$B$24-Beamte!N183)))))</f>
        <v>0</v>
      </c>
      <c r="AC183" s="15">
        <f>IF(N183&gt;Gesamt!$B$24,0,AB183/Gesamt!$B$24*((N183)*(1+S183))/((1+Gesamt!$B$29)^(Gesamt!$B$24-N183)))</f>
        <v>0</v>
      </c>
      <c r="AD183" s="37">
        <f t="shared" si="29"/>
        <v>0</v>
      </c>
      <c r="AE183" s="15">
        <f>IF(R183-P183&lt;0,0,x)</f>
        <v>0</v>
      </c>
    </row>
    <row r="184" spans="6:31" x14ac:dyDescent="0.15">
      <c r="F184" s="40"/>
      <c r="G184" s="40"/>
      <c r="H184" s="40"/>
      <c r="I184" s="41"/>
      <c r="J184" s="41"/>
      <c r="K184" s="32">
        <f t="shared" si="25"/>
        <v>0</v>
      </c>
      <c r="L184" s="42">
        <v>1.4999999999999999E-2</v>
      </c>
      <c r="M184" s="33">
        <f t="shared" si="26"/>
        <v>-50.997946611909654</v>
      </c>
      <c r="N184" s="22">
        <f>(Gesamt!$B$2-IF(H184=0,G184,H184))/365.25</f>
        <v>116</v>
      </c>
      <c r="O184" s="22">
        <f t="shared" si="24"/>
        <v>65.002053388090346</v>
      </c>
      <c r="P184" s="23">
        <f>F184+IF(C184="m",Gesamt!$B$13*365.25,Gesamt!$B$14*365.25)</f>
        <v>23741.25</v>
      </c>
      <c r="Q184" s="34">
        <f t="shared" si="27"/>
        <v>23742</v>
      </c>
      <c r="R184" s="24">
        <f>IF(N184&lt;Gesamt!$B$23,IF(H184=0,G184+365.25*Gesamt!$B$23,H184+365.25*Gesamt!$B$23),0)</f>
        <v>0</v>
      </c>
      <c r="S184" s="35">
        <f>IF(M184&lt;Gesamt!$B$17,Gesamt!$C$17,IF(M184&lt;Gesamt!$B$18,Gesamt!$C$18,IF(M184&lt;Gesamt!$B$19,Gesamt!$C$19,Gesamt!$C$20)))</f>
        <v>0</v>
      </c>
      <c r="T184" s="26">
        <f>IF(R184&gt;0,IF(R184&lt;P184,K184/12*Gesamt!$C$23*(1+L184)^(Gesamt!$B$23-Beamte!N184)*(1+$K$4),0),0)</f>
        <v>0</v>
      </c>
      <c r="U184" s="36">
        <f>(T184/Gesamt!$B$23*N184/((1+Gesamt!$B$29)^(Gesamt!$B$23-Beamte!N184)))*(1+S184)</f>
        <v>0</v>
      </c>
      <c r="V184" s="24">
        <f>IF(N184&lt;Gesamt!$B$24,IF(H184=0,G184+365.25*Gesamt!$B$24,H184+365.25*Gesamt!$B$24),0)</f>
        <v>0</v>
      </c>
      <c r="W184" s="26" t="b">
        <f>IF(V184&gt;0,IF(V184&lt;P184,K184/12*Gesamt!$C$24*(1+L184)^(Gesamt!$B$24-Beamte!N184)*(1+$K$4),IF(O184&gt;=35,K184/12*Gesamt!$C$24*(1+L184)^(O184-N184)*(1+$K$4),0)))</f>
        <v>0</v>
      </c>
      <c r="X184" s="36">
        <f>IF(O184&gt;=40,(W184/Gesamt!$B$24*N184/((1+Gesamt!$B$29)^(Gesamt!$B$24-Beamte!N184))*(1+S184)),IF(O184&gt;=35,(W184/O184*N184/((1+Gesamt!$B$29)^(O184-Beamte!N184))*(1+S184)),0))</f>
        <v>0</v>
      </c>
      <c r="Y184" s="27">
        <f>IF(N184&gt;Gesamt!$B$23,0,K184/12*Gesamt!$C$23*(((1+Beamte!L184)^(Gesamt!$B$23-Beamte!N184))))</f>
        <v>0</v>
      </c>
      <c r="Z184" s="15">
        <f>IF(N184&gt;Gesamt!$B$32,0,Y184/Gesamt!$B$32*((N184)*(1+S184))/((1+Gesamt!$B$29)^(Gesamt!$B$32-N184)))</f>
        <v>0</v>
      </c>
      <c r="AA184" s="37">
        <f t="shared" si="28"/>
        <v>0</v>
      </c>
      <c r="AB184" s="15">
        <f>IF(V184-P184&gt;0,0,IF(N184&gt;Gesamt!$B$24,0,K184/12*Gesamt!$C$24*(((1+Beamte!L184)^(Gesamt!$B$24-Beamte!N184)))))</f>
        <v>0</v>
      </c>
      <c r="AC184" s="15">
        <f>IF(N184&gt;Gesamt!$B$24,0,AB184/Gesamt!$B$24*((N184)*(1+S184))/((1+Gesamt!$B$29)^(Gesamt!$B$24-N184)))</f>
        <v>0</v>
      </c>
      <c r="AD184" s="37">
        <f t="shared" si="29"/>
        <v>0</v>
      </c>
      <c r="AE184" s="15">
        <f>IF(R184-P184&lt;0,0,x)</f>
        <v>0</v>
      </c>
    </row>
    <row r="185" spans="6:31" x14ac:dyDescent="0.15">
      <c r="F185" s="40"/>
      <c r="G185" s="40"/>
      <c r="H185" s="40"/>
      <c r="I185" s="41"/>
      <c r="J185" s="41"/>
      <c r="K185" s="32">
        <f t="shared" si="25"/>
        <v>0</v>
      </c>
      <c r="L185" s="42">
        <v>1.4999999999999999E-2</v>
      </c>
      <c r="M185" s="33">
        <f t="shared" si="26"/>
        <v>-50.997946611909654</v>
      </c>
      <c r="N185" s="22">
        <f>(Gesamt!$B$2-IF(H185=0,G185,H185))/365.25</f>
        <v>116</v>
      </c>
      <c r="O185" s="22">
        <f t="shared" si="24"/>
        <v>65.002053388090346</v>
      </c>
      <c r="P185" s="23">
        <f>F185+IF(C185="m",Gesamt!$B$13*365.25,Gesamt!$B$14*365.25)</f>
        <v>23741.25</v>
      </c>
      <c r="Q185" s="34">
        <f t="shared" si="27"/>
        <v>23742</v>
      </c>
      <c r="R185" s="24">
        <f>IF(N185&lt;Gesamt!$B$23,IF(H185=0,G185+365.25*Gesamt!$B$23,H185+365.25*Gesamt!$B$23),0)</f>
        <v>0</v>
      </c>
      <c r="S185" s="35">
        <f>IF(M185&lt;Gesamt!$B$17,Gesamt!$C$17,IF(M185&lt;Gesamt!$B$18,Gesamt!$C$18,IF(M185&lt;Gesamt!$B$19,Gesamt!$C$19,Gesamt!$C$20)))</f>
        <v>0</v>
      </c>
      <c r="T185" s="26">
        <f>IF(R185&gt;0,IF(R185&lt;P185,K185/12*Gesamt!$C$23*(1+L185)^(Gesamt!$B$23-Beamte!N185)*(1+$K$4),0),0)</f>
        <v>0</v>
      </c>
      <c r="U185" s="36">
        <f>(T185/Gesamt!$B$23*N185/((1+Gesamt!$B$29)^(Gesamt!$B$23-Beamte!N185)))*(1+S185)</f>
        <v>0</v>
      </c>
      <c r="V185" s="24">
        <f>IF(N185&lt;Gesamt!$B$24,IF(H185=0,G185+365.25*Gesamt!$B$24,H185+365.25*Gesamt!$B$24),0)</f>
        <v>0</v>
      </c>
      <c r="W185" s="26" t="b">
        <f>IF(V185&gt;0,IF(V185&lt;P185,K185/12*Gesamt!$C$24*(1+L185)^(Gesamt!$B$24-Beamte!N185)*(1+$K$4),IF(O185&gt;=35,K185/12*Gesamt!$C$24*(1+L185)^(O185-N185)*(1+$K$4),0)))</f>
        <v>0</v>
      </c>
      <c r="X185" s="36">
        <f>IF(O185&gt;=40,(W185/Gesamt!$B$24*N185/((1+Gesamt!$B$29)^(Gesamt!$B$24-Beamte!N185))*(1+S185)),IF(O185&gt;=35,(W185/O185*N185/((1+Gesamt!$B$29)^(O185-Beamte!N185))*(1+S185)),0))</f>
        <v>0</v>
      </c>
      <c r="Y185" s="27">
        <f>IF(N185&gt;Gesamt!$B$23,0,K185/12*Gesamt!$C$23*(((1+Beamte!L185)^(Gesamt!$B$23-Beamte!N185))))</f>
        <v>0</v>
      </c>
      <c r="Z185" s="15">
        <f>IF(N185&gt;Gesamt!$B$32,0,Y185/Gesamt!$B$32*((N185)*(1+S185))/((1+Gesamt!$B$29)^(Gesamt!$B$32-N185)))</f>
        <v>0</v>
      </c>
      <c r="AA185" s="37">
        <f t="shared" si="28"/>
        <v>0</v>
      </c>
      <c r="AB185" s="15">
        <f>IF(V185-P185&gt;0,0,IF(N185&gt;Gesamt!$B$24,0,K185/12*Gesamt!$C$24*(((1+Beamte!L185)^(Gesamt!$B$24-Beamte!N185)))))</f>
        <v>0</v>
      </c>
      <c r="AC185" s="15">
        <f>IF(N185&gt;Gesamt!$B$24,0,AB185/Gesamt!$B$24*((N185)*(1+S185))/((1+Gesamt!$B$29)^(Gesamt!$B$24-N185)))</f>
        <v>0</v>
      </c>
      <c r="AD185" s="37">
        <f t="shared" si="29"/>
        <v>0</v>
      </c>
      <c r="AE185" s="15">
        <f>IF(R185-P185&lt;0,0,x)</f>
        <v>0</v>
      </c>
    </row>
    <row r="186" spans="6:31" x14ac:dyDescent="0.15">
      <c r="F186" s="40"/>
      <c r="G186" s="40"/>
      <c r="H186" s="40"/>
      <c r="I186" s="41"/>
      <c r="J186" s="41"/>
      <c r="K186" s="32">
        <f t="shared" si="25"/>
        <v>0</v>
      </c>
      <c r="L186" s="42">
        <v>1.4999999999999999E-2</v>
      </c>
      <c r="M186" s="33">
        <f t="shared" si="26"/>
        <v>-50.997946611909654</v>
      </c>
      <c r="N186" s="22">
        <f>(Gesamt!$B$2-IF(H186=0,G186,H186))/365.25</f>
        <v>116</v>
      </c>
      <c r="O186" s="22">
        <f t="shared" si="24"/>
        <v>65.002053388090346</v>
      </c>
      <c r="P186" s="23">
        <f>F186+IF(C186="m",Gesamt!$B$13*365.25,Gesamt!$B$14*365.25)</f>
        <v>23741.25</v>
      </c>
      <c r="Q186" s="34">
        <f t="shared" si="27"/>
        <v>23742</v>
      </c>
      <c r="R186" s="24">
        <f>IF(N186&lt;Gesamt!$B$23,IF(H186=0,G186+365.25*Gesamt!$B$23,H186+365.25*Gesamt!$B$23),0)</f>
        <v>0</v>
      </c>
      <c r="S186" s="35">
        <f>IF(M186&lt;Gesamt!$B$17,Gesamt!$C$17,IF(M186&lt;Gesamt!$B$18,Gesamt!$C$18,IF(M186&lt;Gesamt!$B$19,Gesamt!$C$19,Gesamt!$C$20)))</f>
        <v>0</v>
      </c>
      <c r="T186" s="26">
        <f>IF(R186&gt;0,IF(R186&lt;P186,K186/12*Gesamt!$C$23*(1+L186)^(Gesamt!$B$23-Beamte!N186)*(1+$K$4),0),0)</f>
        <v>0</v>
      </c>
      <c r="U186" s="36">
        <f>(T186/Gesamt!$B$23*N186/((1+Gesamt!$B$29)^(Gesamt!$B$23-Beamte!N186)))*(1+S186)</f>
        <v>0</v>
      </c>
      <c r="V186" s="24">
        <f>IF(N186&lt;Gesamt!$B$24,IF(H186=0,G186+365.25*Gesamt!$B$24,H186+365.25*Gesamt!$B$24),0)</f>
        <v>0</v>
      </c>
      <c r="W186" s="26" t="b">
        <f>IF(V186&gt;0,IF(V186&lt;P186,K186/12*Gesamt!$C$24*(1+L186)^(Gesamt!$B$24-Beamte!N186)*(1+$K$4),IF(O186&gt;=35,K186/12*Gesamt!$C$24*(1+L186)^(O186-N186)*(1+$K$4),0)))</f>
        <v>0</v>
      </c>
      <c r="X186" s="36">
        <f>IF(O186&gt;=40,(W186/Gesamt!$B$24*N186/((1+Gesamt!$B$29)^(Gesamt!$B$24-Beamte!N186))*(1+S186)),IF(O186&gt;=35,(W186/O186*N186/((1+Gesamt!$B$29)^(O186-Beamte!N186))*(1+S186)),0))</f>
        <v>0</v>
      </c>
      <c r="Y186" s="27">
        <f>IF(N186&gt;Gesamt!$B$23,0,K186/12*Gesamt!$C$23*(((1+Beamte!L186)^(Gesamt!$B$23-Beamte!N186))))</f>
        <v>0</v>
      </c>
      <c r="Z186" s="15">
        <f>IF(N186&gt;Gesamt!$B$32,0,Y186/Gesamt!$B$32*((N186)*(1+S186))/((1+Gesamt!$B$29)^(Gesamt!$B$32-N186)))</f>
        <v>0</v>
      </c>
      <c r="AA186" s="37">
        <f t="shared" si="28"/>
        <v>0</v>
      </c>
      <c r="AB186" s="15">
        <f>IF(V186-P186&gt;0,0,IF(N186&gt;Gesamt!$B$24,0,K186/12*Gesamt!$C$24*(((1+Beamte!L186)^(Gesamt!$B$24-Beamte!N186)))))</f>
        <v>0</v>
      </c>
      <c r="AC186" s="15">
        <f>IF(N186&gt;Gesamt!$B$24,0,AB186/Gesamt!$B$24*((N186)*(1+S186))/((1+Gesamt!$B$29)^(Gesamt!$B$24-N186)))</f>
        <v>0</v>
      </c>
      <c r="AD186" s="37">
        <f t="shared" si="29"/>
        <v>0</v>
      </c>
      <c r="AE186" s="15">
        <f>IF(R186-P186&lt;0,0,x)</f>
        <v>0</v>
      </c>
    </row>
    <row r="187" spans="6:31" x14ac:dyDescent="0.15">
      <c r="F187" s="40"/>
      <c r="G187" s="40"/>
      <c r="H187" s="40"/>
      <c r="I187" s="41"/>
      <c r="J187" s="41"/>
      <c r="K187" s="32">
        <f t="shared" si="25"/>
        <v>0</v>
      </c>
      <c r="L187" s="42">
        <v>1.4999999999999999E-2</v>
      </c>
      <c r="M187" s="33">
        <f t="shared" si="26"/>
        <v>-50.997946611909654</v>
      </c>
      <c r="N187" s="22">
        <f>(Gesamt!$B$2-IF(H187=0,G187,H187))/365.25</f>
        <v>116</v>
      </c>
      <c r="O187" s="22">
        <f t="shared" si="24"/>
        <v>65.002053388090346</v>
      </c>
      <c r="P187" s="23">
        <f>F187+IF(C187="m",Gesamt!$B$13*365.25,Gesamt!$B$14*365.25)</f>
        <v>23741.25</v>
      </c>
      <c r="Q187" s="34">
        <f t="shared" si="27"/>
        <v>23742</v>
      </c>
      <c r="R187" s="24">
        <f>IF(N187&lt;Gesamt!$B$23,IF(H187=0,G187+365.25*Gesamt!$B$23,H187+365.25*Gesamt!$B$23),0)</f>
        <v>0</v>
      </c>
      <c r="S187" s="35">
        <f>IF(M187&lt;Gesamt!$B$17,Gesamt!$C$17,IF(M187&lt;Gesamt!$B$18,Gesamt!$C$18,IF(M187&lt;Gesamt!$B$19,Gesamt!$C$19,Gesamt!$C$20)))</f>
        <v>0</v>
      </c>
      <c r="T187" s="26">
        <f>IF(R187&gt;0,IF(R187&lt;P187,K187/12*Gesamt!$C$23*(1+L187)^(Gesamt!$B$23-Beamte!N187)*(1+$K$4),0),0)</f>
        <v>0</v>
      </c>
      <c r="U187" s="36">
        <f>(T187/Gesamt!$B$23*N187/((1+Gesamt!$B$29)^(Gesamt!$B$23-Beamte!N187)))*(1+S187)</f>
        <v>0</v>
      </c>
      <c r="V187" s="24">
        <f>IF(N187&lt;Gesamt!$B$24,IF(H187=0,G187+365.25*Gesamt!$B$24,H187+365.25*Gesamt!$B$24),0)</f>
        <v>0</v>
      </c>
      <c r="W187" s="26" t="b">
        <f>IF(V187&gt;0,IF(V187&lt;P187,K187/12*Gesamt!$C$24*(1+L187)^(Gesamt!$B$24-Beamte!N187)*(1+$K$4),IF(O187&gt;=35,K187/12*Gesamt!$C$24*(1+L187)^(O187-N187)*(1+$K$4),0)))</f>
        <v>0</v>
      </c>
      <c r="X187" s="36">
        <f>IF(O187&gt;=40,(W187/Gesamt!$B$24*N187/((1+Gesamt!$B$29)^(Gesamt!$B$24-Beamte!N187))*(1+S187)),IF(O187&gt;=35,(W187/O187*N187/((1+Gesamt!$B$29)^(O187-Beamte!N187))*(1+S187)),0))</f>
        <v>0</v>
      </c>
      <c r="Y187" s="27">
        <f>IF(N187&gt;Gesamt!$B$23,0,K187/12*Gesamt!$C$23*(((1+Beamte!L187)^(Gesamt!$B$23-Beamte!N187))))</f>
        <v>0</v>
      </c>
      <c r="Z187" s="15">
        <f>IF(N187&gt;Gesamt!$B$32,0,Y187/Gesamt!$B$32*((N187)*(1+S187))/((1+Gesamt!$B$29)^(Gesamt!$B$32-N187)))</f>
        <v>0</v>
      </c>
      <c r="AA187" s="37">
        <f t="shared" si="28"/>
        <v>0</v>
      </c>
      <c r="AB187" s="15">
        <f>IF(V187-P187&gt;0,0,IF(N187&gt;Gesamt!$B$24,0,K187/12*Gesamt!$C$24*(((1+Beamte!L187)^(Gesamt!$B$24-Beamte!N187)))))</f>
        <v>0</v>
      </c>
      <c r="AC187" s="15">
        <f>IF(N187&gt;Gesamt!$B$24,0,AB187/Gesamt!$B$24*((N187)*(1+S187))/((1+Gesamt!$B$29)^(Gesamt!$B$24-N187)))</f>
        <v>0</v>
      </c>
      <c r="AD187" s="37">
        <f t="shared" si="29"/>
        <v>0</v>
      </c>
      <c r="AE187" s="15">
        <f>IF(R187-P187&lt;0,0,x)</f>
        <v>0</v>
      </c>
    </row>
    <row r="188" spans="6:31" x14ac:dyDescent="0.15">
      <c r="F188" s="40"/>
      <c r="G188" s="40"/>
      <c r="H188" s="40"/>
      <c r="I188" s="41"/>
      <c r="J188" s="41"/>
      <c r="K188" s="32">
        <f t="shared" si="25"/>
        <v>0</v>
      </c>
      <c r="L188" s="42">
        <v>1.4999999999999999E-2</v>
      </c>
      <c r="M188" s="33">
        <f t="shared" si="26"/>
        <v>-50.997946611909654</v>
      </c>
      <c r="N188" s="22">
        <f>(Gesamt!$B$2-IF(H188=0,G188,H188))/365.25</f>
        <v>116</v>
      </c>
      <c r="O188" s="22">
        <f t="shared" si="24"/>
        <v>65.002053388090346</v>
      </c>
      <c r="P188" s="23">
        <f>F188+IF(C188="m",Gesamt!$B$13*365.25,Gesamt!$B$14*365.25)</f>
        <v>23741.25</v>
      </c>
      <c r="Q188" s="34">
        <f t="shared" si="27"/>
        <v>23742</v>
      </c>
      <c r="R188" s="24">
        <f>IF(N188&lt;Gesamt!$B$23,IF(H188=0,G188+365.25*Gesamt!$B$23,H188+365.25*Gesamt!$B$23),0)</f>
        <v>0</v>
      </c>
      <c r="S188" s="35">
        <f>IF(M188&lt;Gesamt!$B$17,Gesamt!$C$17,IF(M188&lt;Gesamt!$B$18,Gesamt!$C$18,IF(M188&lt;Gesamt!$B$19,Gesamt!$C$19,Gesamt!$C$20)))</f>
        <v>0</v>
      </c>
      <c r="T188" s="26">
        <f>IF(R188&gt;0,IF(R188&lt;P188,K188/12*Gesamt!$C$23*(1+L188)^(Gesamt!$B$23-Beamte!N188)*(1+$K$4),0),0)</f>
        <v>0</v>
      </c>
      <c r="U188" s="36">
        <f>(T188/Gesamt!$B$23*N188/((1+Gesamt!$B$29)^(Gesamt!$B$23-Beamte!N188)))*(1+S188)</f>
        <v>0</v>
      </c>
      <c r="V188" s="24">
        <f>IF(N188&lt;Gesamt!$B$24,IF(H188=0,G188+365.25*Gesamt!$B$24,H188+365.25*Gesamt!$B$24),0)</f>
        <v>0</v>
      </c>
      <c r="W188" s="26" t="b">
        <f>IF(V188&gt;0,IF(V188&lt;P188,K188/12*Gesamt!$C$24*(1+L188)^(Gesamt!$B$24-Beamte!N188)*(1+$K$4),IF(O188&gt;=35,K188/12*Gesamt!$C$24*(1+L188)^(O188-N188)*(1+$K$4),0)))</f>
        <v>0</v>
      </c>
      <c r="X188" s="36">
        <f>IF(O188&gt;=40,(W188/Gesamt!$B$24*N188/((1+Gesamt!$B$29)^(Gesamt!$B$24-Beamte!N188))*(1+S188)),IF(O188&gt;=35,(W188/O188*N188/((1+Gesamt!$B$29)^(O188-Beamte!N188))*(1+S188)),0))</f>
        <v>0</v>
      </c>
      <c r="Y188" s="27">
        <f>IF(N188&gt;Gesamt!$B$23,0,K188/12*Gesamt!$C$23*(((1+Beamte!L188)^(Gesamt!$B$23-Beamte!N188))))</f>
        <v>0</v>
      </c>
      <c r="Z188" s="15">
        <f>IF(N188&gt;Gesamt!$B$32,0,Y188/Gesamt!$B$32*((N188)*(1+S188))/((1+Gesamt!$B$29)^(Gesamt!$B$32-N188)))</f>
        <v>0</v>
      </c>
      <c r="AA188" s="37">
        <f t="shared" si="28"/>
        <v>0</v>
      </c>
      <c r="AB188" s="15">
        <f>IF(V188-P188&gt;0,0,IF(N188&gt;Gesamt!$B$24,0,K188/12*Gesamt!$C$24*(((1+Beamte!L188)^(Gesamt!$B$24-Beamte!N188)))))</f>
        <v>0</v>
      </c>
      <c r="AC188" s="15">
        <f>IF(N188&gt;Gesamt!$B$24,0,AB188/Gesamt!$B$24*((N188)*(1+S188))/((1+Gesamt!$B$29)^(Gesamt!$B$24-N188)))</f>
        <v>0</v>
      </c>
      <c r="AD188" s="37">
        <f t="shared" si="29"/>
        <v>0</v>
      </c>
      <c r="AE188" s="15">
        <f>IF(R188-P188&lt;0,0,x)</f>
        <v>0</v>
      </c>
    </row>
    <row r="189" spans="6:31" x14ac:dyDescent="0.15">
      <c r="F189" s="40"/>
      <c r="G189" s="40"/>
      <c r="H189" s="40"/>
      <c r="I189" s="41"/>
      <c r="J189" s="41"/>
      <c r="K189" s="32">
        <f t="shared" si="25"/>
        <v>0</v>
      </c>
      <c r="L189" s="42">
        <v>1.4999999999999999E-2</v>
      </c>
      <c r="M189" s="33">
        <f t="shared" si="26"/>
        <v>-50.997946611909654</v>
      </c>
      <c r="N189" s="22">
        <f>(Gesamt!$B$2-IF(H189=0,G189,H189))/365.25</f>
        <v>116</v>
      </c>
      <c r="O189" s="22">
        <f t="shared" si="24"/>
        <v>65.002053388090346</v>
      </c>
      <c r="P189" s="23">
        <f>F189+IF(C189="m",Gesamt!$B$13*365.25,Gesamt!$B$14*365.25)</f>
        <v>23741.25</v>
      </c>
      <c r="Q189" s="34">
        <f t="shared" si="27"/>
        <v>23742</v>
      </c>
      <c r="R189" s="24">
        <f>IF(N189&lt;Gesamt!$B$23,IF(H189=0,G189+365.25*Gesamt!$B$23,H189+365.25*Gesamt!$B$23),0)</f>
        <v>0</v>
      </c>
      <c r="S189" s="35">
        <f>IF(M189&lt;Gesamt!$B$17,Gesamt!$C$17,IF(M189&lt;Gesamt!$B$18,Gesamt!$C$18,IF(M189&lt;Gesamt!$B$19,Gesamt!$C$19,Gesamt!$C$20)))</f>
        <v>0</v>
      </c>
      <c r="T189" s="26">
        <f>IF(R189&gt;0,IF(R189&lt;P189,K189/12*Gesamt!$C$23*(1+L189)^(Gesamt!$B$23-Beamte!N189)*(1+$K$4),0),0)</f>
        <v>0</v>
      </c>
      <c r="U189" s="36">
        <f>(T189/Gesamt!$B$23*N189/((1+Gesamt!$B$29)^(Gesamt!$B$23-Beamte!N189)))*(1+S189)</f>
        <v>0</v>
      </c>
      <c r="V189" s="24">
        <f>IF(N189&lt;Gesamt!$B$24,IF(H189=0,G189+365.25*Gesamt!$B$24,H189+365.25*Gesamt!$B$24),0)</f>
        <v>0</v>
      </c>
      <c r="W189" s="26" t="b">
        <f>IF(V189&gt;0,IF(V189&lt;P189,K189/12*Gesamt!$C$24*(1+L189)^(Gesamt!$B$24-Beamte!N189)*(1+$K$4),IF(O189&gt;=35,K189/12*Gesamt!$C$24*(1+L189)^(O189-N189)*(1+$K$4),0)))</f>
        <v>0</v>
      </c>
      <c r="X189" s="36">
        <f>IF(O189&gt;=40,(W189/Gesamt!$B$24*N189/((1+Gesamt!$B$29)^(Gesamt!$B$24-Beamte!N189))*(1+S189)),IF(O189&gt;=35,(W189/O189*N189/((1+Gesamt!$B$29)^(O189-Beamte!N189))*(1+S189)),0))</f>
        <v>0</v>
      </c>
      <c r="Y189" s="27">
        <f>IF(N189&gt;Gesamt!$B$23,0,K189/12*Gesamt!$C$23*(((1+Beamte!L189)^(Gesamt!$B$23-Beamte!N189))))</f>
        <v>0</v>
      </c>
      <c r="Z189" s="15">
        <f>IF(N189&gt;Gesamt!$B$32,0,Y189/Gesamt!$B$32*((N189)*(1+S189))/((1+Gesamt!$B$29)^(Gesamt!$B$32-N189)))</f>
        <v>0</v>
      </c>
      <c r="AA189" s="37">
        <f t="shared" si="28"/>
        <v>0</v>
      </c>
      <c r="AB189" s="15">
        <f>IF(V189-P189&gt;0,0,IF(N189&gt;Gesamt!$B$24,0,K189/12*Gesamt!$C$24*(((1+Beamte!L189)^(Gesamt!$B$24-Beamte!N189)))))</f>
        <v>0</v>
      </c>
      <c r="AC189" s="15">
        <f>IF(N189&gt;Gesamt!$B$24,0,AB189/Gesamt!$B$24*((N189)*(1+S189))/((1+Gesamt!$B$29)^(Gesamt!$B$24-N189)))</f>
        <v>0</v>
      </c>
      <c r="AD189" s="37">
        <f t="shared" si="29"/>
        <v>0</v>
      </c>
      <c r="AE189" s="15">
        <f>IF(R189-P189&lt;0,0,x)</f>
        <v>0</v>
      </c>
    </row>
    <row r="190" spans="6:31" x14ac:dyDescent="0.15">
      <c r="F190" s="40"/>
      <c r="G190" s="40"/>
      <c r="H190" s="40"/>
      <c r="I190" s="41"/>
      <c r="J190" s="41"/>
      <c r="K190" s="32">
        <f t="shared" si="25"/>
        <v>0</v>
      </c>
      <c r="L190" s="42">
        <v>1.4999999999999999E-2</v>
      </c>
      <c r="M190" s="33">
        <f t="shared" si="26"/>
        <v>-50.997946611909654</v>
      </c>
      <c r="N190" s="22">
        <f>(Gesamt!$B$2-IF(H190=0,G190,H190))/365.25</f>
        <v>116</v>
      </c>
      <c r="O190" s="22">
        <f t="shared" si="24"/>
        <v>65.002053388090346</v>
      </c>
      <c r="P190" s="23">
        <f>F190+IF(C190="m",Gesamt!$B$13*365.25,Gesamt!$B$14*365.25)</f>
        <v>23741.25</v>
      </c>
      <c r="Q190" s="34">
        <f t="shared" si="27"/>
        <v>23742</v>
      </c>
      <c r="R190" s="24">
        <f>IF(N190&lt;Gesamt!$B$23,IF(H190=0,G190+365.25*Gesamt!$B$23,H190+365.25*Gesamt!$B$23),0)</f>
        <v>0</v>
      </c>
      <c r="S190" s="35">
        <f>IF(M190&lt;Gesamt!$B$17,Gesamt!$C$17,IF(M190&lt;Gesamt!$B$18,Gesamt!$C$18,IF(M190&lt;Gesamt!$B$19,Gesamt!$C$19,Gesamt!$C$20)))</f>
        <v>0</v>
      </c>
      <c r="T190" s="26">
        <f>IF(R190&gt;0,IF(R190&lt;P190,K190/12*Gesamt!$C$23*(1+L190)^(Gesamt!$B$23-Beamte!N190)*(1+$K$4),0),0)</f>
        <v>0</v>
      </c>
      <c r="U190" s="36">
        <f>(T190/Gesamt!$B$23*N190/((1+Gesamt!$B$29)^(Gesamt!$B$23-Beamte!N190)))*(1+S190)</f>
        <v>0</v>
      </c>
      <c r="V190" s="24">
        <f>IF(N190&lt;Gesamt!$B$24,IF(H190=0,G190+365.25*Gesamt!$B$24,H190+365.25*Gesamt!$B$24),0)</f>
        <v>0</v>
      </c>
      <c r="W190" s="26" t="b">
        <f>IF(V190&gt;0,IF(V190&lt;P190,K190/12*Gesamt!$C$24*(1+L190)^(Gesamt!$B$24-Beamte!N190)*(1+$K$4),IF(O190&gt;=35,K190/12*Gesamt!$C$24*(1+L190)^(O190-N190)*(1+$K$4),0)))</f>
        <v>0</v>
      </c>
      <c r="X190" s="36">
        <f>IF(O190&gt;=40,(W190/Gesamt!$B$24*N190/((1+Gesamt!$B$29)^(Gesamt!$B$24-Beamte!N190))*(1+S190)),IF(O190&gt;=35,(W190/O190*N190/((1+Gesamt!$B$29)^(O190-Beamte!N190))*(1+S190)),0))</f>
        <v>0</v>
      </c>
      <c r="Y190" s="27">
        <f>IF(N190&gt;Gesamt!$B$23,0,K190/12*Gesamt!$C$23*(((1+Beamte!L190)^(Gesamt!$B$23-Beamte!N190))))</f>
        <v>0</v>
      </c>
      <c r="Z190" s="15">
        <f>IF(N190&gt;Gesamt!$B$32,0,Y190/Gesamt!$B$32*((N190)*(1+S190))/((1+Gesamt!$B$29)^(Gesamt!$B$32-N190)))</f>
        <v>0</v>
      </c>
      <c r="AA190" s="37">
        <f t="shared" si="28"/>
        <v>0</v>
      </c>
      <c r="AB190" s="15">
        <f>IF(V190-P190&gt;0,0,IF(N190&gt;Gesamt!$B$24,0,K190/12*Gesamt!$C$24*(((1+Beamte!L190)^(Gesamt!$B$24-Beamte!N190)))))</f>
        <v>0</v>
      </c>
      <c r="AC190" s="15">
        <f>IF(N190&gt;Gesamt!$B$24,0,AB190/Gesamt!$B$24*((N190)*(1+S190))/((1+Gesamt!$B$29)^(Gesamt!$B$24-N190)))</f>
        <v>0</v>
      </c>
      <c r="AD190" s="37">
        <f t="shared" si="29"/>
        <v>0</v>
      </c>
      <c r="AE190" s="15">
        <f>IF(R190-P190&lt;0,0,x)</f>
        <v>0</v>
      </c>
    </row>
    <row r="191" spans="6:31" x14ac:dyDescent="0.15">
      <c r="F191" s="40"/>
      <c r="G191" s="40"/>
      <c r="H191" s="40"/>
      <c r="I191" s="41"/>
      <c r="J191" s="41"/>
      <c r="K191" s="32">
        <f t="shared" si="25"/>
        <v>0</v>
      </c>
      <c r="L191" s="42">
        <v>1.4999999999999999E-2</v>
      </c>
      <c r="M191" s="33">
        <f t="shared" si="26"/>
        <v>-50.997946611909654</v>
      </c>
      <c r="N191" s="22">
        <f>(Gesamt!$B$2-IF(H191=0,G191,H191))/365.25</f>
        <v>116</v>
      </c>
      <c r="O191" s="22">
        <f t="shared" si="24"/>
        <v>65.002053388090346</v>
      </c>
      <c r="P191" s="23">
        <f>F191+IF(C191="m",Gesamt!$B$13*365.25,Gesamt!$B$14*365.25)</f>
        <v>23741.25</v>
      </c>
      <c r="Q191" s="34">
        <f t="shared" si="27"/>
        <v>23742</v>
      </c>
      <c r="R191" s="24">
        <f>IF(N191&lt;Gesamt!$B$23,IF(H191=0,G191+365.25*Gesamt!$B$23,H191+365.25*Gesamt!$B$23),0)</f>
        <v>0</v>
      </c>
      <c r="S191" s="35">
        <f>IF(M191&lt;Gesamt!$B$17,Gesamt!$C$17,IF(M191&lt;Gesamt!$B$18,Gesamt!$C$18,IF(M191&lt;Gesamt!$B$19,Gesamt!$C$19,Gesamt!$C$20)))</f>
        <v>0</v>
      </c>
      <c r="T191" s="26">
        <f>IF(R191&gt;0,IF(R191&lt;P191,K191/12*Gesamt!$C$23*(1+L191)^(Gesamt!$B$23-Beamte!N191)*(1+$K$4),0),0)</f>
        <v>0</v>
      </c>
      <c r="U191" s="36">
        <f>(T191/Gesamt!$B$23*N191/((1+Gesamt!$B$29)^(Gesamt!$B$23-Beamte!N191)))*(1+S191)</f>
        <v>0</v>
      </c>
      <c r="V191" s="24">
        <f>IF(N191&lt;Gesamt!$B$24,IF(H191=0,G191+365.25*Gesamt!$B$24,H191+365.25*Gesamt!$B$24),0)</f>
        <v>0</v>
      </c>
      <c r="W191" s="26" t="b">
        <f>IF(V191&gt;0,IF(V191&lt;P191,K191/12*Gesamt!$C$24*(1+L191)^(Gesamt!$B$24-Beamte!N191)*(1+$K$4),IF(O191&gt;=35,K191/12*Gesamt!$C$24*(1+L191)^(O191-N191)*(1+$K$4),0)))</f>
        <v>0</v>
      </c>
      <c r="X191" s="36">
        <f>IF(O191&gt;=40,(W191/Gesamt!$B$24*N191/((1+Gesamt!$B$29)^(Gesamt!$B$24-Beamte!N191))*(1+S191)),IF(O191&gt;=35,(W191/O191*N191/((1+Gesamt!$B$29)^(O191-Beamte!N191))*(1+S191)),0))</f>
        <v>0</v>
      </c>
      <c r="Y191" s="27">
        <f>IF(N191&gt;Gesamt!$B$23,0,K191/12*Gesamt!$C$23*(((1+Beamte!L191)^(Gesamt!$B$23-Beamte!N191))))</f>
        <v>0</v>
      </c>
      <c r="Z191" s="15">
        <f>IF(N191&gt;Gesamt!$B$32,0,Y191/Gesamt!$B$32*((N191)*(1+S191))/((1+Gesamt!$B$29)^(Gesamt!$B$32-N191)))</f>
        <v>0</v>
      </c>
      <c r="AA191" s="37">
        <f t="shared" si="28"/>
        <v>0</v>
      </c>
      <c r="AB191" s="15">
        <f>IF(V191-P191&gt;0,0,IF(N191&gt;Gesamt!$B$24,0,K191/12*Gesamt!$C$24*(((1+Beamte!L191)^(Gesamt!$B$24-Beamte!N191)))))</f>
        <v>0</v>
      </c>
      <c r="AC191" s="15">
        <f>IF(N191&gt;Gesamt!$B$24,0,AB191/Gesamt!$B$24*((N191)*(1+S191))/((1+Gesamt!$B$29)^(Gesamt!$B$24-N191)))</f>
        <v>0</v>
      </c>
      <c r="AD191" s="37">
        <f t="shared" si="29"/>
        <v>0</v>
      </c>
      <c r="AE191" s="15">
        <f>IF(R191-P191&lt;0,0,x)</f>
        <v>0</v>
      </c>
    </row>
    <row r="192" spans="6:31" x14ac:dyDescent="0.15">
      <c r="F192" s="40"/>
      <c r="G192" s="40"/>
      <c r="H192" s="40"/>
      <c r="I192" s="41"/>
      <c r="J192" s="41"/>
      <c r="K192" s="32">
        <f t="shared" si="25"/>
        <v>0</v>
      </c>
      <c r="L192" s="42">
        <v>1.4999999999999999E-2</v>
      </c>
      <c r="M192" s="33">
        <f t="shared" si="26"/>
        <v>-50.997946611909654</v>
      </c>
      <c r="N192" s="22">
        <f>(Gesamt!$B$2-IF(H192=0,G192,H192))/365.25</f>
        <v>116</v>
      </c>
      <c r="O192" s="22">
        <f t="shared" si="24"/>
        <v>65.002053388090346</v>
      </c>
      <c r="P192" s="23">
        <f>F192+IF(C192="m",Gesamt!$B$13*365.25,Gesamt!$B$14*365.25)</f>
        <v>23741.25</v>
      </c>
      <c r="Q192" s="34">
        <f t="shared" si="27"/>
        <v>23742</v>
      </c>
      <c r="R192" s="24">
        <f>IF(N192&lt;Gesamt!$B$23,IF(H192=0,G192+365.25*Gesamt!$B$23,H192+365.25*Gesamt!$B$23),0)</f>
        <v>0</v>
      </c>
      <c r="S192" s="35">
        <f>IF(M192&lt;Gesamt!$B$17,Gesamt!$C$17,IF(M192&lt;Gesamt!$B$18,Gesamt!$C$18,IF(M192&lt;Gesamt!$B$19,Gesamt!$C$19,Gesamt!$C$20)))</f>
        <v>0</v>
      </c>
      <c r="T192" s="26">
        <f>IF(R192&gt;0,IF(R192&lt;P192,K192/12*Gesamt!$C$23*(1+L192)^(Gesamt!$B$23-Beamte!N192)*(1+$K$4),0),0)</f>
        <v>0</v>
      </c>
      <c r="U192" s="36">
        <f>(T192/Gesamt!$B$23*N192/((1+Gesamt!$B$29)^(Gesamt!$B$23-Beamte!N192)))*(1+S192)</f>
        <v>0</v>
      </c>
      <c r="V192" s="24">
        <f>IF(N192&lt;Gesamt!$B$24,IF(H192=0,G192+365.25*Gesamt!$B$24,H192+365.25*Gesamt!$B$24),0)</f>
        <v>0</v>
      </c>
      <c r="W192" s="26" t="b">
        <f>IF(V192&gt;0,IF(V192&lt;P192,K192/12*Gesamt!$C$24*(1+L192)^(Gesamt!$B$24-Beamte!N192)*(1+$K$4),IF(O192&gt;=35,K192/12*Gesamt!$C$24*(1+L192)^(O192-N192)*(1+$K$4),0)))</f>
        <v>0</v>
      </c>
      <c r="X192" s="36">
        <f>IF(O192&gt;=40,(W192/Gesamt!$B$24*N192/((1+Gesamt!$B$29)^(Gesamt!$B$24-Beamte!N192))*(1+S192)),IF(O192&gt;=35,(W192/O192*N192/((1+Gesamt!$B$29)^(O192-Beamte!N192))*(1+S192)),0))</f>
        <v>0</v>
      </c>
      <c r="Y192" s="27">
        <f>IF(N192&gt;Gesamt!$B$23,0,K192/12*Gesamt!$C$23*(((1+Beamte!L192)^(Gesamt!$B$23-Beamte!N192))))</f>
        <v>0</v>
      </c>
      <c r="Z192" s="15">
        <f>IF(N192&gt;Gesamt!$B$32,0,Y192/Gesamt!$B$32*((N192)*(1+S192))/((1+Gesamt!$B$29)^(Gesamt!$B$32-N192)))</f>
        <v>0</v>
      </c>
      <c r="AA192" s="37">
        <f t="shared" si="28"/>
        <v>0</v>
      </c>
      <c r="AB192" s="15">
        <f>IF(V192-P192&gt;0,0,IF(N192&gt;Gesamt!$B$24,0,K192/12*Gesamt!$C$24*(((1+Beamte!L192)^(Gesamt!$B$24-Beamte!N192)))))</f>
        <v>0</v>
      </c>
      <c r="AC192" s="15">
        <f>IF(N192&gt;Gesamt!$B$24,0,AB192/Gesamt!$B$24*((N192)*(1+S192))/((1+Gesamt!$B$29)^(Gesamt!$B$24-N192)))</f>
        <v>0</v>
      </c>
      <c r="AD192" s="37">
        <f t="shared" si="29"/>
        <v>0</v>
      </c>
      <c r="AE192" s="15">
        <f>IF(R192-P192&lt;0,0,x)</f>
        <v>0</v>
      </c>
    </row>
    <row r="193" spans="6:31" x14ac:dyDescent="0.15">
      <c r="F193" s="40"/>
      <c r="G193" s="40"/>
      <c r="H193" s="40"/>
      <c r="I193" s="41"/>
      <c r="J193" s="41"/>
      <c r="K193" s="32">
        <f t="shared" si="25"/>
        <v>0</v>
      </c>
      <c r="L193" s="42">
        <v>1.4999999999999999E-2</v>
      </c>
      <c r="M193" s="33">
        <f t="shared" si="26"/>
        <v>-50.997946611909654</v>
      </c>
      <c r="N193" s="22">
        <f>(Gesamt!$B$2-IF(H193=0,G193,H193))/365.25</f>
        <v>116</v>
      </c>
      <c r="O193" s="22">
        <f t="shared" si="24"/>
        <v>65.002053388090346</v>
      </c>
      <c r="P193" s="23">
        <f>F193+IF(C193="m",Gesamt!$B$13*365.25,Gesamt!$B$14*365.25)</f>
        <v>23741.25</v>
      </c>
      <c r="Q193" s="34">
        <f t="shared" si="27"/>
        <v>23742</v>
      </c>
      <c r="R193" s="24">
        <f>IF(N193&lt;Gesamt!$B$23,IF(H193=0,G193+365.25*Gesamt!$B$23,H193+365.25*Gesamt!$B$23),0)</f>
        <v>0</v>
      </c>
      <c r="S193" s="35">
        <f>IF(M193&lt;Gesamt!$B$17,Gesamt!$C$17,IF(M193&lt;Gesamt!$B$18,Gesamt!$C$18,IF(M193&lt;Gesamt!$B$19,Gesamt!$C$19,Gesamt!$C$20)))</f>
        <v>0</v>
      </c>
      <c r="T193" s="26">
        <f>IF(R193&gt;0,IF(R193&lt;P193,K193/12*Gesamt!$C$23*(1+L193)^(Gesamt!$B$23-Beamte!N193)*(1+$K$4),0),0)</f>
        <v>0</v>
      </c>
      <c r="U193" s="36">
        <f>(T193/Gesamt!$B$23*N193/((1+Gesamt!$B$29)^(Gesamt!$B$23-Beamte!N193)))*(1+S193)</f>
        <v>0</v>
      </c>
      <c r="V193" s="24">
        <f>IF(N193&lt;Gesamt!$B$24,IF(H193=0,G193+365.25*Gesamt!$B$24,H193+365.25*Gesamt!$B$24),0)</f>
        <v>0</v>
      </c>
      <c r="W193" s="26" t="b">
        <f>IF(V193&gt;0,IF(V193&lt;P193,K193/12*Gesamt!$C$24*(1+L193)^(Gesamt!$B$24-Beamte!N193)*(1+$K$4),IF(O193&gt;=35,K193/12*Gesamt!$C$24*(1+L193)^(O193-N193)*(1+$K$4),0)))</f>
        <v>0</v>
      </c>
      <c r="X193" s="36">
        <f>IF(O193&gt;=40,(W193/Gesamt!$B$24*N193/((1+Gesamt!$B$29)^(Gesamt!$B$24-Beamte!N193))*(1+S193)),IF(O193&gt;=35,(W193/O193*N193/((1+Gesamt!$B$29)^(O193-Beamte!N193))*(1+S193)),0))</f>
        <v>0</v>
      </c>
      <c r="Y193" s="27">
        <f>IF(N193&gt;Gesamt!$B$23,0,K193/12*Gesamt!$C$23*(((1+Beamte!L193)^(Gesamt!$B$23-Beamte!N193))))</f>
        <v>0</v>
      </c>
      <c r="Z193" s="15">
        <f>IF(N193&gt;Gesamt!$B$32,0,Y193/Gesamt!$B$32*((N193)*(1+S193))/((1+Gesamt!$B$29)^(Gesamt!$B$32-N193)))</f>
        <v>0</v>
      </c>
      <c r="AA193" s="37">
        <f t="shared" si="28"/>
        <v>0</v>
      </c>
      <c r="AB193" s="15">
        <f>IF(V193-P193&gt;0,0,IF(N193&gt;Gesamt!$B$24,0,K193/12*Gesamt!$C$24*(((1+Beamte!L193)^(Gesamt!$B$24-Beamte!N193)))))</f>
        <v>0</v>
      </c>
      <c r="AC193" s="15">
        <f>IF(N193&gt;Gesamt!$B$24,0,AB193/Gesamt!$B$24*((N193)*(1+S193))/((1+Gesamt!$B$29)^(Gesamt!$B$24-N193)))</f>
        <v>0</v>
      </c>
      <c r="AD193" s="37">
        <f t="shared" si="29"/>
        <v>0</v>
      </c>
      <c r="AE193" s="15">
        <f>IF(R193-P193&lt;0,0,x)</f>
        <v>0</v>
      </c>
    </row>
    <row r="194" spans="6:31" x14ac:dyDescent="0.15">
      <c r="F194" s="40"/>
      <c r="G194" s="40"/>
      <c r="H194" s="40"/>
      <c r="I194" s="41"/>
      <c r="J194" s="41"/>
      <c r="K194" s="32">
        <f t="shared" si="25"/>
        <v>0</v>
      </c>
      <c r="L194" s="42">
        <v>1.4999999999999999E-2</v>
      </c>
      <c r="M194" s="33">
        <f t="shared" si="26"/>
        <v>-50.997946611909654</v>
      </c>
      <c r="N194" s="22">
        <f>(Gesamt!$B$2-IF(H194=0,G194,H194))/365.25</f>
        <v>116</v>
      </c>
      <c r="O194" s="22">
        <f t="shared" si="24"/>
        <v>65.002053388090346</v>
      </c>
      <c r="P194" s="23">
        <f>F194+IF(C194="m",Gesamt!$B$13*365.25,Gesamt!$B$14*365.25)</f>
        <v>23741.25</v>
      </c>
      <c r="Q194" s="34">
        <f t="shared" si="27"/>
        <v>23742</v>
      </c>
      <c r="R194" s="24">
        <f>IF(N194&lt;Gesamt!$B$23,IF(H194=0,G194+365.25*Gesamt!$B$23,H194+365.25*Gesamt!$B$23),0)</f>
        <v>0</v>
      </c>
      <c r="S194" s="35">
        <f>IF(M194&lt;Gesamt!$B$17,Gesamt!$C$17,IF(M194&lt;Gesamt!$B$18,Gesamt!$C$18,IF(M194&lt;Gesamt!$B$19,Gesamt!$C$19,Gesamt!$C$20)))</f>
        <v>0</v>
      </c>
      <c r="T194" s="26">
        <f>IF(R194&gt;0,IF(R194&lt;P194,K194/12*Gesamt!$C$23*(1+L194)^(Gesamt!$B$23-Beamte!N194)*(1+$K$4),0),0)</f>
        <v>0</v>
      </c>
      <c r="U194" s="36">
        <f>(T194/Gesamt!$B$23*N194/((1+Gesamt!$B$29)^(Gesamt!$B$23-Beamte!N194)))*(1+S194)</f>
        <v>0</v>
      </c>
      <c r="V194" s="24">
        <f>IF(N194&lt;Gesamt!$B$24,IF(H194=0,G194+365.25*Gesamt!$B$24,H194+365.25*Gesamt!$B$24),0)</f>
        <v>0</v>
      </c>
      <c r="W194" s="26" t="b">
        <f>IF(V194&gt;0,IF(V194&lt;P194,K194/12*Gesamt!$C$24*(1+L194)^(Gesamt!$B$24-Beamte!N194)*(1+$K$4),IF(O194&gt;=35,K194/12*Gesamt!$C$24*(1+L194)^(O194-N194)*(1+$K$4),0)))</f>
        <v>0</v>
      </c>
      <c r="X194" s="36">
        <f>IF(O194&gt;=40,(W194/Gesamt!$B$24*N194/((1+Gesamt!$B$29)^(Gesamt!$B$24-Beamte!N194))*(1+S194)),IF(O194&gt;=35,(W194/O194*N194/((1+Gesamt!$B$29)^(O194-Beamte!N194))*(1+S194)),0))</f>
        <v>0</v>
      </c>
      <c r="Y194" s="27">
        <f>IF(N194&gt;Gesamt!$B$23,0,K194/12*Gesamt!$C$23*(((1+Beamte!L194)^(Gesamt!$B$23-Beamte!N194))))</f>
        <v>0</v>
      </c>
      <c r="Z194" s="15">
        <f>IF(N194&gt;Gesamt!$B$32,0,Y194/Gesamt!$B$32*((N194)*(1+S194))/((1+Gesamt!$B$29)^(Gesamt!$B$32-N194)))</f>
        <v>0</v>
      </c>
      <c r="AA194" s="37">
        <f t="shared" si="28"/>
        <v>0</v>
      </c>
      <c r="AB194" s="15">
        <f>IF(V194-P194&gt;0,0,IF(N194&gt;Gesamt!$B$24,0,K194/12*Gesamt!$C$24*(((1+Beamte!L194)^(Gesamt!$B$24-Beamte!N194)))))</f>
        <v>0</v>
      </c>
      <c r="AC194" s="15">
        <f>IF(N194&gt;Gesamt!$B$24,0,AB194/Gesamt!$B$24*((N194)*(1+S194))/((1+Gesamt!$B$29)^(Gesamt!$B$24-N194)))</f>
        <v>0</v>
      </c>
      <c r="AD194" s="37">
        <f t="shared" si="29"/>
        <v>0</v>
      </c>
      <c r="AE194" s="15">
        <f>IF(R194-P194&lt;0,0,x)</f>
        <v>0</v>
      </c>
    </row>
    <row r="195" spans="6:31" x14ac:dyDescent="0.15">
      <c r="F195" s="40"/>
      <c r="G195" s="40"/>
      <c r="H195" s="40"/>
      <c r="I195" s="41"/>
      <c r="J195" s="41"/>
      <c r="K195" s="32">
        <f t="shared" si="25"/>
        <v>0</v>
      </c>
      <c r="L195" s="42">
        <v>1.4999999999999999E-2</v>
      </c>
      <c r="M195" s="33">
        <f t="shared" si="26"/>
        <v>-50.997946611909654</v>
      </c>
      <c r="N195" s="22">
        <f>(Gesamt!$B$2-IF(H195=0,G195,H195))/365.25</f>
        <v>116</v>
      </c>
      <c r="O195" s="22">
        <f t="shared" si="24"/>
        <v>65.002053388090346</v>
      </c>
      <c r="P195" s="23">
        <f>F195+IF(C195="m",Gesamt!$B$13*365.25,Gesamt!$B$14*365.25)</f>
        <v>23741.25</v>
      </c>
      <c r="Q195" s="34">
        <f t="shared" si="27"/>
        <v>23742</v>
      </c>
      <c r="R195" s="24">
        <f>IF(N195&lt;Gesamt!$B$23,IF(H195=0,G195+365.25*Gesamt!$B$23,H195+365.25*Gesamt!$B$23),0)</f>
        <v>0</v>
      </c>
      <c r="S195" s="35">
        <f>IF(M195&lt;Gesamt!$B$17,Gesamt!$C$17,IF(M195&lt;Gesamt!$B$18,Gesamt!$C$18,IF(M195&lt;Gesamt!$B$19,Gesamt!$C$19,Gesamt!$C$20)))</f>
        <v>0</v>
      </c>
      <c r="T195" s="26">
        <f>IF(R195&gt;0,IF(R195&lt;P195,K195/12*Gesamt!$C$23*(1+L195)^(Gesamt!$B$23-Beamte!N195)*(1+$K$4),0),0)</f>
        <v>0</v>
      </c>
      <c r="U195" s="36">
        <f>(T195/Gesamt!$B$23*N195/((1+Gesamt!$B$29)^(Gesamt!$B$23-Beamte!N195)))*(1+S195)</f>
        <v>0</v>
      </c>
      <c r="V195" s="24">
        <f>IF(N195&lt;Gesamt!$B$24,IF(H195=0,G195+365.25*Gesamt!$B$24,H195+365.25*Gesamt!$B$24),0)</f>
        <v>0</v>
      </c>
      <c r="W195" s="26" t="b">
        <f>IF(V195&gt;0,IF(V195&lt;P195,K195/12*Gesamt!$C$24*(1+L195)^(Gesamt!$B$24-Beamte!N195)*(1+$K$4),IF(O195&gt;=35,K195/12*Gesamt!$C$24*(1+L195)^(O195-N195)*(1+$K$4),0)))</f>
        <v>0</v>
      </c>
      <c r="X195" s="36">
        <f>IF(O195&gt;=40,(W195/Gesamt!$B$24*N195/((1+Gesamt!$B$29)^(Gesamt!$B$24-Beamte!N195))*(1+S195)),IF(O195&gt;=35,(W195/O195*N195/((1+Gesamt!$B$29)^(O195-Beamte!N195))*(1+S195)),0))</f>
        <v>0</v>
      </c>
      <c r="Y195" s="27">
        <f>IF(N195&gt;Gesamt!$B$23,0,K195/12*Gesamt!$C$23*(((1+Beamte!L195)^(Gesamt!$B$23-Beamte!N195))))</f>
        <v>0</v>
      </c>
      <c r="Z195" s="15">
        <f>IF(N195&gt;Gesamt!$B$32,0,Y195/Gesamt!$B$32*((N195)*(1+S195))/((1+Gesamt!$B$29)^(Gesamt!$B$32-N195)))</f>
        <v>0</v>
      </c>
      <c r="AA195" s="37">
        <f t="shared" si="28"/>
        <v>0</v>
      </c>
      <c r="AB195" s="15">
        <f>IF(V195-P195&gt;0,0,IF(N195&gt;Gesamt!$B$24,0,K195/12*Gesamt!$C$24*(((1+Beamte!L195)^(Gesamt!$B$24-Beamte!N195)))))</f>
        <v>0</v>
      </c>
      <c r="AC195" s="15">
        <f>IF(N195&gt;Gesamt!$B$24,0,AB195/Gesamt!$B$24*((N195)*(1+S195))/((1+Gesamt!$B$29)^(Gesamt!$B$24-N195)))</f>
        <v>0</v>
      </c>
      <c r="AD195" s="37">
        <f t="shared" si="29"/>
        <v>0</v>
      </c>
      <c r="AE195" s="15">
        <f>IF(R195-P195&lt;0,0,x)</f>
        <v>0</v>
      </c>
    </row>
    <row r="196" spans="6:31" x14ac:dyDescent="0.15">
      <c r="F196" s="40"/>
      <c r="G196" s="40"/>
      <c r="H196" s="40"/>
      <c r="I196" s="41"/>
      <c r="J196" s="41"/>
      <c r="K196" s="32">
        <f t="shared" si="25"/>
        <v>0</v>
      </c>
      <c r="L196" s="42">
        <v>1.4999999999999999E-2</v>
      </c>
      <c r="M196" s="33">
        <f t="shared" si="26"/>
        <v>-50.997946611909654</v>
      </c>
      <c r="N196" s="22">
        <f>(Gesamt!$B$2-IF(H196=0,G196,H196))/365.25</f>
        <v>116</v>
      </c>
      <c r="O196" s="22">
        <f t="shared" si="24"/>
        <v>65.002053388090346</v>
      </c>
      <c r="P196" s="23">
        <f>F196+IF(C196="m",Gesamt!$B$13*365.25,Gesamt!$B$14*365.25)</f>
        <v>23741.25</v>
      </c>
      <c r="Q196" s="34">
        <f t="shared" si="27"/>
        <v>23742</v>
      </c>
      <c r="R196" s="24">
        <f>IF(N196&lt;Gesamt!$B$23,IF(H196=0,G196+365.25*Gesamt!$B$23,H196+365.25*Gesamt!$B$23),0)</f>
        <v>0</v>
      </c>
      <c r="S196" s="35">
        <f>IF(M196&lt;Gesamt!$B$17,Gesamt!$C$17,IF(M196&lt;Gesamt!$B$18,Gesamt!$C$18,IF(M196&lt;Gesamt!$B$19,Gesamt!$C$19,Gesamt!$C$20)))</f>
        <v>0</v>
      </c>
      <c r="T196" s="26">
        <f>IF(R196&gt;0,IF(R196&lt;P196,K196/12*Gesamt!$C$23*(1+L196)^(Gesamt!$B$23-Beamte!N196)*(1+$K$4),0),0)</f>
        <v>0</v>
      </c>
      <c r="U196" s="36">
        <f>(T196/Gesamt!$B$23*N196/((1+Gesamt!$B$29)^(Gesamt!$B$23-Beamte!N196)))*(1+S196)</f>
        <v>0</v>
      </c>
      <c r="V196" s="24">
        <f>IF(N196&lt;Gesamt!$B$24,IF(H196=0,G196+365.25*Gesamt!$B$24,H196+365.25*Gesamt!$B$24),0)</f>
        <v>0</v>
      </c>
      <c r="W196" s="26" t="b">
        <f>IF(V196&gt;0,IF(V196&lt;P196,K196/12*Gesamt!$C$24*(1+L196)^(Gesamt!$B$24-Beamte!N196)*(1+$K$4),IF(O196&gt;=35,K196/12*Gesamt!$C$24*(1+L196)^(O196-N196)*(1+$K$4),0)))</f>
        <v>0</v>
      </c>
      <c r="X196" s="36">
        <f>IF(O196&gt;=40,(W196/Gesamt!$B$24*N196/((1+Gesamt!$B$29)^(Gesamt!$B$24-Beamte!N196))*(1+S196)),IF(O196&gt;=35,(W196/O196*N196/((1+Gesamt!$B$29)^(O196-Beamte!N196))*(1+S196)),0))</f>
        <v>0</v>
      </c>
      <c r="Y196" s="27">
        <f>IF(N196&gt;Gesamt!$B$23,0,K196/12*Gesamt!$C$23*(((1+Beamte!L196)^(Gesamt!$B$23-Beamte!N196))))</f>
        <v>0</v>
      </c>
      <c r="Z196" s="15">
        <f>IF(N196&gt;Gesamt!$B$32,0,Y196/Gesamt!$B$32*((N196)*(1+S196))/((1+Gesamt!$B$29)^(Gesamt!$B$32-N196)))</f>
        <v>0</v>
      </c>
      <c r="AA196" s="37">
        <f t="shared" si="28"/>
        <v>0</v>
      </c>
      <c r="AB196" s="15">
        <f>IF(V196-P196&gt;0,0,IF(N196&gt;Gesamt!$B$24,0,K196/12*Gesamt!$C$24*(((1+Beamte!L196)^(Gesamt!$B$24-Beamte!N196)))))</f>
        <v>0</v>
      </c>
      <c r="AC196" s="15">
        <f>IF(N196&gt;Gesamt!$B$24,0,AB196/Gesamt!$B$24*((N196)*(1+S196))/((1+Gesamt!$B$29)^(Gesamt!$B$24-N196)))</f>
        <v>0</v>
      </c>
      <c r="AD196" s="37">
        <f t="shared" si="29"/>
        <v>0</v>
      </c>
      <c r="AE196" s="15">
        <f>IF(R196-P196&lt;0,0,x)</f>
        <v>0</v>
      </c>
    </row>
    <row r="197" spans="6:31" x14ac:dyDescent="0.15">
      <c r="F197" s="40"/>
      <c r="G197" s="40"/>
      <c r="H197" s="40"/>
      <c r="I197" s="41"/>
      <c r="J197" s="41"/>
      <c r="K197" s="32">
        <f t="shared" si="25"/>
        <v>0</v>
      </c>
      <c r="L197" s="42">
        <v>1.4999999999999999E-2</v>
      </c>
      <c r="M197" s="33">
        <f t="shared" si="26"/>
        <v>-50.997946611909654</v>
      </c>
      <c r="N197" s="22">
        <f>(Gesamt!$B$2-IF(H197=0,G197,H197))/365.25</f>
        <v>116</v>
      </c>
      <c r="O197" s="22">
        <f t="shared" si="24"/>
        <v>65.002053388090346</v>
      </c>
      <c r="P197" s="23">
        <f>F197+IF(C197="m",Gesamt!$B$13*365.25,Gesamt!$B$14*365.25)</f>
        <v>23741.25</v>
      </c>
      <c r="Q197" s="34">
        <f t="shared" si="27"/>
        <v>23742</v>
      </c>
      <c r="R197" s="24">
        <f>IF(N197&lt;Gesamt!$B$23,IF(H197=0,G197+365.25*Gesamt!$B$23,H197+365.25*Gesamt!$B$23),0)</f>
        <v>0</v>
      </c>
      <c r="S197" s="35">
        <f>IF(M197&lt;Gesamt!$B$17,Gesamt!$C$17,IF(M197&lt;Gesamt!$B$18,Gesamt!$C$18,IF(M197&lt;Gesamt!$B$19,Gesamt!$C$19,Gesamt!$C$20)))</f>
        <v>0</v>
      </c>
      <c r="T197" s="26">
        <f>IF(R197&gt;0,IF(R197&lt;P197,K197/12*Gesamt!$C$23*(1+L197)^(Gesamt!$B$23-Beamte!N197)*(1+$K$4),0),0)</f>
        <v>0</v>
      </c>
      <c r="U197" s="36">
        <f>(T197/Gesamt!$B$23*N197/((1+Gesamt!$B$29)^(Gesamt!$B$23-Beamte!N197)))*(1+S197)</f>
        <v>0</v>
      </c>
      <c r="V197" s="24">
        <f>IF(N197&lt;Gesamt!$B$24,IF(H197=0,G197+365.25*Gesamt!$B$24,H197+365.25*Gesamt!$B$24),0)</f>
        <v>0</v>
      </c>
      <c r="W197" s="26" t="b">
        <f>IF(V197&gt;0,IF(V197&lt;P197,K197/12*Gesamt!$C$24*(1+L197)^(Gesamt!$B$24-Beamte!N197)*(1+$K$4),IF(O197&gt;=35,K197/12*Gesamt!$C$24*(1+L197)^(O197-N197)*(1+$K$4),0)))</f>
        <v>0</v>
      </c>
      <c r="X197" s="36">
        <f>IF(O197&gt;=40,(W197/Gesamt!$B$24*N197/((1+Gesamt!$B$29)^(Gesamt!$B$24-Beamte!N197))*(1+S197)),IF(O197&gt;=35,(W197/O197*N197/((1+Gesamt!$B$29)^(O197-Beamte!N197))*(1+S197)),0))</f>
        <v>0</v>
      </c>
      <c r="Y197" s="27">
        <f>IF(N197&gt;Gesamt!$B$23,0,K197/12*Gesamt!$C$23*(((1+Beamte!L197)^(Gesamt!$B$23-Beamte!N197))))</f>
        <v>0</v>
      </c>
      <c r="Z197" s="15">
        <f>IF(N197&gt;Gesamt!$B$32,0,Y197/Gesamt!$B$32*((N197)*(1+S197))/((1+Gesamt!$B$29)^(Gesamt!$B$32-N197)))</f>
        <v>0</v>
      </c>
      <c r="AA197" s="37">
        <f t="shared" si="28"/>
        <v>0</v>
      </c>
      <c r="AB197" s="15">
        <f>IF(V197-P197&gt;0,0,IF(N197&gt;Gesamt!$B$24,0,K197/12*Gesamt!$C$24*(((1+Beamte!L197)^(Gesamt!$B$24-Beamte!N197)))))</f>
        <v>0</v>
      </c>
      <c r="AC197" s="15">
        <f>IF(N197&gt;Gesamt!$B$24,0,AB197/Gesamt!$B$24*((N197)*(1+S197))/((1+Gesamt!$B$29)^(Gesamt!$B$24-N197)))</f>
        <v>0</v>
      </c>
      <c r="AD197" s="37">
        <f t="shared" si="29"/>
        <v>0</v>
      </c>
      <c r="AE197" s="15">
        <f>IF(R197-P197&lt;0,0,x)</f>
        <v>0</v>
      </c>
    </row>
    <row r="198" spans="6:31" x14ac:dyDescent="0.15">
      <c r="F198" s="40"/>
      <c r="G198" s="40"/>
      <c r="H198" s="40"/>
      <c r="I198" s="41"/>
      <c r="J198" s="41"/>
      <c r="K198" s="32">
        <f t="shared" si="25"/>
        <v>0</v>
      </c>
      <c r="L198" s="42">
        <v>1.4999999999999999E-2</v>
      </c>
      <c r="M198" s="33">
        <f t="shared" si="26"/>
        <v>-50.997946611909654</v>
      </c>
      <c r="N198" s="22">
        <f>(Gesamt!$B$2-IF(H198=0,G198,H198))/365.25</f>
        <v>116</v>
      </c>
      <c r="O198" s="22">
        <f t="shared" ref="O198:O261" si="30">(Q198-IF(H198=0,G198,H198))/365.25</f>
        <v>65.002053388090346</v>
      </c>
      <c r="P198" s="23">
        <f>F198+IF(C198="m",Gesamt!$B$13*365.25,Gesamt!$B$14*365.25)</f>
        <v>23741.25</v>
      </c>
      <c r="Q198" s="34">
        <f t="shared" si="27"/>
        <v>23742</v>
      </c>
      <c r="R198" s="24">
        <f>IF(N198&lt;Gesamt!$B$23,IF(H198=0,G198+365.25*Gesamt!$B$23,H198+365.25*Gesamt!$B$23),0)</f>
        <v>0</v>
      </c>
      <c r="S198" s="35">
        <f>IF(M198&lt;Gesamt!$B$17,Gesamt!$C$17,IF(M198&lt;Gesamt!$B$18,Gesamt!$C$18,IF(M198&lt;Gesamt!$B$19,Gesamt!$C$19,Gesamt!$C$20)))</f>
        <v>0</v>
      </c>
      <c r="T198" s="26">
        <f>IF(R198&gt;0,IF(R198&lt;P198,K198/12*Gesamt!$C$23*(1+L198)^(Gesamt!$B$23-Beamte!N198)*(1+$K$4),0),0)</f>
        <v>0</v>
      </c>
      <c r="U198" s="36">
        <f>(T198/Gesamt!$B$23*N198/((1+Gesamt!$B$29)^(Gesamt!$B$23-Beamte!N198)))*(1+S198)</f>
        <v>0</v>
      </c>
      <c r="V198" s="24">
        <f>IF(N198&lt;Gesamt!$B$24,IF(H198=0,G198+365.25*Gesamt!$B$24,H198+365.25*Gesamt!$B$24),0)</f>
        <v>0</v>
      </c>
      <c r="W198" s="26" t="b">
        <f>IF(V198&gt;0,IF(V198&lt;P198,K198/12*Gesamt!$C$24*(1+L198)^(Gesamt!$B$24-Beamte!N198)*(1+$K$4),IF(O198&gt;=35,K198/12*Gesamt!$C$24*(1+L198)^(O198-N198)*(1+$K$4),0)))</f>
        <v>0</v>
      </c>
      <c r="X198" s="36">
        <f>IF(O198&gt;=40,(W198/Gesamt!$B$24*N198/((1+Gesamt!$B$29)^(Gesamt!$B$24-Beamte!N198))*(1+S198)),IF(O198&gt;=35,(W198/O198*N198/((1+Gesamt!$B$29)^(O198-Beamte!N198))*(1+S198)),0))</f>
        <v>0</v>
      </c>
      <c r="Y198" s="27">
        <f>IF(N198&gt;Gesamt!$B$23,0,K198/12*Gesamt!$C$23*(((1+Beamte!L198)^(Gesamt!$B$23-Beamte!N198))))</f>
        <v>0</v>
      </c>
      <c r="Z198" s="15">
        <f>IF(N198&gt;Gesamt!$B$32,0,Y198/Gesamt!$B$32*((N198)*(1+S198))/((1+Gesamt!$B$29)^(Gesamt!$B$32-N198)))</f>
        <v>0</v>
      </c>
      <c r="AA198" s="37">
        <f t="shared" si="28"/>
        <v>0</v>
      </c>
      <c r="AB198" s="15">
        <f>IF(V198-P198&gt;0,0,IF(N198&gt;Gesamt!$B$24,0,K198/12*Gesamt!$C$24*(((1+Beamte!L198)^(Gesamt!$B$24-Beamte!N198)))))</f>
        <v>0</v>
      </c>
      <c r="AC198" s="15">
        <f>IF(N198&gt;Gesamt!$B$24,0,AB198/Gesamt!$B$24*((N198)*(1+S198))/((1+Gesamt!$B$29)^(Gesamt!$B$24-N198)))</f>
        <v>0</v>
      </c>
      <c r="AD198" s="37">
        <f t="shared" si="29"/>
        <v>0</v>
      </c>
      <c r="AE198" s="15">
        <f>IF(R198-P198&lt;0,0,x)</f>
        <v>0</v>
      </c>
    </row>
    <row r="199" spans="6:31" x14ac:dyDescent="0.15">
      <c r="F199" s="40"/>
      <c r="G199" s="40"/>
      <c r="H199" s="40"/>
      <c r="I199" s="41"/>
      <c r="J199" s="41"/>
      <c r="K199" s="32">
        <f t="shared" si="25"/>
        <v>0</v>
      </c>
      <c r="L199" s="42">
        <v>1.4999999999999999E-2</v>
      </c>
      <c r="M199" s="33">
        <f t="shared" si="26"/>
        <v>-50.997946611909654</v>
      </c>
      <c r="N199" s="22">
        <f>(Gesamt!$B$2-IF(H199=0,G199,H199))/365.25</f>
        <v>116</v>
      </c>
      <c r="O199" s="22">
        <f t="shared" si="30"/>
        <v>65.002053388090346</v>
      </c>
      <c r="P199" s="23">
        <f>F199+IF(C199="m",Gesamt!$B$13*365.25,Gesamt!$B$14*365.25)</f>
        <v>23741.25</v>
      </c>
      <c r="Q199" s="34">
        <f t="shared" si="27"/>
        <v>23742</v>
      </c>
      <c r="R199" s="24">
        <f>IF(N199&lt;Gesamt!$B$23,IF(H199=0,G199+365.25*Gesamt!$B$23,H199+365.25*Gesamt!$B$23),0)</f>
        <v>0</v>
      </c>
      <c r="S199" s="35">
        <f>IF(M199&lt;Gesamt!$B$17,Gesamt!$C$17,IF(M199&lt;Gesamt!$B$18,Gesamt!$C$18,IF(M199&lt;Gesamt!$B$19,Gesamt!$C$19,Gesamt!$C$20)))</f>
        <v>0</v>
      </c>
      <c r="T199" s="26">
        <f>IF(R199&gt;0,IF(R199&lt;P199,K199/12*Gesamt!$C$23*(1+L199)^(Gesamt!$B$23-Beamte!N199)*(1+$K$4),0),0)</f>
        <v>0</v>
      </c>
      <c r="U199" s="36">
        <f>(T199/Gesamt!$B$23*N199/((1+Gesamt!$B$29)^(Gesamt!$B$23-Beamte!N199)))*(1+S199)</f>
        <v>0</v>
      </c>
      <c r="V199" s="24">
        <f>IF(N199&lt;Gesamt!$B$24,IF(H199=0,G199+365.25*Gesamt!$B$24,H199+365.25*Gesamt!$B$24),0)</f>
        <v>0</v>
      </c>
      <c r="W199" s="26" t="b">
        <f>IF(V199&gt;0,IF(V199&lt;P199,K199/12*Gesamt!$C$24*(1+L199)^(Gesamt!$B$24-Beamte!N199)*(1+$K$4),IF(O199&gt;=35,K199/12*Gesamt!$C$24*(1+L199)^(O199-N199)*(1+$K$4),0)))</f>
        <v>0</v>
      </c>
      <c r="X199" s="36">
        <f>IF(O199&gt;=40,(W199/Gesamt!$B$24*N199/((1+Gesamt!$B$29)^(Gesamt!$B$24-Beamte!N199))*(1+S199)),IF(O199&gt;=35,(W199/O199*N199/((1+Gesamt!$B$29)^(O199-Beamte!N199))*(1+S199)),0))</f>
        <v>0</v>
      </c>
      <c r="Y199" s="27">
        <f>IF(N199&gt;Gesamt!$B$23,0,K199/12*Gesamt!$C$23*(((1+Beamte!L199)^(Gesamt!$B$23-Beamte!N199))))</f>
        <v>0</v>
      </c>
      <c r="Z199" s="15">
        <f>IF(N199&gt;Gesamt!$B$32,0,Y199/Gesamt!$B$32*((N199)*(1+S199))/((1+Gesamt!$B$29)^(Gesamt!$B$32-N199)))</f>
        <v>0</v>
      </c>
      <c r="AA199" s="37">
        <f t="shared" si="28"/>
        <v>0</v>
      </c>
      <c r="AB199" s="15">
        <f>IF(V199-P199&gt;0,0,IF(N199&gt;Gesamt!$B$24,0,K199/12*Gesamt!$C$24*(((1+Beamte!L199)^(Gesamt!$B$24-Beamte!N199)))))</f>
        <v>0</v>
      </c>
      <c r="AC199" s="15">
        <f>IF(N199&gt;Gesamt!$B$24,0,AB199/Gesamt!$B$24*((N199)*(1+S199))/((1+Gesamt!$B$29)^(Gesamt!$B$24-N199)))</f>
        <v>0</v>
      </c>
      <c r="AD199" s="37">
        <f t="shared" si="29"/>
        <v>0</v>
      </c>
      <c r="AE199" s="15">
        <f>IF(R199-P199&lt;0,0,x)</f>
        <v>0</v>
      </c>
    </row>
    <row r="200" spans="6:31" x14ac:dyDescent="0.15">
      <c r="F200" s="40"/>
      <c r="G200" s="40"/>
      <c r="H200" s="40"/>
      <c r="I200" s="41"/>
      <c r="J200" s="41"/>
      <c r="K200" s="32">
        <f t="shared" si="25"/>
        <v>0</v>
      </c>
      <c r="L200" s="42">
        <v>1.4999999999999999E-2</v>
      </c>
      <c r="M200" s="33">
        <f t="shared" si="26"/>
        <v>-50.997946611909654</v>
      </c>
      <c r="N200" s="22">
        <f>(Gesamt!$B$2-IF(H200=0,G200,H200))/365.25</f>
        <v>116</v>
      </c>
      <c r="O200" s="22">
        <f t="shared" si="30"/>
        <v>65.002053388090346</v>
      </c>
      <c r="P200" s="23">
        <f>F200+IF(C200="m",Gesamt!$B$13*365.25,Gesamt!$B$14*365.25)</f>
        <v>23741.25</v>
      </c>
      <c r="Q200" s="34">
        <f t="shared" si="27"/>
        <v>23742</v>
      </c>
      <c r="R200" s="24">
        <f>IF(N200&lt;Gesamt!$B$23,IF(H200=0,G200+365.25*Gesamt!$B$23,H200+365.25*Gesamt!$B$23),0)</f>
        <v>0</v>
      </c>
      <c r="S200" s="35">
        <f>IF(M200&lt;Gesamt!$B$17,Gesamt!$C$17,IF(M200&lt;Gesamt!$B$18,Gesamt!$C$18,IF(M200&lt;Gesamt!$B$19,Gesamt!$C$19,Gesamt!$C$20)))</f>
        <v>0</v>
      </c>
      <c r="T200" s="26">
        <f>IF(R200&gt;0,IF(R200&lt;P200,K200/12*Gesamt!$C$23*(1+L200)^(Gesamt!$B$23-Beamte!N200)*(1+$K$4),0),0)</f>
        <v>0</v>
      </c>
      <c r="U200" s="36">
        <f>(T200/Gesamt!$B$23*N200/((1+Gesamt!$B$29)^(Gesamt!$B$23-Beamte!N200)))*(1+S200)</f>
        <v>0</v>
      </c>
      <c r="V200" s="24">
        <f>IF(N200&lt;Gesamt!$B$24,IF(H200=0,G200+365.25*Gesamt!$B$24,H200+365.25*Gesamt!$B$24),0)</f>
        <v>0</v>
      </c>
      <c r="W200" s="26" t="b">
        <f>IF(V200&gt;0,IF(V200&lt;P200,K200/12*Gesamt!$C$24*(1+L200)^(Gesamt!$B$24-Beamte!N200)*(1+$K$4),IF(O200&gt;=35,K200/12*Gesamt!$C$24*(1+L200)^(O200-N200)*(1+$K$4),0)))</f>
        <v>0</v>
      </c>
      <c r="X200" s="36">
        <f>IF(O200&gt;=40,(W200/Gesamt!$B$24*N200/((1+Gesamt!$B$29)^(Gesamt!$B$24-Beamte!N200))*(1+S200)),IF(O200&gt;=35,(W200/O200*N200/((1+Gesamt!$B$29)^(O200-Beamte!N200))*(1+S200)),0))</f>
        <v>0</v>
      </c>
      <c r="Y200" s="27">
        <f>IF(N200&gt;Gesamt!$B$23,0,K200/12*Gesamt!$C$23*(((1+Beamte!L200)^(Gesamt!$B$23-Beamte!N200))))</f>
        <v>0</v>
      </c>
      <c r="Z200" s="15">
        <f>IF(N200&gt;Gesamt!$B$32,0,Y200/Gesamt!$B$32*((N200)*(1+S200))/((1+Gesamt!$B$29)^(Gesamt!$B$32-N200)))</f>
        <v>0</v>
      </c>
      <c r="AA200" s="37">
        <f t="shared" si="28"/>
        <v>0</v>
      </c>
      <c r="AB200" s="15">
        <f>IF(V200-P200&gt;0,0,IF(N200&gt;Gesamt!$B$24,0,K200/12*Gesamt!$C$24*(((1+Beamte!L200)^(Gesamt!$B$24-Beamte!N200)))))</f>
        <v>0</v>
      </c>
      <c r="AC200" s="15">
        <f>IF(N200&gt;Gesamt!$B$24,0,AB200/Gesamt!$B$24*((N200)*(1+S200))/((1+Gesamt!$B$29)^(Gesamt!$B$24-N200)))</f>
        <v>0</v>
      </c>
      <c r="AD200" s="37">
        <f t="shared" si="29"/>
        <v>0</v>
      </c>
      <c r="AE200" s="15">
        <f>IF(R200-P200&lt;0,0,x)</f>
        <v>0</v>
      </c>
    </row>
    <row r="201" spans="6:31" x14ac:dyDescent="0.15">
      <c r="F201" s="40"/>
      <c r="G201" s="40"/>
      <c r="H201" s="40"/>
      <c r="I201" s="41"/>
      <c r="J201" s="41"/>
      <c r="K201" s="32">
        <f t="shared" si="25"/>
        <v>0</v>
      </c>
      <c r="L201" s="42">
        <v>1.4999999999999999E-2</v>
      </c>
      <c r="M201" s="33">
        <f t="shared" si="26"/>
        <v>-50.997946611909654</v>
      </c>
      <c r="N201" s="22">
        <f>(Gesamt!$B$2-IF(H201=0,G201,H201))/365.25</f>
        <v>116</v>
      </c>
      <c r="O201" s="22">
        <f t="shared" si="30"/>
        <v>65.002053388090346</v>
      </c>
      <c r="P201" s="23">
        <f>F201+IF(C201="m",Gesamt!$B$13*365.25,Gesamt!$B$14*365.25)</f>
        <v>23741.25</v>
      </c>
      <c r="Q201" s="34">
        <f t="shared" si="27"/>
        <v>23742</v>
      </c>
      <c r="R201" s="24">
        <f>IF(N201&lt;Gesamt!$B$23,IF(H201=0,G201+365.25*Gesamt!$B$23,H201+365.25*Gesamt!$B$23),0)</f>
        <v>0</v>
      </c>
      <c r="S201" s="35">
        <f>IF(M201&lt;Gesamt!$B$17,Gesamt!$C$17,IF(M201&lt;Gesamt!$B$18,Gesamt!$C$18,IF(M201&lt;Gesamt!$B$19,Gesamt!$C$19,Gesamt!$C$20)))</f>
        <v>0</v>
      </c>
      <c r="T201" s="26">
        <f>IF(R201&gt;0,IF(R201&lt;P201,K201/12*Gesamt!$C$23*(1+L201)^(Gesamt!$B$23-Beamte!N201)*(1+$K$4),0),0)</f>
        <v>0</v>
      </c>
      <c r="U201" s="36">
        <f>(T201/Gesamt!$B$23*N201/((1+Gesamt!$B$29)^(Gesamt!$B$23-Beamte!N201)))*(1+S201)</f>
        <v>0</v>
      </c>
      <c r="V201" s="24">
        <f>IF(N201&lt;Gesamt!$B$24,IF(H201=0,G201+365.25*Gesamt!$B$24,H201+365.25*Gesamt!$B$24),0)</f>
        <v>0</v>
      </c>
      <c r="W201" s="26" t="b">
        <f>IF(V201&gt;0,IF(V201&lt;P201,K201/12*Gesamt!$C$24*(1+L201)^(Gesamt!$B$24-Beamte!N201)*(1+$K$4),IF(O201&gt;=35,K201/12*Gesamt!$C$24*(1+L201)^(O201-N201)*(1+$K$4),0)))</f>
        <v>0</v>
      </c>
      <c r="X201" s="36">
        <f>IF(O201&gt;=40,(W201/Gesamt!$B$24*N201/((1+Gesamt!$B$29)^(Gesamt!$B$24-Beamte!N201))*(1+S201)),IF(O201&gt;=35,(W201/O201*N201/((1+Gesamt!$B$29)^(O201-Beamte!N201))*(1+S201)),0))</f>
        <v>0</v>
      </c>
      <c r="Y201" s="27">
        <f>IF(N201&gt;Gesamt!$B$23,0,K201/12*Gesamt!$C$23*(((1+Beamte!L201)^(Gesamt!$B$23-Beamte!N201))))</f>
        <v>0</v>
      </c>
      <c r="Z201" s="15">
        <f>IF(N201&gt;Gesamt!$B$32,0,Y201/Gesamt!$B$32*((N201)*(1+S201))/((1+Gesamt!$B$29)^(Gesamt!$B$32-N201)))</f>
        <v>0</v>
      </c>
      <c r="AA201" s="37">
        <f t="shared" si="28"/>
        <v>0</v>
      </c>
      <c r="AB201" s="15">
        <f>IF(V201-P201&gt;0,0,IF(N201&gt;Gesamt!$B$24,0,K201/12*Gesamt!$C$24*(((1+Beamte!L201)^(Gesamt!$B$24-Beamte!N201)))))</f>
        <v>0</v>
      </c>
      <c r="AC201" s="15">
        <f>IF(N201&gt;Gesamt!$B$24,0,AB201/Gesamt!$B$24*((N201)*(1+S201))/((1+Gesamt!$B$29)^(Gesamt!$B$24-N201)))</f>
        <v>0</v>
      </c>
      <c r="AD201" s="37">
        <f t="shared" si="29"/>
        <v>0</v>
      </c>
      <c r="AE201" s="15">
        <f>IF(R201-P201&lt;0,0,x)</f>
        <v>0</v>
      </c>
    </row>
    <row r="202" spans="6:31" x14ac:dyDescent="0.15">
      <c r="F202" s="40"/>
      <c r="G202" s="40"/>
      <c r="H202" s="40"/>
      <c r="I202" s="41"/>
      <c r="J202" s="41"/>
      <c r="K202" s="32">
        <f t="shared" si="25"/>
        <v>0</v>
      </c>
      <c r="L202" s="42">
        <v>1.4999999999999999E-2</v>
      </c>
      <c r="M202" s="33">
        <f t="shared" si="26"/>
        <v>-50.997946611909654</v>
      </c>
      <c r="N202" s="22">
        <f>(Gesamt!$B$2-IF(H202=0,G202,H202))/365.25</f>
        <v>116</v>
      </c>
      <c r="O202" s="22">
        <f t="shared" si="30"/>
        <v>65.002053388090346</v>
      </c>
      <c r="P202" s="23">
        <f>F202+IF(C202="m",Gesamt!$B$13*365.25,Gesamt!$B$14*365.25)</f>
        <v>23741.25</v>
      </c>
      <c r="Q202" s="34">
        <f t="shared" si="27"/>
        <v>23742</v>
      </c>
      <c r="R202" s="24">
        <f>IF(N202&lt;Gesamt!$B$23,IF(H202=0,G202+365.25*Gesamt!$B$23,H202+365.25*Gesamt!$B$23),0)</f>
        <v>0</v>
      </c>
      <c r="S202" s="35">
        <f>IF(M202&lt;Gesamt!$B$17,Gesamt!$C$17,IF(M202&lt;Gesamt!$B$18,Gesamt!$C$18,IF(M202&lt;Gesamt!$B$19,Gesamt!$C$19,Gesamt!$C$20)))</f>
        <v>0</v>
      </c>
      <c r="T202" s="26">
        <f>IF(R202&gt;0,IF(R202&lt;P202,K202/12*Gesamt!$C$23*(1+L202)^(Gesamt!$B$23-Beamte!N202)*(1+$K$4),0),0)</f>
        <v>0</v>
      </c>
      <c r="U202" s="36">
        <f>(T202/Gesamt!$B$23*N202/((1+Gesamt!$B$29)^(Gesamt!$B$23-Beamte!N202)))*(1+S202)</f>
        <v>0</v>
      </c>
      <c r="V202" s="24">
        <f>IF(N202&lt;Gesamt!$B$24,IF(H202=0,G202+365.25*Gesamt!$B$24,H202+365.25*Gesamt!$B$24),0)</f>
        <v>0</v>
      </c>
      <c r="W202" s="26" t="b">
        <f>IF(V202&gt;0,IF(V202&lt;P202,K202/12*Gesamt!$C$24*(1+L202)^(Gesamt!$B$24-Beamte!N202)*(1+$K$4),IF(O202&gt;=35,K202/12*Gesamt!$C$24*(1+L202)^(O202-N202)*(1+$K$4),0)))</f>
        <v>0</v>
      </c>
      <c r="X202" s="36">
        <f>IF(O202&gt;=40,(W202/Gesamt!$B$24*N202/((1+Gesamt!$B$29)^(Gesamt!$B$24-Beamte!N202))*(1+S202)),IF(O202&gt;=35,(W202/O202*N202/((1+Gesamt!$B$29)^(O202-Beamte!N202))*(1+S202)),0))</f>
        <v>0</v>
      </c>
      <c r="Y202" s="27">
        <f>IF(N202&gt;Gesamt!$B$23,0,K202/12*Gesamt!$C$23*(((1+Beamte!L202)^(Gesamt!$B$23-Beamte!N202))))</f>
        <v>0</v>
      </c>
      <c r="Z202" s="15">
        <f>IF(N202&gt;Gesamt!$B$32,0,Y202/Gesamt!$B$32*((N202)*(1+S202))/((1+Gesamt!$B$29)^(Gesamt!$B$32-N202)))</f>
        <v>0</v>
      </c>
      <c r="AA202" s="37">
        <f t="shared" si="28"/>
        <v>0</v>
      </c>
      <c r="AB202" s="15">
        <f>IF(V202-P202&gt;0,0,IF(N202&gt;Gesamt!$B$24,0,K202/12*Gesamt!$C$24*(((1+Beamte!L202)^(Gesamt!$B$24-Beamte!N202)))))</f>
        <v>0</v>
      </c>
      <c r="AC202" s="15">
        <f>IF(N202&gt;Gesamt!$B$24,0,AB202/Gesamt!$B$24*((N202)*(1+S202))/((1+Gesamt!$B$29)^(Gesamt!$B$24-N202)))</f>
        <v>0</v>
      </c>
      <c r="AD202" s="37">
        <f t="shared" si="29"/>
        <v>0</v>
      </c>
      <c r="AE202" s="15">
        <f>IF(R202-P202&lt;0,0,x)</f>
        <v>0</v>
      </c>
    </row>
    <row r="203" spans="6:31" x14ac:dyDescent="0.15">
      <c r="F203" s="40"/>
      <c r="G203" s="40"/>
      <c r="H203" s="40"/>
      <c r="I203" s="41"/>
      <c r="J203" s="41"/>
      <c r="K203" s="32">
        <f t="shared" si="25"/>
        <v>0</v>
      </c>
      <c r="L203" s="42">
        <v>1.4999999999999999E-2</v>
      </c>
      <c r="M203" s="33">
        <f t="shared" si="26"/>
        <v>-50.997946611909654</v>
      </c>
      <c r="N203" s="22">
        <f>(Gesamt!$B$2-IF(H203=0,G203,H203))/365.25</f>
        <v>116</v>
      </c>
      <c r="O203" s="22">
        <f t="shared" si="30"/>
        <v>65.002053388090346</v>
      </c>
      <c r="P203" s="23">
        <f>F203+IF(C203="m",Gesamt!$B$13*365.25,Gesamt!$B$14*365.25)</f>
        <v>23741.25</v>
      </c>
      <c r="Q203" s="34">
        <f t="shared" si="27"/>
        <v>23742</v>
      </c>
      <c r="R203" s="24">
        <f>IF(N203&lt;Gesamt!$B$23,IF(H203=0,G203+365.25*Gesamt!$B$23,H203+365.25*Gesamt!$B$23),0)</f>
        <v>0</v>
      </c>
      <c r="S203" s="35">
        <f>IF(M203&lt;Gesamt!$B$17,Gesamt!$C$17,IF(M203&lt;Gesamt!$B$18,Gesamt!$C$18,IF(M203&lt;Gesamt!$B$19,Gesamt!$C$19,Gesamt!$C$20)))</f>
        <v>0</v>
      </c>
      <c r="T203" s="26">
        <f>IF(R203&gt;0,IF(R203&lt;P203,K203/12*Gesamt!$C$23*(1+L203)^(Gesamt!$B$23-Beamte!N203)*(1+$K$4),0),0)</f>
        <v>0</v>
      </c>
      <c r="U203" s="36">
        <f>(T203/Gesamt!$B$23*N203/((1+Gesamt!$B$29)^(Gesamt!$B$23-Beamte!N203)))*(1+S203)</f>
        <v>0</v>
      </c>
      <c r="V203" s="24">
        <f>IF(N203&lt;Gesamt!$B$24,IF(H203=0,G203+365.25*Gesamt!$B$24,H203+365.25*Gesamt!$B$24),0)</f>
        <v>0</v>
      </c>
      <c r="W203" s="26" t="b">
        <f>IF(V203&gt;0,IF(V203&lt;P203,K203/12*Gesamt!$C$24*(1+L203)^(Gesamt!$B$24-Beamte!N203)*(1+$K$4),IF(O203&gt;=35,K203/12*Gesamt!$C$24*(1+L203)^(O203-N203)*(1+$K$4),0)))</f>
        <v>0</v>
      </c>
      <c r="X203" s="36">
        <f>IF(O203&gt;=40,(W203/Gesamt!$B$24*N203/((1+Gesamt!$B$29)^(Gesamt!$B$24-Beamte!N203))*(1+S203)),IF(O203&gt;=35,(W203/O203*N203/((1+Gesamt!$B$29)^(O203-Beamte!N203))*(1+S203)),0))</f>
        <v>0</v>
      </c>
      <c r="Y203" s="27">
        <f>IF(N203&gt;Gesamt!$B$23,0,K203/12*Gesamt!$C$23*(((1+Beamte!L203)^(Gesamt!$B$23-Beamte!N203))))</f>
        <v>0</v>
      </c>
      <c r="Z203" s="15">
        <f>IF(N203&gt;Gesamt!$B$32,0,Y203/Gesamt!$B$32*((N203)*(1+S203))/((1+Gesamt!$B$29)^(Gesamt!$B$32-N203)))</f>
        <v>0</v>
      </c>
      <c r="AA203" s="37">
        <f t="shared" si="28"/>
        <v>0</v>
      </c>
      <c r="AB203" s="15">
        <f>IF(V203-P203&gt;0,0,IF(N203&gt;Gesamt!$B$24,0,K203/12*Gesamt!$C$24*(((1+Beamte!L203)^(Gesamt!$B$24-Beamte!N203)))))</f>
        <v>0</v>
      </c>
      <c r="AC203" s="15">
        <f>IF(N203&gt;Gesamt!$B$24,0,AB203/Gesamt!$B$24*((N203)*(1+S203))/((1+Gesamt!$B$29)^(Gesamt!$B$24-N203)))</f>
        <v>0</v>
      </c>
      <c r="AD203" s="37">
        <f t="shared" si="29"/>
        <v>0</v>
      </c>
      <c r="AE203" s="15">
        <f>IF(R203-P203&lt;0,0,x)</f>
        <v>0</v>
      </c>
    </row>
    <row r="204" spans="6:31" x14ac:dyDescent="0.15">
      <c r="F204" s="40"/>
      <c r="G204" s="40"/>
      <c r="H204" s="40"/>
      <c r="I204" s="41"/>
      <c r="J204" s="41"/>
      <c r="K204" s="32">
        <f t="shared" si="25"/>
        <v>0</v>
      </c>
      <c r="L204" s="42">
        <v>1.4999999999999999E-2</v>
      </c>
      <c r="M204" s="33">
        <f t="shared" si="26"/>
        <v>-50.997946611909654</v>
      </c>
      <c r="N204" s="22">
        <f>(Gesamt!$B$2-IF(H204=0,G204,H204))/365.25</f>
        <v>116</v>
      </c>
      <c r="O204" s="22">
        <f t="shared" si="30"/>
        <v>65.002053388090346</v>
      </c>
      <c r="P204" s="23">
        <f>F204+IF(C204="m",Gesamt!$B$13*365.25,Gesamt!$B$14*365.25)</f>
        <v>23741.25</v>
      </c>
      <c r="Q204" s="34">
        <f t="shared" si="27"/>
        <v>23742</v>
      </c>
      <c r="R204" s="24">
        <f>IF(N204&lt;Gesamt!$B$23,IF(H204=0,G204+365.25*Gesamt!$B$23,H204+365.25*Gesamt!$B$23),0)</f>
        <v>0</v>
      </c>
      <c r="S204" s="35">
        <f>IF(M204&lt;Gesamt!$B$17,Gesamt!$C$17,IF(M204&lt;Gesamt!$B$18,Gesamt!$C$18,IF(M204&lt;Gesamt!$B$19,Gesamt!$C$19,Gesamt!$C$20)))</f>
        <v>0</v>
      </c>
      <c r="T204" s="26">
        <f>IF(R204&gt;0,IF(R204&lt;P204,K204/12*Gesamt!$C$23*(1+L204)^(Gesamt!$B$23-Beamte!N204)*(1+$K$4),0),0)</f>
        <v>0</v>
      </c>
      <c r="U204" s="36">
        <f>(T204/Gesamt!$B$23*N204/((1+Gesamt!$B$29)^(Gesamt!$B$23-Beamte!N204)))*(1+S204)</f>
        <v>0</v>
      </c>
      <c r="V204" s="24">
        <f>IF(N204&lt;Gesamt!$B$24,IF(H204=0,G204+365.25*Gesamt!$B$24,H204+365.25*Gesamt!$B$24),0)</f>
        <v>0</v>
      </c>
      <c r="W204" s="26" t="b">
        <f>IF(V204&gt;0,IF(V204&lt;P204,K204/12*Gesamt!$C$24*(1+L204)^(Gesamt!$B$24-Beamte!N204)*(1+$K$4),IF(O204&gt;=35,K204/12*Gesamt!$C$24*(1+L204)^(O204-N204)*(1+$K$4),0)))</f>
        <v>0</v>
      </c>
      <c r="X204" s="36">
        <f>IF(O204&gt;=40,(W204/Gesamt!$B$24*N204/((1+Gesamt!$B$29)^(Gesamt!$B$24-Beamte!N204))*(1+S204)),IF(O204&gt;=35,(W204/O204*N204/((1+Gesamt!$B$29)^(O204-Beamte!N204))*(1+S204)),0))</f>
        <v>0</v>
      </c>
      <c r="Y204" s="27">
        <f>IF(N204&gt;Gesamt!$B$23,0,K204/12*Gesamt!$C$23*(((1+Beamte!L204)^(Gesamt!$B$23-Beamte!N204))))</f>
        <v>0</v>
      </c>
      <c r="Z204" s="15">
        <f>IF(N204&gt;Gesamt!$B$32,0,Y204/Gesamt!$B$32*((N204)*(1+S204))/((1+Gesamt!$B$29)^(Gesamt!$B$32-N204)))</f>
        <v>0</v>
      </c>
      <c r="AA204" s="37">
        <f t="shared" si="28"/>
        <v>0</v>
      </c>
      <c r="AB204" s="15">
        <f>IF(V204-P204&gt;0,0,IF(N204&gt;Gesamt!$B$24,0,K204/12*Gesamt!$C$24*(((1+Beamte!L204)^(Gesamt!$B$24-Beamte!N204)))))</f>
        <v>0</v>
      </c>
      <c r="AC204" s="15">
        <f>IF(N204&gt;Gesamt!$B$24,0,AB204/Gesamt!$B$24*((N204)*(1+S204))/((1+Gesamt!$B$29)^(Gesamt!$B$24-N204)))</f>
        <v>0</v>
      </c>
      <c r="AD204" s="37">
        <f t="shared" si="29"/>
        <v>0</v>
      </c>
      <c r="AE204" s="15">
        <f>IF(R204-P204&lt;0,0,x)</f>
        <v>0</v>
      </c>
    </row>
    <row r="205" spans="6:31" x14ac:dyDescent="0.15">
      <c r="F205" s="40"/>
      <c r="G205" s="40"/>
      <c r="H205" s="40"/>
      <c r="I205" s="41"/>
      <c r="J205" s="41"/>
      <c r="K205" s="32">
        <f t="shared" si="25"/>
        <v>0</v>
      </c>
      <c r="L205" s="42">
        <v>1.4999999999999999E-2</v>
      </c>
      <c r="M205" s="33">
        <f t="shared" si="26"/>
        <v>-50.997946611909654</v>
      </c>
      <c r="N205" s="22">
        <f>(Gesamt!$B$2-IF(H205=0,G205,H205))/365.25</f>
        <v>116</v>
      </c>
      <c r="O205" s="22">
        <f t="shared" si="30"/>
        <v>65.002053388090346</v>
      </c>
      <c r="P205" s="23">
        <f>F205+IF(C205="m",Gesamt!$B$13*365.25,Gesamt!$B$14*365.25)</f>
        <v>23741.25</v>
      </c>
      <c r="Q205" s="34">
        <f t="shared" si="27"/>
        <v>23742</v>
      </c>
      <c r="R205" s="24">
        <f>IF(N205&lt;Gesamt!$B$23,IF(H205=0,G205+365.25*Gesamt!$B$23,H205+365.25*Gesamt!$B$23),0)</f>
        <v>0</v>
      </c>
      <c r="S205" s="35">
        <f>IF(M205&lt;Gesamt!$B$17,Gesamt!$C$17,IF(M205&lt;Gesamt!$B$18,Gesamt!$C$18,IF(M205&lt;Gesamt!$B$19,Gesamt!$C$19,Gesamt!$C$20)))</f>
        <v>0</v>
      </c>
      <c r="T205" s="26">
        <f>IF(R205&gt;0,IF(R205&lt;P205,K205/12*Gesamt!$C$23*(1+L205)^(Gesamt!$B$23-Beamte!N205)*(1+$K$4),0),0)</f>
        <v>0</v>
      </c>
      <c r="U205" s="36">
        <f>(T205/Gesamt!$B$23*N205/((1+Gesamt!$B$29)^(Gesamt!$B$23-Beamte!N205)))*(1+S205)</f>
        <v>0</v>
      </c>
      <c r="V205" s="24">
        <f>IF(N205&lt;Gesamt!$B$24,IF(H205=0,G205+365.25*Gesamt!$B$24,H205+365.25*Gesamt!$B$24),0)</f>
        <v>0</v>
      </c>
      <c r="W205" s="26" t="b">
        <f>IF(V205&gt;0,IF(V205&lt;P205,K205/12*Gesamt!$C$24*(1+L205)^(Gesamt!$B$24-Beamte!N205)*(1+$K$4),IF(O205&gt;=35,K205/12*Gesamt!$C$24*(1+L205)^(O205-N205)*(1+$K$4),0)))</f>
        <v>0</v>
      </c>
      <c r="X205" s="36">
        <f>IF(O205&gt;=40,(W205/Gesamt!$B$24*N205/((1+Gesamt!$B$29)^(Gesamt!$B$24-Beamte!N205))*(1+S205)),IF(O205&gt;=35,(W205/O205*N205/((1+Gesamt!$B$29)^(O205-Beamte!N205))*(1+S205)),0))</f>
        <v>0</v>
      </c>
      <c r="Y205" s="27">
        <f>IF(N205&gt;Gesamt!$B$23,0,K205/12*Gesamt!$C$23*(((1+Beamte!L205)^(Gesamt!$B$23-Beamte!N205))))</f>
        <v>0</v>
      </c>
      <c r="Z205" s="15">
        <f>IF(N205&gt;Gesamt!$B$32,0,Y205/Gesamt!$B$32*((N205)*(1+S205))/((1+Gesamt!$B$29)^(Gesamt!$B$32-N205)))</f>
        <v>0</v>
      </c>
      <c r="AA205" s="37">
        <f t="shared" si="28"/>
        <v>0</v>
      </c>
      <c r="AB205" s="15">
        <f>IF(V205-P205&gt;0,0,IF(N205&gt;Gesamt!$B$24,0,K205/12*Gesamt!$C$24*(((1+Beamte!L205)^(Gesamt!$B$24-Beamte!N205)))))</f>
        <v>0</v>
      </c>
      <c r="AC205" s="15">
        <f>IF(N205&gt;Gesamt!$B$24,0,AB205/Gesamt!$B$24*((N205)*(1+S205))/((1+Gesamt!$B$29)^(Gesamt!$B$24-N205)))</f>
        <v>0</v>
      </c>
      <c r="AD205" s="37">
        <f t="shared" si="29"/>
        <v>0</v>
      </c>
      <c r="AE205" s="15">
        <f>IF(R205-P205&lt;0,0,x)</f>
        <v>0</v>
      </c>
    </row>
    <row r="206" spans="6:31" x14ac:dyDescent="0.15">
      <c r="F206" s="40"/>
      <c r="G206" s="40"/>
      <c r="H206" s="40"/>
      <c r="I206" s="41"/>
      <c r="J206" s="41"/>
      <c r="K206" s="32">
        <f t="shared" si="25"/>
        <v>0</v>
      </c>
      <c r="L206" s="42">
        <v>1.4999999999999999E-2</v>
      </c>
      <c r="M206" s="33">
        <f t="shared" si="26"/>
        <v>-50.997946611909654</v>
      </c>
      <c r="N206" s="22">
        <f>(Gesamt!$B$2-IF(H206=0,G206,H206))/365.25</f>
        <v>116</v>
      </c>
      <c r="O206" s="22">
        <f t="shared" si="30"/>
        <v>65.002053388090346</v>
      </c>
      <c r="P206" s="23">
        <f>F206+IF(C206="m",Gesamt!$B$13*365.25,Gesamt!$B$14*365.25)</f>
        <v>23741.25</v>
      </c>
      <c r="Q206" s="34">
        <f t="shared" si="27"/>
        <v>23742</v>
      </c>
      <c r="R206" s="24">
        <f>IF(N206&lt;Gesamt!$B$23,IF(H206=0,G206+365.25*Gesamt!$B$23,H206+365.25*Gesamt!$B$23),0)</f>
        <v>0</v>
      </c>
      <c r="S206" s="35">
        <f>IF(M206&lt;Gesamt!$B$17,Gesamt!$C$17,IF(M206&lt;Gesamt!$B$18,Gesamt!$C$18,IF(M206&lt;Gesamt!$B$19,Gesamt!$C$19,Gesamt!$C$20)))</f>
        <v>0</v>
      </c>
      <c r="T206" s="26">
        <f>IF(R206&gt;0,IF(R206&lt;P206,K206/12*Gesamt!$C$23*(1+L206)^(Gesamt!$B$23-Beamte!N206)*(1+$K$4),0),0)</f>
        <v>0</v>
      </c>
      <c r="U206" s="36">
        <f>(T206/Gesamt!$B$23*N206/((1+Gesamt!$B$29)^(Gesamt!$B$23-Beamte!N206)))*(1+S206)</f>
        <v>0</v>
      </c>
      <c r="V206" s="24">
        <f>IF(N206&lt;Gesamt!$B$24,IF(H206=0,G206+365.25*Gesamt!$B$24,H206+365.25*Gesamt!$B$24),0)</f>
        <v>0</v>
      </c>
      <c r="W206" s="26" t="b">
        <f>IF(V206&gt;0,IF(V206&lt;P206,K206/12*Gesamt!$C$24*(1+L206)^(Gesamt!$B$24-Beamte!N206)*(1+$K$4),IF(O206&gt;=35,K206/12*Gesamt!$C$24*(1+L206)^(O206-N206)*(1+$K$4),0)))</f>
        <v>0</v>
      </c>
      <c r="X206" s="36">
        <f>IF(O206&gt;=40,(W206/Gesamt!$B$24*N206/((1+Gesamt!$B$29)^(Gesamt!$B$24-Beamte!N206))*(1+S206)),IF(O206&gt;=35,(W206/O206*N206/((1+Gesamt!$B$29)^(O206-Beamte!N206))*(1+S206)),0))</f>
        <v>0</v>
      </c>
      <c r="Y206" s="27">
        <f>IF(N206&gt;Gesamt!$B$23,0,K206/12*Gesamt!$C$23*(((1+Beamte!L206)^(Gesamt!$B$23-Beamte!N206))))</f>
        <v>0</v>
      </c>
      <c r="Z206" s="15">
        <f>IF(N206&gt;Gesamt!$B$32,0,Y206/Gesamt!$B$32*((N206)*(1+S206))/((1+Gesamt!$B$29)^(Gesamt!$B$32-N206)))</f>
        <v>0</v>
      </c>
      <c r="AA206" s="37">
        <f t="shared" si="28"/>
        <v>0</v>
      </c>
      <c r="AB206" s="15">
        <f>IF(V206-P206&gt;0,0,IF(N206&gt;Gesamt!$B$24,0,K206/12*Gesamt!$C$24*(((1+Beamte!L206)^(Gesamt!$B$24-Beamte!N206)))))</f>
        <v>0</v>
      </c>
      <c r="AC206" s="15">
        <f>IF(N206&gt;Gesamt!$B$24,0,AB206/Gesamt!$B$24*((N206)*(1+S206))/((1+Gesamt!$B$29)^(Gesamt!$B$24-N206)))</f>
        <v>0</v>
      </c>
      <c r="AD206" s="37">
        <f t="shared" si="29"/>
        <v>0</v>
      </c>
      <c r="AE206" s="15">
        <f>IF(R206-P206&lt;0,0,x)</f>
        <v>0</v>
      </c>
    </row>
    <row r="207" spans="6:31" x14ac:dyDescent="0.15">
      <c r="F207" s="40"/>
      <c r="G207" s="40"/>
      <c r="H207" s="40"/>
      <c r="I207" s="41"/>
      <c r="J207" s="41"/>
      <c r="K207" s="32">
        <f t="shared" si="25"/>
        <v>0</v>
      </c>
      <c r="L207" s="42">
        <v>1.4999999999999999E-2</v>
      </c>
      <c r="M207" s="33">
        <f t="shared" si="26"/>
        <v>-50.997946611909654</v>
      </c>
      <c r="N207" s="22">
        <f>(Gesamt!$B$2-IF(H207=0,G207,H207))/365.25</f>
        <v>116</v>
      </c>
      <c r="O207" s="22">
        <f t="shared" si="30"/>
        <v>65.002053388090346</v>
      </c>
      <c r="P207" s="23">
        <f>F207+IF(C207="m",Gesamt!$B$13*365.25,Gesamt!$B$14*365.25)</f>
        <v>23741.25</v>
      </c>
      <c r="Q207" s="34">
        <f t="shared" si="27"/>
        <v>23742</v>
      </c>
      <c r="R207" s="24">
        <f>IF(N207&lt;Gesamt!$B$23,IF(H207=0,G207+365.25*Gesamt!$B$23,H207+365.25*Gesamt!$B$23),0)</f>
        <v>0</v>
      </c>
      <c r="S207" s="35">
        <f>IF(M207&lt;Gesamt!$B$17,Gesamt!$C$17,IF(M207&lt;Gesamt!$B$18,Gesamt!$C$18,IF(M207&lt;Gesamt!$B$19,Gesamt!$C$19,Gesamt!$C$20)))</f>
        <v>0</v>
      </c>
      <c r="T207" s="26">
        <f>IF(R207&gt;0,IF(R207&lt;P207,K207/12*Gesamt!$C$23*(1+L207)^(Gesamt!$B$23-Beamte!N207)*(1+$K$4),0),0)</f>
        <v>0</v>
      </c>
      <c r="U207" s="36">
        <f>(T207/Gesamt!$B$23*N207/((1+Gesamt!$B$29)^(Gesamt!$B$23-Beamte!N207)))*(1+S207)</f>
        <v>0</v>
      </c>
      <c r="V207" s="24">
        <f>IF(N207&lt;Gesamt!$B$24,IF(H207=0,G207+365.25*Gesamt!$B$24,H207+365.25*Gesamt!$B$24),0)</f>
        <v>0</v>
      </c>
      <c r="W207" s="26" t="b">
        <f>IF(V207&gt;0,IF(V207&lt;P207,K207/12*Gesamt!$C$24*(1+L207)^(Gesamt!$B$24-Beamte!N207)*(1+$K$4),IF(O207&gt;=35,K207/12*Gesamt!$C$24*(1+L207)^(O207-N207)*(1+$K$4),0)))</f>
        <v>0</v>
      </c>
      <c r="X207" s="36">
        <f>IF(O207&gt;=40,(W207/Gesamt!$B$24*N207/((1+Gesamt!$B$29)^(Gesamt!$B$24-Beamte!N207))*(1+S207)),IF(O207&gt;=35,(W207/O207*N207/((1+Gesamt!$B$29)^(O207-Beamte!N207))*(1+S207)),0))</f>
        <v>0</v>
      </c>
      <c r="Y207" s="27">
        <f>IF(N207&gt;Gesamt!$B$23,0,K207/12*Gesamt!$C$23*(((1+Beamte!L207)^(Gesamt!$B$23-Beamte!N207))))</f>
        <v>0</v>
      </c>
      <c r="Z207" s="15">
        <f>IF(N207&gt;Gesamt!$B$32,0,Y207/Gesamt!$B$32*((N207)*(1+S207))/((1+Gesamt!$B$29)^(Gesamt!$B$32-N207)))</f>
        <v>0</v>
      </c>
      <c r="AA207" s="37">
        <f t="shared" si="28"/>
        <v>0</v>
      </c>
      <c r="AB207" s="15">
        <f>IF(V207-P207&gt;0,0,IF(N207&gt;Gesamt!$B$24,0,K207/12*Gesamt!$C$24*(((1+Beamte!L207)^(Gesamt!$B$24-Beamte!N207)))))</f>
        <v>0</v>
      </c>
      <c r="AC207" s="15">
        <f>IF(N207&gt;Gesamt!$B$24,0,AB207/Gesamt!$B$24*((N207)*(1+S207))/((1+Gesamt!$B$29)^(Gesamt!$B$24-N207)))</f>
        <v>0</v>
      </c>
      <c r="AD207" s="37">
        <f t="shared" si="29"/>
        <v>0</v>
      </c>
      <c r="AE207" s="15">
        <f>IF(R207-P207&lt;0,0,x)</f>
        <v>0</v>
      </c>
    </row>
    <row r="208" spans="6:31" x14ac:dyDescent="0.15">
      <c r="F208" s="40"/>
      <c r="G208" s="40"/>
      <c r="H208" s="40"/>
      <c r="I208" s="41"/>
      <c r="J208" s="41"/>
      <c r="K208" s="32">
        <f t="shared" si="25"/>
        <v>0</v>
      </c>
      <c r="L208" s="42">
        <v>1.4999999999999999E-2</v>
      </c>
      <c r="M208" s="33">
        <f t="shared" si="26"/>
        <v>-50.997946611909654</v>
      </c>
      <c r="N208" s="22">
        <f>(Gesamt!$B$2-IF(H208=0,G208,H208))/365.25</f>
        <v>116</v>
      </c>
      <c r="O208" s="22">
        <f t="shared" si="30"/>
        <v>65.002053388090346</v>
      </c>
      <c r="P208" s="23">
        <f>F208+IF(C208="m",Gesamt!$B$13*365.25,Gesamt!$B$14*365.25)</f>
        <v>23741.25</v>
      </c>
      <c r="Q208" s="34">
        <f t="shared" si="27"/>
        <v>23742</v>
      </c>
      <c r="R208" s="24">
        <f>IF(N208&lt;Gesamt!$B$23,IF(H208=0,G208+365.25*Gesamt!$B$23,H208+365.25*Gesamt!$B$23),0)</f>
        <v>0</v>
      </c>
      <c r="S208" s="35">
        <f>IF(M208&lt;Gesamt!$B$17,Gesamt!$C$17,IF(M208&lt;Gesamt!$B$18,Gesamt!$C$18,IF(M208&lt;Gesamt!$B$19,Gesamt!$C$19,Gesamt!$C$20)))</f>
        <v>0</v>
      </c>
      <c r="T208" s="26">
        <f>IF(R208&gt;0,IF(R208&lt;P208,K208/12*Gesamt!$C$23*(1+L208)^(Gesamt!$B$23-Beamte!N208)*(1+$K$4),0),0)</f>
        <v>0</v>
      </c>
      <c r="U208" s="36">
        <f>(T208/Gesamt!$B$23*N208/((1+Gesamt!$B$29)^(Gesamt!$B$23-Beamte!N208)))*(1+S208)</f>
        <v>0</v>
      </c>
      <c r="V208" s="24">
        <f>IF(N208&lt;Gesamt!$B$24,IF(H208=0,G208+365.25*Gesamt!$B$24,H208+365.25*Gesamt!$B$24),0)</f>
        <v>0</v>
      </c>
      <c r="W208" s="26" t="b">
        <f>IF(V208&gt;0,IF(V208&lt;P208,K208/12*Gesamt!$C$24*(1+L208)^(Gesamt!$B$24-Beamte!N208)*(1+$K$4),IF(O208&gt;=35,K208/12*Gesamt!$C$24*(1+L208)^(O208-N208)*(1+$K$4),0)))</f>
        <v>0</v>
      </c>
      <c r="X208" s="36">
        <f>IF(O208&gt;=40,(W208/Gesamt!$B$24*N208/((1+Gesamt!$B$29)^(Gesamt!$B$24-Beamte!N208))*(1+S208)),IF(O208&gt;=35,(W208/O208*N208/((1+Gesamt!$B$29)^(O208-Beamte!N208))*(1+S208)),0))</f>
        <v>0</v>
      </c>
      <c r="Y208" s="27">
        <f>IF(N208&gt;Gesamt!$B$23,0,K208/12*Gesamt!$C$23*(((1+Beamte!L208)^(Gesamt!$B$23-Beamte!N208))))</f>
        <v>0</v>
      </c>
      <c r="Z208" s="15">
        <f>IF(N208&gt;Gesamt!$B$32,0,Y208/Gesamt!$B$32*((N208)*(1+S208))/((1+Gesamt!$B$29)^(Gesamt!$B$32-N208)))</f>
        <v>0</v>
      </c>
      <c r="AA208" s="37">
        <f t="shared" si="28"/>
        <v>0</v>
      </c>
      <c r="AB208" s="15">
        <f>IF(V208-P208&gt;0,0,IF(N208&gt;Gesamt!$B$24,0,K208/12*Gesamt!$C$24*(((1+Beamte!L208)^(Gesamt!$B$24-Beamte!N208)))))</f>
        <v>0</v>
      </c>
      <c r="AC208" s="15">
        <f>IF(N208&gt;Gesamt!$B$24,0,AB208/Gesamt!$B$24*((N208)*(1+S208))/((1+Gesamt!$B$29)^(Gesamt!$B$24-N208)))</f>
        <v>0</v>
      </c>
      <c r="AD208" s="37">
        <f t="shared" si="29"/>
        <v>0</v>
      </c>
      <c r="AE208" s="15">
        <f>IF(R208-P208&lt;0,0,x)</f>
        <v>0</v>
      </c>
    </row>
    <row r="209" spans="6:31" x14ac:dyDescent="0.15">
      <c r="F209" s="40"/>
      <c r="G209" s="40"/>
      <c r="H209" s="40"/>
      <c r="I209" s="41"/>
      <c r="J209" s="41"/>
      <c r="K209" s="32">
        <f t="shared" si="25"/>
        <v>0</v>
      </c>
      <c r="L209" s="42">
        <v>1.4999999999999999E-2</v>
      </c>
      <c r="M209" s="33">
        <f t="shared" si="26"/>
        <v>-50.997946611909654</v>
      </c>
      <c r="N209" s="22">
        <f>(Gesamt!$B$2-IF(H209=0,G209,H209))/365.25</f>
        <v>116</v>
      </c>
      <c r="O209" s="22">
        <f t="shared" si="30"/>
        <v>65.002053388090346</v>
      </c>
      <c r="P209" s="23">
        <f>F209+IF(C209="m",Gesamt!$B$13*365.25,Gesamt!$B$14*365.25)</f>
        <v>23741.25</v>
      </c>
      <c r="Q209" s="34">
        <f t="shared" si="27"/>
        <v>23742</v>
      </c>
      <c r="R209" s="24">
        <f>IF(N209&lt;Gesamt!$B$23,IF(H209=0,G209+365.25*Gesamt!$B$23,H209+365.25*Gesamt!$B$23),0)</f>
        <v>0</v>
      </c>
      <c r="S209" s="35">
        <f>IF(M209&lt;Gesamt!$B$17,Gesamt!$C$17,IF(M209&lt;Gesamt!$B$18,Gesamt!$C$18,IF(M209&lt;Gesamt!$B$19,Gesamt!$C$19,Gesamt!$C$20)))</f>
        <v>0</v>
      </c>
      <c r="T209" s="26">
        <f>IF(R209&gt;0,IF(R209&lt;P209,K209/12*Gesamt!$C$23*(1+L209)^(Gesamt!$B$23-Beamte!N209)*(1+$K$4),0),0)</f>
        <v>0</v>
      </c>
      <c r="U209" s="36">
        <f>(T209/Gesamt!$B$23*N209/((1+Gesamt!$B$29)^(Gesamt!$B$23-Beamte!N209)))*(1+S209)</f>
        <v>0</v>
      </c>
      <c r="V209" s="24">
        <f>IF(N209&lt;Gesamt!$B$24,IF(H209=0,G209+365.25*Gesamt!$B$24,H209+365.25*Gesamt!$B$24),0)</f>
        <v>0</v>
      </c>
      <c r="W209" s="26" t="b">
        <f>IF(V209&gt;0,IF(V209&lt;P209,K209/12*Gesamt!$C$24*(1+L209)^(Gesamt!$B$24-Beamte!N209)*(1+$K$4),IF(O209&gt;=35,K209/12*Gesamt!$C$24*(1+L209)^(O209-N209)*(1+$K$4),0)))</f>
        <v>0</v>
      </c>
      <c r="X209" s="36">
        <f>IF(O209&gt;=40,(W209/Gesamt!$B$24*N209/((1+Gesamt!$B$29)^(Gesamt!$B$24-Beamte!N209))*(1+S209)),IF(O209&gt;=35,(W209/O209*N209/((1+Gesamt!$B$29)^(O209-Beamte!N209))*(1+S209)),0))</f>
        <v>0</v>
      </c>
      <c r="Y209" s="27">
        <f>IF(N209&gt;Gesamt!$B$23,0,K209/12*Gesamt!$C$23*(((1+Beamte!L209)^(Gesamt!$B$23-Beamte!N209))))</f>
        <v>0</v>
      </c>
      <c r="Z209" s="15">
        <f>IF(N209&gt;Gesamt!$B$32,0,Y209/Gesamt!$B$32*((N209)*(1+S209))/((1+Gesamt!$B$29)^(Gesamt!$B$32-N209)))</f>
        <v>0</v>
      </c>
      <c r="AA209" s="37">
        <f t="shared" si="28"/>
        <v>0</v>
      </c>
      <c r="AB209" s="15">
        <f>IF(V209-P209&gt;0,0,IF(N209&gt;Gesamt!$B$24,0,K209/12*Gesamt!$C$24*(((1+Beamte!L209)^(Gesamt!$B$24-Beamte!N209)))))</f>
        <v>0</v>
      </c>
      <c r="AC209" s="15">
        <f>IF(N209&gt;Gesamt!$B$24,0,AB209/Gesamt!$B$24*((N209)*(1+S209))/((1+Gesamt!$B$29)^(Gesamt!$B$24-N209)))</f>
        <v>0</v>
      </c>
      <c r="AD209" s="37">
        <f t="shared" si="29"/>
        <v>0</v>
      </c>
      <c r="AE209" s="15">
        <f>IF(R209-P209&lt;0,0,x)</f>
        <v>0</v>
      </c>
    </row>
    <row r="210" spans="6:31" x14ac:dyDescent="0.15">
      <c r="F210" s="40"/>
      <c r="G210" s="40"/>
      <c r="H210" s="40"/>
      <c r="I210" s="41"/>
      <c r="J210" s="41"/>
      <c r="K210" s="32">
        <f t="shared" si="25"/>
        <v>0</v>
      </c>
      <c r="L210" s="42">
        <v>1.4999999999999999E-2</v>
      </c>
      <c r="M210" s="33">
        <f t="shared" si="26"/>
        <v>-50.997946611909654</v>
      </c>
      <c r="N210" s="22">
        <f>(Gesamt!$B$2-IF(H210=0,G210,H210))/365.25</f>
        <v>116</v>
      </c>
      <c r="O210" s="22">
        <f t="shared" si="30"/>
        <v>65.002053388090346</v>
      </c>
      <c r="P210" s="23">
        <f>F210+IF(C210="m",Gesamt!$B$13*365.25,Gesamt!$B$14*365.25)</f>
        <v>23741.25</v>
      </c>
      <c r="Q210" s="34">
        <f t="shared" si="27"/>
        <v>23742</v>
      </c>
      <c r="R210" s="24">
        <f>IF(N210&lt;Gesamt!$B$23,IF(H210=0,G210+365.25*Gesamt!$B$23,H210+365.25*Gesamt!$B$23),0)</f>
        <v>0</v>
      </c>
      <c r="S210" s="35">
        <f>IF(M210&lt;Gesamt!$B$17,Gesamt!$C$17,IF(M210&lt;Gesamt!$B$18,Gesamt!$C$18,IF(M210&lt;Gesamt!$B$19,Gesamt!$C$19,Gesamt!$C$20)))</f>
        <v>0</v>
      </c>
      <c r="T210" s="26">
        <f>IF(R210&gt;0,IF(R210&lt;P210,K210/12*Gesamt!$C$23*(1+L210)^(Gesamt!$B$23-Beamte!N210)*(1+$K$4),0),0)</f>
        <v>0</v>
      </c>
      <c r="U210" s="36">
        <f>(T210/Gesamt!$B$23*N210/((1+Gesamt!$B$29)^(Gesamt!$B$23-Beamte!N210)))*(1+S210)</f>
        <v>0</v>
      </c>
      <c r="V210" s="24">
        <f>IF(N210&lt;Gesamt!$B$24,IF(H210=0,G210+365.25*Gesamt!$B$24,H210+365.25*Gesamt!$B$24),0)</f>
        <v>0</v>
      </c>
      <c r="W210" s="26" t="b">
        <f>IF(V210&gt;0,IF(V210&lt;P210,K210/12*Gesamt!$C$24*(1+L210)^(Gesamt!$B$24-Beamte!N210)*(1+$K$4),IF(O210&gt;=35,K210/12*Gesamt!$C$24*(1+L210)^(O210-N210)*(1+$K$4),0)))</f>
        <v>0</v>
      </c>
      <c r="X210" s="36">
        <f>IF(O210&gt;=40,(W210/Gesamt!$B$24*N210/((1+Gesamt!$B$29)^(Gesamt!$B$24-Beamte!N210))*(1+S210)),IF(O210&gt;=35,(W210/O210*N210/((1+Gesamt!$B$29)^(O210-Beamte!N210))*(1+S210)),0))</f>
        <v>0</v>
      </c>
      <c r="Y210" s="27">
        <f>IF(N210&gt;Gesamt!$B$23,0,K210/12*Gesamt!$C$23*(((1+Beamte!L210)^(Gesamt!$B$23-Beamte!N210))))</f>
        <v>0</v>
      </c>
      <c r="Z210" s="15">
        <f>IF(N210&gt;Gesamt!$B$32,0,Y210/Gesamt!$B$32*((N210)*(1+S210))/((1+Gesamt!$B$29)^(Gesamt!$B$32-N210)))</f>
        <v>0</v>
      </c>
      <c r="AA210" s="37">
        <f t="shared" si="28"/>
        <v>0</v>
      </c>
      <c r="AB210" s="15">
        <f>IF(V210-P210&gt;0,0,IF(N210&gt;Gesamt!$B$24,0,K210/12*Gesamt!$C$24*(((1+Beamte!L210)^(Gesamt!$B$24-Beamte!N210)))))</f>
        <v>0</v>
      </c>
      <c r="AC210" s="15">
        <f>IF(N210&gt;Gesamt!$B$24,0,AB210/Gesamt!$B$24*((N210)*(1+S210))/((1+Gesamt!$B$29)^(Gesamt!$B$24-N210)))</f>
        <v>0</v>
      </c>
      <c r="AD210" s="37">
        <f t="shared" si="29"/>
        <v>0</v>
      </c>
      <c r="AE210" s="15">
        <f>IF(R210-P210&lt;0,0,x)</f>
        <v>0</v>
      </c>
    </row>
    <row r="211" spans="6:31" x14ac:dyDescent="0.15">
      <c r="F211" s="40"/>
      <c r="G211" s="40"/>
      <c r="H211" s="40"/>
      <c r="I211" s="41"/>
      <c r="J211" s="41"/>
      <c r="K211" s="32">
        <f t="shared" si="25"/>
        <v>0</v>
      </c>
      <c r="L211" s="42">
        <v>1.4999999999999999E-2</v>
      </c>
      <c r="M211" s="33">
        <f t="shared" si="26"/>
        <v>-50.997946611909654</v>
      </c>
      <c r="N211" s="22">
        <f>(Gesamt!$B$2-IF(H211=0,G211,H211))/365.25</f>
        <v>116</v>
      </c>
      <c r="O211" s="22">
        <f t="shared" si="30"/>
        <v>65.002053388090346</v>
      </c>
      <c r="P211" s="23">
        <f>F211+IF(C211="m",Gesamt!$B$13*365.25,Gesamt!$B$14*365.25)</f>
        <v>23741.25</v>
      </c>
      <c r="Q211" s="34">
        <f t="shared" si="27"/>
        <v>23742</v>
      </c>
      <c r="R211" s="24">
        <f>IF(N211&lt;Gesamt!$B$23,IF(H211=0,G211+365.25*Gesamt!$B$23,H211+365.25*Gesamt!$B$23),0)</f>
        <v>0</v>
      </c>
      <c r="S211" s="35">
        <f>IF(M211&lt;Gesamt!$B$17,Gesamt!$C$17,IF(M211&lt;Gesamt!$B$18,Gesamt!$C$18,IF(M211&lt;Gesamt!$B$19,Gesamt!$C$19,Gesamt!$C$20)))</f>
        <v>0</v>
      </c>
      <c r="T211" s="26">
        <f>IF(R211&gt;0,IF(R211&lt;P211,K211/12*Gesamt!$C$23*(1+L211)^(Gesamt!$B$23-Beamte!N211)*(1+$K$4),0),0)</f>
        <v>0</v>
      </c>
      <c r="U211" s="36">
        <f>(T211/Gesamt!$B$23*N211/((1+Gesamt!$B$29)^(Gesamt!$B$23-Beamte!N211)))*(1+S211)</f>
        <v>0</v>
      </c>
      <c r="V211" s="24">
        <f>IF(N211&lt;Gesamt!$B$24,IF(H211=0,G211+365.25*Gesamt!$B$24,H211+365.25*Gesamt!$B$24),0)</f>
        <v>0</v>
      </c>
      <c r="W211" s="26" t="b">
        <f>IF(V211&gt;0,IF(V211&lt;P211,K211/12*Gesamt!$C$24*(1+L211)^(Gesamt!$B$24-Beamte!N211)*(1+$K$4),IF(O211&gt;=35,K211/12*Gesamt!$C$24*(1+L211)^(O211-N211)*(1+$K$4),0)))</f>
        <v>0</v>
      </c>
      <c r="X211" s="36">
        <f>IF(O211&gt;=40,(W211/Gesamt!$B$24*N211/((1+Gesamt!$B$29)^(Gesamt!$B$24-Beamte!N211))*(1+S211)),IF(O211&gt;=35,(W211/O211*N211/((1+Gesamt!$B$29)^(O211-Beamte!N211))*(1+S211)),0))</f>
        <v>0</v>
      </c>
      <c r="Y211" s="27">
        <f>IF(N211&gt;Gesamt!$B$23,0,K211/12*Gesamt!$C$23*(((1+Beamte!L211)^(Gesamt!$B$23-Beamte!N211))))</f>
        <v>0</v>
      </c>
      <c r="Z211" s="15">
        <f>IF(N211&gt;Gesamt!$B$32,0,Y211/Gesamt!$B$32*((N211)*(1+S211))/((1+Gesamt!$B$29)^(Gesamt!$B$32-N211)))</f>
        <v>0</v>
      </c>
      <c r="AA211" s="37">
        <f t="shared" si="28"/>
        <v>0</v>
      </c>
      <c r="AB211" s="15">
        <f>IF(V211-P211&gt;0,0,IF(N211&gt;Gesamt!$B$24,0,K211/12*Gesamt!$C$24*(((1+Beamte!L211)^(Gesamt!$B$24-Beamte!N211)))))</f>
        <v>0</v>
      </c>
      <c r="AC211" s="15">
        <f>IF(N211&gt;Gesamt!$B$24,0,AB211/Gesamt!$B$24*((N211)*(1+S211))/((1+Gesamt!$B$29)^(Gesamt!$B$24-N211)))</f>
        <v>0</v>
      </c>
      <c r="AD211" s="37">
        <f t="shared" si="29"/>
        <v>0</v>
      </c>
      <c r="AE211" s="15">
        <f>IF(R211-P211&lt;0,0,x)</f>
        <v>0</v>
      </c>
    </row>
    <row r="212" spans="6:31" x14ac:dyDescent="0.15">
      <c r="F212" s="40"/>
      <c r="G212" s="40"/>
      <c r="H212" s="40"/>
      <c r="I212" s="41"/>
      <c r="J212" s="41"/>
      <c r="K212" s="32">
        <f t="shared" si="25"/>
        <v>0</v>
      </c>
      <c r="L212" s="42">
        <v>1.4999999999999999E-2</v>
      </c>
      <c r="M212" s="33">
        <f t="shared" si="26"/>
        <v>-50.997946611909654</v>
      </c>
      <c r="N212" s="22">
        <f>(Gesamt!$B$2-IF(H212=0,G212,H212))/365.25</f>
        <v>116</v>
      </c>
      <c r="O212" s="22">
        <f t="shared" si="30"/>
        <v>65.002053388090346</v>
      </c>
      <c r="P212" s="23">
        <f>F212+IF(C212="m",Gesamt!$B$13*365.25,Gesamt!$B$14*365.25)</f>
        <v>23741.25</v>
      </c>
      <c r="Q212" s="34">
        <f t="shared" si="27"/>
        <v>23742</v>
      </c>
      <c r="R212" s="24">
        <f>IF(N212&lt;Gesamt!$B$23,IF(H212=0,G212+365.25*Gesamt!$B$23,H212+365.25*Gesamt!$B$23),0)</f>
        <v>0</v>
      </c>
      <c r="S212" s="35">
        <f>IF(M212&lt;Gesamt!$B$17,Gesamt!$C$17,IF(M212&lt;Gesamt!$B$18,Gesamt!$C$18,IF(M212&lt;Gesamt!$B$19,Gesamt!$C$19,Gesamt!$C$20)))</f>
        <v>0</v>
      </c>
      <c r="T212" s="26">
        <f>IF(R212&gt;0,IF(R212&lt;P212,K212/12*Gesamt!$C$23*(1+L212)^(Gesamt!$B$23-Beamte!N212)*(1+$K$4),0),0)</f>
        <v>0</v>
      </c>
      <c r="U212" s="36">
        <f>(T212/Gesamt!$B$23*N212/((1+Gesamt!$B$29)^(Gesamt!$B$23-Beamte!N212)))*(1+S212)</f>
        <v>0</v>
      </c>
      <c r="V212" s="24">
        <f>IF(N212&lt;Gesamt!$B$24,IF(H212=0,G212+365.25*Gesamt!$B$24,H212+365.25*Gesamt!$B$24),0)</f>
        <v>0</v>
      </c>
      <c r="W212" s="26" t="b">
        <f>IF(V212&gt;0,IF(V212&lt;P212,K212/12*Gesamt!$C$24*(1+L212)^(Gesamt!$B$24-Beamte!N212)*(1+$K$4),IF(O212&gt;=35,K212/12*Gesamt!$C$24*(1+L212)^(O212-N212)*(1+$K$4),0)))</f>
        <v>0</v>
      </c>
      <c r="X212" s="36">
        <f>IF(O212&gt;=40,(W212/Gesamt!$B$24*N212/((1+Gesamt!$B$29)^(Gesamt!$B$24-Beamte!N212))*(1+S212)),IF(O212&gt;=35,(W212/O212*N212/((1+Gesamt!$B$29)^(O212-Beamte!N212))*(1+S212)),0))</f>
        <v>0</v>
      </c>
      <c r="Y212" s="27">
        <f>IF(N212&gt;Gesamt!$B$23,0,K212/12*Gesamt!$C$23*(((1+Beamte!L212)^(Gesamt!$B$23-Beamte!N212))))</f>
        <v>0</v>
      </c>
      <c r="Z212" s="15">
        <f>IF(N212&gt;Gesamt!$B$32,0,Y212/Gesamt!$B$32*((N212)*(1+S212))/((1+Gesamt!$B$29)^(Gesamt!$B$32-N212)))</f>
        <v>0</v>
      </c>
      <c r="AA212" s="37">
        <f t="shared" si="28"/>
        <v>0</v>
      </c>
      <c r="AB212" s="15">
        <f>IF(V212-P212&gt;0,0,IF(N212&gt;Gesamt!$B$24,0,K212/12*Gesamt!$C$24*(((1+Beamte!L212)^(Gesamt!$B$24-Beamte!N212)))))</f>
        <v>0</v>
      </c>
      <c r="AC212" s="15">
        <f>IF(N212&gt;Gesamt!$B$24,0,AB212/Gesamt!$B$24*((N212)*(1+S212))/((1+Gesamt!$B$29)^(Gesamt!$B$24-N212)))</f>
        <v>0</v>
      </c>
      <c r="AD212" s="37">
        <f t="shared" si="29"/>
        <v>0</v>
      </c>
      <c r="AE212" s="15">
        <f>IF(R212-P212&lt;0,0,x)</f>
        <v>0</v>
      </c>
    </row>
    <row r="213" spans="6:31" x14ac:dyDescent="0.15">
      <c r="F213" s="40"/>
      <c r="G213" s="40"/>
      <c r="H213" s="40"/>
      <c r="I213" s="41"/>
      <c r="J213" s="41"/>
      <c r="K213" s="32">
        <f t="shared" si="25"/>
        <v>0</v>
      </c>
      <c r="L213" s="42">
        <v>1.4999999999999999E-2</v>
      </c>
      <c r="M213" s="33">
        <f t="shared" si="26"/>
        <v>-50.997946611909654</v>
      </c>
      <c r="N213" s="22">
        <f>(Gesamt!$B$2-IF(H213=0,G213,H213))/365.25</f>
        <v>116</v>
      </c>
      <c r="O213" s="22">
        <f t="shared" si="30"/>
        <v>65.002053388090346</v>
      </c>
      <c r="P213" s="23">
        <f>F213+IF(C213="m",Gesamt!$B$13*365.25,Gesamt!$B$14*365.25)</f>
        <v>23741.25</v>
      </c>
      <c r="Q213" s="34">
        <f t="shared" si="27"/>
        <v>23742</v>
      </c>
      <c r="R213" s="24">
        <f>IF(N213&lt;Gesamt!$B$23,IF(H213=0,G213+365.25*Gesamt!$B$23,H213+365.25*Gesamt!$B$23),0)</f>
        <v>0</v>
      </c>
      <c r="S213" s="35">
        <f>IF(M213&lt;Gesamt!$B$17,Gesamt!$C$17,IF(M213&lt;Gesamt!$B$18,Gesamt!$C$18,IF(M213&lt;Gesamt!$B$19,Gesamt!$C$19,Gesamt!$C$20)))</f>
        <v>0</v>
      </c>
      <c r="T213" s="26">
        <f>IF(R213&gt;0,IF(R213&lt;P213,K213/12*Gesamt!$C$23*(1+L213)^(Gesamt!$B$23-Beamte!N213)*(1+$K$4),0),0)</f>
        <v>0</v>
      </c>
      <c r="U213" s="36">
        <f>(T213/Gesamt!$B$23*N213/((1+Gesamt!$B$29)^(Gesamt!$B$23-Beamte!N213)))*(1+S213)</f>
        <v>0</v>
      </c>
      <c r="V213" s="24">
        <f>IF(N213&lt;Gesamt!$B$24,IF(H213=0,G213+365.25*Gesamt!$B$24,H213+365.25*Gesamt!$B$24),0)</f>
        <v>0</v>
      </c>
      <c r="W213" s="26" t="b">
        <f>IF(V213&gt;0,IF(V213&lt;P213,K213/12*Gesamt!$C$24*(1+L213)^(Gesamt!$B$24-Beamte!N213)*(1+$K$4),IF(O213&gt;=35,K213/12*Gesamt!$C$24*(1+L213)^(O213-N213)*(1+$K$4),0)))</f>
        <v>0</v>
      </c>
      <c r="X213" s="36">
        <f>IF(O213&gt;=40,(W213/Gesamt!$B$24*N213/((1+Gesamt!$B$29)^(Gesamt!$B$24-Beamte!N213))*(1+S213)),IF(O213&gt;=35,(W213/O213*N213/((1+Gesamt!$B$29)^(O213-Beamte!N213))*(1+S213)),0))</f>
        <v>0</v>
      </c>
      <c r="Y213" s="27">
        <f>IF(N213&gt;Gesamt!$B$23,0,K213/12*Gesamt!$C$23*(((1+Beamte!L213)^(Gesamt!$B$23-Beamte!N213))))</f>
        <v>0</v>
      </c>
      <c r="Z213" s="15">
        <f>IF(N213&gt;Gesamt!$B$32,0,Y213/Gesamt!$B$32*((N213)*(1+S213))/((1+Gesamt!$B$29)^(Gesamt!$B$32-N213)))</f>
        <v>0</v>
      </c>
      <c r="AA213" s="37">
        <f t="shared" si="28"/>
        <v>0</v>
      </c>
      <c r="AB213" s="15">
        <f>IF(V213-P213&gt;0,0,IF(N213&gt;Gesamt!$B$24,0,K213/12*Gesamt!$C$24*(((1+Beamte!L213)^(Gesamt!$B$24-Beamte!N213)))))</f>
        <v>0</v>
      </c>
      <c r="AC213" s="15">
        <f>IF(N213&gt;Gesamt!$B$24,0,AB213/Gesamt!$B$24*((N213)*(1+S213))/((1+Gesamt!$B$29)^(Gesamt!$B$24-N213)))</f>
        <v>0</v>
      </c>
      <c r="AD213" s="37">
        <f t="shared" si="29"/>
        <v>0</v>
      </c>
      <c r="AE213" s="15">
        <f>IF(R213-P213&lt;0,0,x)</f>
        <v>0</v>
      </c>
    </row>
    <row r="214" spans="6:31" x14ac:dyDescent="0.15">
      <c r="F214" s="40"/>
      <c r="G214" s="40"/>
      <c r="H214" s="40"/>
      <c r="I214" s="41"/>
      <c r="J214" s="41"/>
      <c r="K214" s="32">
        <f t="shared" si="25"/>
        <v>0</v>
      </c>
      <c r="L214" s="42">
        <v>1.4999999999999999E-2</v>
      </c>
      <c r="M214" s="33">
        <f t="shared" si="26"/>
        <v>-50.997946611909654</v>
      </c>
      <c r="N214" s="22">
        <f>(Gesamt!$B$2-IF(H214=0,G214,H214))/365.25</f>
        <v>116</v>
      </c>
      <c r="O214" s="22">
        <f t="shared" si="30"/>
        <v>65.002053388090346</v>
      </c>
      <c r="P214" s="23">
        <f>F214+IF(C214="m",Gesamt!$B$13*365.25,Gesamt!$B$14*365.25)</f>
        <v>23741.25</v>
      </c>
      <c r="Q214" s="34">
        <f t="shared" si="27"/>
        <v>23742</v>
      </c>
      <c r="R214" s="24">
        <f>IF(N214&lt;Gesamt!$B$23,IF(H214=0,G214+365.25*Gesamt!$B$23,H214+365.25*Gesamt!$B$23),0)</f>
        <v>0</v>
      </c>
      <c r="S214" s="35">
        <f>IF(M214&lt;Gesamt!$B$17,Gesamt!$C$17,IF(M214&lt;Gesamt!$B$18,Gesamt!$C$18,IF(M214&lt;Gesamt!$B$19,Gesamt!$C$19,Gesamt!$C$20)))</f>
        <v>0</v>
      </c>
      <c r="T214" s="26">
        <f>IF(R214&gt;0,IF(R214&lt;P214,K214/12*Gesamt!$C$23*(1+L214)^(Gesamt!$B$23-Beamte!N214)*(1+$K$4),0),0)</f>
        <v>0</v>
      </c>
      <c r="U214" s="36">
        <f>(T214/Gesamt!$B$23*N214/((1+Gesamt!$B$29)^(Gesamt!$B$23-Beamte!N214)))*(1+S214)</f>
        <v>0</v>
      </c>
      <c r="V214" s="24">
        <f>IF(N214&lt;Gesamt!$B$24,IF(H214=0,G214+365.25*Gesamt!$B$24,H214+365.25*Gesamt!$B$24),0)</f>
        <v>0</v>
      </c>
      <c r="W214" s="26" t="b">
        <f>IF(V214&gt;0,IF(V214&lt;P214,K214/12*Gesamt!$C$24*(1+L214)^(Gesamt!$B$24-Beamte!N214)*(1+$K$4),IF(O214&gt;=35,K214/12*Gesamt!$C$24*(1+L214)^(O214-N214)*(1+$K$4),0)))</f>
        <v>0</v>
      </c>
      <c r="X214" s="36">
        <f>IF(O214&gt;=40,(W214/Gesamt!$B$24*N214/((1+Gesamt!$B$29)^(Gesamt!$B$24-Beamte!N214))*(1+S214)),IF(O214&gt;=35,(W214/O214*N214/((1+Gesamt!$B$29)^(O214-Beamte!N214))*(1+S214)),0))</f>
        <v>0</v>
      </c>
      <c r="Y214" s="27">
        <f>IF(N214&gt;Gesamt!$B$23,0,K214/12*Gesamt!$C$23*(((1+Beamte!L214)^(Gesamt!$B$23-Beamte!N214))))</f>
        <v>0</v>
      </c>
      <c r="Z214" s="15">
        <f>IF(N214&gt;Gesamt!$B$32,0,Y214/Gesamt!$B$32*((N214)*(1+S214))/((1+Gesamt!$B$29)^(Gesamt!$B$32-N214)))</f>
        <v>0</v>
      </c>
      <c r="AA214" s="37">
        <f t="shared" si="28"/>
        <v>0</v>
      </c>
      <c r="AB214" s="15">
        <f>IF(V214-P214&gt;0,0,IF(N214&gt;Gesamt!$B$24,0,K214/12*Gesamt!$C$24*(((1+Beamte!L214)^(Gesamt!$B$24-Beamte!N214)))))</f>
        <v>0</v>
      </c>
      <c r="AC214" s="15">
        <f>IF(N214&gt;Gesamt!$B$24,0,AB214/Gesamt!$B$24*((N214)*(1+S214))/((1+Gesamt!$B$29)^(Gesamt!$B$24-N214)))</f>
        <v>0</v>
      </c>
      <c r="AD214" s="37">
        <f t="shared" si="29"/>
        <v>0</v>
      </c>
      <c r="AE214" s="15">
        <f>IF(R214-P214&lt;0,0,x)</f>
        <v>0</v>
      </c>
    </row>
    <row r="215" spans="6:31" x14ac:dyDescent="0.15">
      <c r="F215" s="40"/>
      <c r="G215" s="40"/>
      <c r="H215" s="40"/>
      <c r="I215" s="41"/>
      <c r="J215" s="41"/>
      <c r="K215" s="32">
        <f t="shared" si="25"/>
        <v>0</v>
      </c>
      <c r="L215" s="42">
        <v>1.4999999999999999E-2</v>
      </c>
      <c r="M215" s="33">
        <f t="shared" si="26"/>
        <v>-50.997946611909654</v>
      </c>
      <c r="N215" s="22">
        <f>(Gesamt!$B$2-IF(H215=0,G215,H215))/365.25</f>
        <v>116</v>
      </c>
      <c r="O215" s="22">
        <f t="shared" si="30"/>
        <v>65.002053388090346</v>
      </c>
      <c r="P215" s="23">
        <f>F215+IF(C215="m",Gesamt!$B$13*365.25,Gesamt!$B$14*365.25)</f>
        <v>23741.25</v>
      </c>
      <c r="Q215" s="34">
        <f t="shared" si="27"/>
        <v>23742</v>
      </c>
      <c r="R215" s="24">
        <f>IF(N215&lt;Gesamt!$B$23,IF(H215=0,G215+365.25*Gesamt!$B$23,H215+365.25*Gesamt!$B$23),0)</f>
        <v>0</v>
      </c>
      <c r="S215" s="35">
        <f>IF(M215&lt;Gesamt!$B$17,Gesamt!$C$17,IF(M215&lt;Gesamt!$B$18,Gesamt!$C$18,IF(M215&lt;Gesamt!$B$19,Gesamt!$C$19,Gesamt!$C$20)))</f>
        <v>0</v>
      </c>
      <c r="T215" s="26">
        <f>IF(R215&gt;0,IF(R215&lt;P215,K215/12*Gesamt!$C$23*(1+L215)^(Gesamt!$B$23-Beamte!N215)*(1+$K$4),0),0)</f>
        <v>0</v>
      </c>
      <c r="U215" s="36">
        <f>(T215/Gesamt!$B$23*N215/((1+Gesamt!$B$29)^(Gesamt!$B$23-Beamte!N215)))*(1+S215)</f>
        <v>0</v>
      </c>
      <c r="V215" s="24">
        <f>IF(N215&lt;Gesamt!$B$24,IF(H215=0,G215+365.25*Gesamt!$B$24,H215+365.25*Gesamt!$B$24),0)</f>
        <v>0</v>
      </c>
      <c r="W215" s="26" t="b">
        <f>IF(V215&gt;0,IF(V215&lt;P215,K215/12*Gesamt!$C$24*(1+L215)^(Gesamt!$B$24-Beamte!N215)*(1+$K$4),IF(O215&gt;=35,K215/12*Gesamt!$C$24*(1+L215)^(O215-N215)*(1+$K$4),0)))</f>
        <v>0</v>
      </c>
      <c r="X215" s="36">
        <f>IF(O215&gt;=40,(W215/Gesamt!$B$24*N215/((1+Gesamt!$B$29)^(Gesamt!$B$24-Beamte!N215))*(1+S215)),IF(O215&gt;=35,(W215/O215*N215/((1+Gesamt!$B$29)^(O215-Beamte!N215))*(1+S215)),0))</f>
        <v>0</v>
      </c>
      <c r="Y215" s="27">
        <f>IF(N215&gt;Gesamt!$B$23,0,K215/12*Gesamt!$C$23*(((1+Beamte!L215)^(Gesamt!$B$23-Beamte!N215))))</f>
        <v>0</v>
      </c>
      <c r="Z215" s="15">
        <f>IF(N215&gt;Gesamt!$B$32,0,Y215/Gesamt!$B$32*((N215)*(1+S215))/((1+Gesamt!$B$29)^(Gesamt!$B$32-N215)))</f>
        <v>0</v>
      </c>
      <c r="AA215" s="37">
        <f t="shared" si="28"/>
        <v>0</v>
      </c>
      <c r="AB215" s="15">
        <f>IF(V215-P215&gt;0,0,IF(N215&gt;Gesamt!$B$24,0,K215/12*Gesamt!$C$24*(((1+Beamte!L215)^(Gesamt!$B$24-Beamte!N215)))))</f>
        <v>0</v>
      </c>
      <c r="AC215" s="15">
        <f>IF(N215&gt;Gesamt!$B$24,0,AB215/Gesamt!$B$24*((N215)*(1+S215))/((1+Gesamt!$B$29)^(Gesamt!$B$24-N215)))</f>
        <v>0</v>
      </c>
      <c r="AD215" s="37">
        <f t="shared" si="29"/>
        <v>0</v>
      </c>
      <c r="AE215" s="15">
        <f>IF(R215-P215&lt;0,0,x)</f>
        <v>0</v>
      </c>
    </row>
    <row r="216" spans="6:31" x14ac:dyDescent="0.15">
      <c r="F216" s="40"/>
      <c r="G216" s="40"/>
      <c r="H216" s="40"/>
      <c r="I216" s="41"/>
      <c r="J216" s="41"/>
      <c r="K216" s="32">
        <f t="shared" si="25"/>
        <v>0</v>
      </c>
      <c r="L216" s="42">
        <v>1.4999999999999999E-2</v>
      </c>
      <c r="M216" s="33">
        <f t="shared" si="26"/>
        <v>-50.997946611909654</v>
      </c>
      <c r="N216" s="22">
        <f>(Gesamt!$B$2-IF(H216=0,G216,H216))/365.25</f>
        <v>116</v>
      </c>
      <c r="O216" s="22">
        <f t="shared" si="30"/>
        <v>65.002053388090346</v>
      </c>
      <c r="P216" s="23">
        <f>F216+IF(C216="m",Gesamt!$B$13*365.25,Gesamt!$B$14*365.25)</f>
        <v>23741.25</v>
      </c>
      <c r="Q216" s="34">
        <f t="shared" si="27"/>
        <v>23742</v>
      </c>
      <c r="R216" s="24">
        <f>IF(N216&lt;Gesamt!$B$23,IF(H216=0,G216+365.25*Gesamt!$B$23,H216+365.25*Gesamt!$B$23),0)</f>
        <v>0</v>
      </c>
      <c r="S216" s="35">
        <f>IF(M216&lt;Gesamt!$B$17,Gesamt!$C$17,IF(M216&lt;Gesamt!$B$18,Gesamt!$C$18,IF(M216&lt;Gesamt!$B$19,Gesamt!$C$19,Gesamt!$C$20)))</f>
        <v>0</v>
      </c>
      <c r="T216" s="26">
        <f>IF(R216&gt;0,IF(R216&lt;P216,K216/12*Gesamt!$C$23*(1+L216)^(Gesamt!$B$23-Beamte!N216)*(1+$K$4),0),0)</f>
        <v>0</v>
      </c>
      <c r="U216" s="36">
        <f>(T216/Gesamt!$B$23*N216/((1+Gesamt!$B$29)^(Gesamt!$B$23-Beamte!N216)))*(1+S216)</f>
        <v>0</v>
      </c>
      <c r="V216" s="24">
        <f>IF(N216&lt;Gesamt!$B$24,IF(H216=0,G216+365.25*Gesamt!$B$24,H216+365.25*Gesamt!$B$24),0)</f>
        <v>0</v>
      </c>
      <c r="W216" s="26" t="b">
        <f>IF(V216&gt;0,IF(V216&lt;P216,K216/12*Gesamt!$C$24*(1+L216)^(Gesamt!$B$24-Beamte!N216)*(1+$K$4),IF(O216&gt;=35,K216/12*Gesamt!$C$24*(1+L216)^(O216-N216)*(1+$K$4),0)))</f>
        <v>0</v>
      </c>
      <c r="X216" s="36">
        <f>IF(O216&gt;=40,(W216/Gesamt!$B$24*N216/((1+Gesamt!$B$29)^(Gesamt!$B$24-Beamte!N216))*(1+S216)),IF(O216&gt;=35,(W216/O216*N216/((1+Gesamt!$B$29)^(O216-Beamte!N216))*(1+S216)),0))</f>
        <v>0</v>
      </c>
      <c r="Y216" s="27">
        <f>IF(N216&gt;Gesamt!$B$23,0,K216/12*Gesamt!$C$23*(((1+Beamte!L216)^(Gesamt!$B$23-Beamte!N216))))</f>
        <v>0</v>
      </c>
      <c r="Z216" s="15">
        <f>IF(N216&gt;Gesamt!$B$32,0,Y216/Gesamt!$B$32*((N216)*(1+S216))/((1+Gesamt!$B$29)^(Gesamt!$B$32-N216)))</f>
        <v>0</v>
      </c>
      <c r="AA216" s="37">
        <f t="shared" si="28"/>
        <v>0</v>
      </c>
      <c r="AB216" s="15">
        <f>IF(V216-P216&gt;0,0,IF(N216&gt;Gesamt!$B$24,0,K216/12*Gesamt!$C$24*(((1+Beamte!L216)^(Gesamt!$B$24-Beamte!N216)))))</f>
        <v>0</v>
      </c>
      <c r="AC216" s="15">
        <f>IF(N216&gt;Gesamt!$B$24,0,AB216/Gesamt!$B$24*((N216)*(1+S216))/((1+Gesamt!$B$29)^(Gesamt!$B$24-N216)))</f>
        <v>0</v>
      </c>
      <c r="AD216" s="37">
        <f t="shared" si="29"/>
        <v>0</v>
      </c>
      <c r="AE216" s="15">
        <f>IF(R216-P216&lt;0,0,x)</f>
        <v>0</v>
      </c>
    </row>
    <row r="217" spans="6:31" x14ac:dyDescent="0.15">
      <c r="F217" s="40"/>
      <c r="G217" s="40"/>
      <c r="H217" s="40"/>
      <c r="I217" s="41"/>
      <c r="J217" s="41"/>
      <c r="K217" s="32">
        <f t="shared" si="25"/>
        <v>0</v>
      </c>
      <c r="L217" s="42">
        <v>1.4999999999999999E-2</v>
      </c>
      <c r="M217" s="33">
        <f t="shared" si="26"/>
        <v>-50.997946611909654</v>
      </c>
      <c r="N217" s="22">
        <f>(Gesamt!$B$2-IF(H217=0,G217,H217))/365.25</f>
        <v>116</v>
      </c>
      <c r="O217" s="22">
        <f t="shared" si="30"/>
        <v>65.002053388090346</v>
      </c>
      <c r="P217" s="23">
        <f>F217+IF(C217="m",Gesamt!$B$13*365.25,Gesamt!$B$14*365.25)</f>
        <v>23741.25</v>
      </c>
      <c r="Q217" s="34">
        <f t="shared" si="27"/>
        <v>23742</v>
      </c>
      <c r="R217" s="24">
        <f>IF(N217&lt;Gesamt!$B$23,IF(H217=0,G217+365.25*Gesamt!$B$23,H217+365.25*Gesamt!$B$23),0)</f>
        <v>0</v>
      </c>
      <c r="S217" s="35">
        <f>IF(M217&lt;Gesamt!$B$17,Gesamt!$C$17,IF(M217&lt;Gesamt!$B$18,Gesamt!$C$18,IF(M217&lt;Gesamt!$B$19,Gesamt!$C$19,Gesamt!$C$20)))</f>
        <v>0</v>
      </c>
      <c r="T217" s="26">
        <f>IF(R217&gt;0,IF(R217&lt;P217,K217/12*Gesamt!$C$23*(1+L217)^(Gesamt!$B$23-Beamte!N217)*(1+$K$4),0),0)</f>
        <v>0</v>
      </c>
      <c r="U217" s="36">
        <f>(T217/Gesamt!$B$23*N217/((1+Gesamt!$B$29)^(Gesamt!$B$23-Beamte!N217)))*(1+S217)</f>
        <v>0</v>
      </c>
      <c r="V217" s="24">
        <f>IF(N217&lt;Gesamt!$B$24,IF(H217=0,G217+365.25*Gesamt!$B$24,H217+365.25*Gesamt!$B$24),0)</f>
        <v>0</v>
      </c>
      <c r="W217" s="26" t="b">
        <f>IF(V217&gt;0,IF(V217&lt;P217,K217/12*Gesamt!$C$24*(1+L217)^(Gesamt!$B$24-Beamte!N217)*(1+$K$4),IF(O217&gt;=35,K217/12*Gesamt!$C$24*(1+L217)^(O217-N217)*(1+$K$4),0)))</f>
        <v>0</v>
      </c>
      <c r="X217" s="36">
        <f>IF(O217&gt;=40,(W217/Gesamt!$B$24*N217/((1+Gesamt!$B$29)^(Gesamt!$B$24-Beamte!N217))*(1+S217)),IF(O217&gt;=35,(W217/O217*N217/((1+Gesamt!$B$29)^(O217-Beamte!N217))*(1+S217)),0))</f>
        <v>0</v>
      </c>
      <c r="Y217" s="27">
        <f>IF(N217&gt;Gesamt!$B$23,0,K217/12*Gesamt!$C$23*(((1+Beamte!L217)^(Gesamt!$B$23-Beamte!N217))))</f>
        <v>0</v>
      </c>
      <c r="Z217" s="15">
        <f>IF(N217&gt;Gesamt!$B$32,0,Y217/Gesamt!$B$32*((N217)*(1+S217))/((1+Gesamt!$B$29)^(Gesamt!$B$32-N217)))</f>
        <v>0</v>
      </c>
      <c r="AA217" s="37">
        <f t="shared" si="28"/>
        <v>0</v>
      </c>
      <c r="AB217" s="15">
        <f>IF(V217-P217&gt;0,0,IF(N217&gt;Gesamt!$B$24,0,K217/12*Gesamt!$C$24*(((1+Beamte!L217)^(Gesamt!$B$24-Beamte!N217)))))</f>
        <v>0</v>
      </c>
      <c r="AC217" s="15">
        <f>IF(N217&gt;Gesamt!$B$24,0,AB217/Gesamt!$B$24*((N217)*(1+S217))/((1+Gesamt!$B$29)^(Gesamt!$B$24-N217)))</f>
        <v>0</v>
      </c>
      <c r="AD217" s="37">
        <f t="shared" si="29"/>
        <v>0</v>
      </c>
      <c r="AE217" s="15">
        <f>IF(R217-P217&lt;0,0,x)</f>
        <v>0</v>
      </c>
    </row>
    <row r="218" spans="6:31" x14ac:dyDescent="0.15">
      <c r="F218" s="40"/>
      <c r="G218" s="40"/>
      <c r="H218" s="40"/>
      <c r="I218" s="41"/>
      <c r="J218" s="41"/>
      <c r="K218" s="32">
        <f t="shared" si="25"/>
        <v>0</v>
      </c>
      <c r="L218" s="42">
        <v>1.4999999999999999E-2</v>
      </c>
      <c r="M218" s="33">
        <f t="shared" si="26"/>
        <v>-50.997946611909654</v>
      </c>
      <c r="N218" s="22">
        <f>(Gesamt!$B$2-IF(H218=0,G218,H218))/365.25</f>
        <v>116</v>
      </c>
      <c r="O218" s="22">
        <f t="shared" si="30"/>
        <v>65.002053388090346</v>
      </c>
      <c r="P218" s="23">
        <f>F218+IF(C218="m",Gesamt!$B$13*365.25,Gesamt!$B$14*365.25)</f>
        <v>23741.25</v>
      </c>
      <c r="Q218" s="34">
        <f t="shared" si="27"/>
        <v>23742</v>
      </c>
      <c r="R218" s="24">
        <f>IF(N218&lt;Gesamt!$B$23,IF(H218=0,G218+365.25*Gesamt!$B$23,H218+365.25*Gesamt!$B$23),0)</f>
        <v>0</v>
      </c>
      <c r="S218" s="35">
        <f>IF(M218&lt;Gesamt!$B$17,Gesamt!$C$17,IF(M218&lt;Gesamt!$B$18,Gesamt!$C$18,IF(M218&lt;Gesamt!$B$19,Gesamt!$C$19,Gesamt!$C$20)))</f>
        <v>0</v>
      </c>
      <c r="T218" s="26">
        <f>IF(R218&gt;0,IF(R218&lt;P218,K218/12*Gesamt!$C$23*(1+L218)^(Gesamt!$B$23-Beamte!N218)*(1+$K$4),0),0)</f>
        <v>0</v>
      </c>
      <c r="U218" s="36">
        <f>(T218/Gesamt!$B$23*N218/((1+Gesamt!$B$29)^(Gesamt!$B$23-Beamte!N218)))*(1+S218)</f>
        <v>0</v>
      </c>
      <c r="V218" s="24">
        <f>IF(N218&lt;Gesamt!$B$24,IF(H218=0,G218+365.25*Gesamt!$B$24,H218+365.25*Gesamt!$B$24),0)</f>
        <v>0</v>
      </c>
      <c r="W218" s="26" t="b">
        <f>IF(V218&gt;0,IF(V218&lt;P218,K218/12*Gesamt!$C$24*(1+L218)^(Gesamt!$B$24-Beamte!N218)*(1+$K$4),IF(O218&gt;=35,K218/12*Gesamt!$C$24*(1+L218)^(O218-N218)*(1+$K$4),0)))</f>
        <v>0</v>
      </c>
      <c r="X218" s="36">
        <f>IF(O218&gt;=40,(W218/Gesamt!$B$24*N218/((1+Gesamt!$B$29)^(Gesamt!$B$24-Beamte!N218))*(1+S218)),IF(O218&gt;=35,(W218/O218*N218/((1+Gesamt!$B$29)^(O218-Beamte!N218))*(1+S218)),0))</f>
        <v>0</v>
      </c>
      <c r="Y218" s="27">
        <f>IF(N218&gt;Gesamt!$B$23,0,K218/12*Gesamt!$C$23*(((1+Beamte!L218)^(Gesamt!$B$23-Beamte!N218))))</f>
        <v>0</v>
      </c>
      <c r="Z218" s="15">
        <f>IF(N218&gt;Gesamt!$B$32,0,Y218/Gesamt!$B$32*((N218)*(1+S218))/((1+Gesamt!$B$29)^(Gesamt!$B$32-N218)))</f>
        <v>0</v>
      </c>
      <c r="AA218" s="37">
        <f t="shared" si="28"/>
        <v>0</v>
      </c>
      <c r="AB218" s="15">
        <f>IF(V218-P218&gt;0,0,IF(N218&gt;Gesamt!$B$24,0,K218/12*Gesamt!$C$24*(((1+Beamte!L218)^(Gesamt!$B$24-Beamte!N218)))))</f>
        <v>0</v>
      </c>
      <c r="AC218" s="15">
        <f>IF(N218&gt;Gesamt!$B$24,0,AB218/Gesamt!$B$24*((N218)*(1+S218))/((1+Gesamt!$B$29)^(Gesamt!$B$24-N218)))</f>
        <v>0</v>
      </c>
      <c r="AD218" s="37">
        <f t="shared" si="29"/>
        <v>0</v>
      </c>
      <c r="AE218" s="15">
        <f>IF(R218-P218&lt;0,0,x)</f>
        <v>0</v>
      </c>
    </row>
    <row r="219" spans="6:31" x14ac:dyDescent="0.15">
      <c r="F219" s="40"/>
      <c r="G219" s="40"/>
      <c r="H219" s="40"/>
      <c r="I219" s="41"/>
      <c r="J219" s="41"/>
      <c r="K219" s="32">
        <f t="shared" ref="K219:K282" si="31">IF(J219=0,I219*12,J219*12)</f>
        <v>0</v>
      </c>
      <c r="L219" s="42">
        <v>1.4999999999999999E-2</v>
      </c>
      <c r="M219" s="33">
        <f t="shared" ref="M219:M282" si="32">+O219-N219</f>
        <v>-50.997946611909654</v>
      </c>
      <c r="N219" s="22">
        <f>(Gesamt!$B$2-IF(H219=0,G219,H219))/365.25</f>
        <v>116</v>
      </c>
      <c r="O219" s="22">
        <f t="shared" si="30"/>
        <v>65.002053388090346</v>
      </c>
      <c r="P219" s="23">
        <f>F219+IF(C219="m",Gesamt!$B$13*365.25,Gesamt!$B$14*365.25)</f>
        <v>23741.25</v>
      </c>
      <c r="Q219" s="34">
        <f t="shared" ref="Q219:Q282" si="33">EOMONTH(P219,0)</f>
        <v>23742</v>
      </c>
      <c r="R219" s="24">
        <f>IF(N219&lt;Gesamt!$B$23,IF(H219=0,G219+365.25*Gesamt!$B$23,H219+365.25*Gesamt!$B$23),0)</f>
        <v>0</v>
      </c>
      <c r="S219" s="35">
        <f>IF(M219&lt;Gesamt!$B$17,Gesamt!$C$17,IF(M219&lt;Gesamt!$B$18,Gesamt!$C$18,IF(M219&lt;Gesamt!$B$19,Gesamt!$C$19,Gesamt!$C$20)))</f>
        <v>0</v>
      </c>
      <c r="T219" s="26">
        <f>IF(R219&gt;0,IF(R219&lt;P219,K219/12*Gesamt!$C$23*(1+L219)^(Gesamt!$B$23-Beamte!N219)*(1+$K$4),0),0)</f>
        <v>0</v>
      </c>
      <c r="U219" s="36">
        <f>(T219/Gesamt!$B$23*N219/((1+Gesamt!$B$29)^(Gesamt!$B$23-Beamte!N219)))*(1+S219)</f>
        <v>0</v>
      </c>
      <c r="V219" s="24">
        <f>IF(N219&lt;Gesamt!$B$24,IF(H219=0,G219+365.25*Gesamt!$B$24,H219+365.25*Gesamt!$B$24),0)</f>
        <v>0</v>
      </c>
      <c r="W219" s="26" t="b">
        <f>IF(V219&gt;0,IF(V219&lt;P219,K219/12*Gesamt!$C$24*(1+L219)^(Gesamt!$B$24-Beamte!N219)*(1+$K$4),IF(O219&gt;=35,K219/12*Gesamt!$C$24*(1+L219)^(O219-N219)*(1+$K$4),0)))</f>
        <v>0</v>
      </c>
      <c r="X219" s="36">
        <f>IF(O219&gt;=40,(W219/Gesamt!$B$24*N219/((1+Gesamt!$B$29)^(Gesamt!$B$24-Beamte!N219))*(1+S219)),IF(O219&gt;=35,(W219/O219*N219/((1+Gesamt!$B$29)^(O219-Beamte!N219))*(1+S219)),0))</f>
        <v>0</v>
      </c>
      <c r="Y219" s="27">
        <f>IF(N219&gt;Gesamt!$B$23,0,K219/12*Gesamt!$C$23*(((1+Beamte!L219)^(Gesamt!$B$23-Beamte!N219))))</f>
        <v>0</v>
      </c>
      <c r="Z219" s="15">
        <f>IF(N219&gt;Gesamt!$B$32,0,Y219/Gesamt!$B$32*((N219)*(1+S219))/((1+Gesamt!$B$29)^(Gesamt!$B$32-N219)))</f>
        <v>0</v>
      </c>
      <c r="AA219" s="37">
        <f t="shared" ref="AA219:AA282" si="34">U219-Z219</f>
        <v>0</v>
      </c>
      <c r="AB219" s="15">
        <f>IF(V219-P219&gt;0,0,IF(N219&gt;Gesamt!$B$24,0,K219/12*Gesamt!$C$24*(((1+Beamte!L219)^(Gesamt!$B$24-Beamte!N219)))))</f>
        <v>0</v>
      </c>
      <c r="AC219" s="15">
        <f>IF(N219&gt;Gesamt!$B$24,0,AB219/Gesamt!$B$24*((N219)*(1+S219))/((1+Gesamt!$B$29)^(Gesamt!$B$24-N219)))</f>
        <v>0</v>
      </c>
      <c r="AD219" s="37">
        <f t="shared" ref="AD219:AD282" si="35">X219-AC219</f>
        <v>0</v>
      </c>
      <c r="AE219" s="15">
        <f>IF(R219-P219&lt;0,0,x)</f>
        <v>0</v>
      </c>
    </row>
    <row r="220" spans="6:31" x14ac:dyDescent="0.15">
      <c r="F220" s="40"/>
      <c r="G220" s="40"/>
      <c r="H220" s="40"/>
      <c r="I220" s="41"/>
      <c r="J220" s="41"/>
      <c r="K220" s="32">
        <f t="shared" si="31"/>
        <v>0</v>
      </c>
      <c r="L220" s="42">
        <v>1.4999999999999999E-2</v>
      </c>
      <c r="M220" s="33">
        <f t="shared" si="32"/>
        <v>-50.997946611909654</v>
      </c>
      <c r="N220" s="22">
        <f>(Gesamt!$B$2-IF(H220=0,G220,H220))/365.25</f>
        <v>116</v>
      </c>
      <c r="O220" s="22">
        <f t="shared" si="30"/>
        <v>65.002053388090346</v>
      </c>
      <c r="P220" s="23">
        <f>F220+IF(C220="m",Gesamt!$B$13*365.25,Gesamt!$B$14*365.25)</f>
        <v>23741.25</v>
      </c>
      <c r="Q220" s="34">
        <f t="shared" si="33"/>
        <v>23742</v>
      </c>
      <c r="R220" s="24">
        <f>IF(N220&lt;Gesamt!$B$23,IF(H220=0,G220+365.25*Gesamt!$B$23,H220+365.25*Gesamt!$B$23),0)</f>
        <v>0</v>
      </c>
      <c r="S220" s="35">
        <f>IF(M220&lt;Gesamt!$B$17,Gesamt!$C$17,IF(M220&lt;Gesamt!$B$18,Gesamt!$C$18,IF(M220&lt;Gesamt!$B$19,Gesamt!$C$19,Gesamt!$C$20)))</f>
        <v>0</v>
      </c>
      <c r="T220" s="26">
        <f>IF(R220&gt;0,IF(R220&lt;P220,K220/12*Gesamt!$C$23*(1+L220)^(Gesamt!$B$23-Beamte!N220)*(1+$K$4),0),0)</f>
        <v>0</v>
      </c>
      <c r="U220" s="36">
        <f>(T220/Gesamt!$B$23*N220/((1+Gesamt!$B$29)^(Gesamt!$B$23-Beamte!N220)))*(1+S220)</f>
        <v>0</v>
      </c>
      <c r="V220" s="24">
        <f>IF(N220&lt;Gesamt!$B$24,IF(H220=0,G220+365.25*Gesamt!$B$24,H220+365.25*Gesamt!$B$24),0)</f>
        <v>0</v>
      </c>
      <c r="W220" s="26" t="b">
        <f>IF(V220&gt;0,IF(V220&lt;P220,K220/12*Gesamt!$C$24*(1+L220)^(Gesamt!$B$24-Beamte!N220)*(1+$K$4),IF(O220&gt;=35,K220/12*Gesamt!$C$24*(1+L220)^(O220-N220)*(1+$K$4),0)))</f>
        <v>0</v>
      </c>
      <c r="X220" s="36">
        <f>IF(O220&gt;=40,(W220/Gesamt!$B$24*N220/((1+Gesamt!$B$29)^(Gesamt!$B$24-Beamte!N220))*(1+S220)),IF(O220&gt;=35,(W220/O220*N220/((1+Gesamt!$B$29)^(O220-Beamte!N220))*(1+S220)),0))</f>
        <v>0</v>
      </c>
      <c r="Y220" s="27">
        <f>IF(N220&gt;Gesamt!$B$23,0,K220/12*Gesamt!$C$23*(((1+Beamte!L220)^(Gesamt!$B$23-Beamte!N220))))</f>
        <v>0</v>
      </c>
      <c r="Z220" s="15">
        <f>IF(N220&gt;Gesamt!$B$32,0,Y220/Gesamt!$B$32*((N220)*(1+S220))/((1+Gesamt!$B$29)^(Gesamt!$B$32-N220)))</f>
        <v>0</v>
      </c>
      <c r="AA220" s="37">
        <f t="shared" si="34"/>
        <v>0</v>
      </c>
      <c r="AB220" s="15">
        <f>IF(V220-P220&gt;0,0,IF(N220&gt;Gesamt!$B$24,0,K220/12*Gesamt!$C$24*(((1+Beamte!L220)^(Gesamt!$B$24-Beamte!N220)))))</f>
        <v>0</v>
      </c>
      <c r="AC220" s="15">
        <f>IF(N220&gt;Gesamt!$B$24,0,AB220/Gesamt!$B$24*((N220)*(1+S220))/((1+Gesamt!$B$29)^(Gesamt!$B$24-N220)))</f>
        <v>0</v>
      </c>
      <c r="AD220" s="37">
        <f t="shared" si="35"/>
        <v>0</v>
      </c>
      <c r="AE220" s="15">
        <f>IF(R220-P220&lt;0,0,x)</f>
        <v>0</v>
      </c>
    </row>
    <row r="221" spans="6:31" x14ac:dyDescent="0.15">
      <c r="F221" s="40"/>
      <c r="G221" s="40"/>
      <c r="H221" s="40"/>
      <c r="I221" s="41"/>
      <c r="J221" s="41"/>
      <c r="K221" s="32">
        <f t="shared" si="31"/>
        <v>0</v>
      </c>
      <c r="L221" s="42">
        <v>1.4999999999999999E-2</v>
      </c>
      <c r="M221" s="33">
        <f t="shared" si="32"/>
        <v>-50.997946611909654</v>
      </c>
      <c r="N221" s="22">
        <f>(Gesamt!$B$2-IF(H221=0,G221,H221))/365.25</f>
        <v>116</v>
      </c>
      <c r="O221" s="22">
        <f t="shared" si="30"/>
        <v>65.002053388090346</v>
      </c>
      <c r="P221" s="23">
        <f>F221+IF(C221="m",Gesamt!$B$13*365.25,Gesamt!$B$14*365.25)</f>
        <v>23741.25</v>
      </c>
      <c r="Q221" s="34">
        <f t="shared" si="33"/>
        <v>23742</v>
      </c>
      <c r="R221" s="24">
        <f>IF(N221&lt;Gesamt!$B$23,IF(H221=0,G221+365.25*Gesamt!$B$23,H221+365.25*Gesamt!$B$23),0)</f>
        <v>0</v>
      </c>
      <c r="S221" s="35">
        <f>IF(M221&lt;Gesamt!$B$17,Gesamt!$C$17,IF(M221&lt;Gesamt!$B$18,Gesamt!$C$18,IF(M221&lt;Gesamt!$B$19,Gesamt!$C$19,Gesamt!$C$20)))</f>
        <v>0</v>
      </c>
      <c r="T221" s="26">
        <f>IF(R221&gt;0,IF(R221&lt;P221,K221/12*Gesamt!$C$23*(1+L221)^(Gesamt!$B$23-Beamte!N221)*(1+$K$4),0),0)</f>
        <v>0</v>
      </c>
      <c r="U221" s="36">
        <f>(T221/Gesamt!$B$23*N221/((1+Gesamt!$B$29)^(Gesamt!$B$23-Beamte!N221)))*(1+S221)</f>
        <v>0</v>
      </c>
      <c r="V221" s="24">
        <f>IF(N221&lt;Gesamt!$B$24,IF(H221=0,G221+365.25*Gesamt!$B$24,H221+365.25*Gesamt!$B$24),0)</f>
        <v>0</v>
      </c>
      <c r="W221" s="26" t="b">
        <f>IF(V221&gt;0,IF(V221&lt;P221,K221/12*Gesamt!$C$24*(1+L221)^(Gesamt!$B$24-Beamte!N221)*(1+$K$4),IF(O221&gt;=35,K221/12*Gesamt!$C$24*(1+L221)^(O221-N221)*(1+$K$4),0)))</f>
        <v>0</v>
      </c>
      <c r="X221" s="36">
        <f>IF(O221&gt;=40,(W221/Gesamt!$B$24*N221/((1+Gesamt!$B$29)^(Gesamt!$B$24-Beamte!N221))*(1+S221)),IF(O221&gt;=35,(W221/O221*N221/((1+Gesamt!$B$29)^(O221-Beamte!N221))*(1+S221)),0))</f>
        <v>0</v>
      </c>
      <c r="Y221" s="27">
        <f>IF(N221&gt;Gesamt!$B$23,0,K221/12*Gesamt!$C$23*(((1+Beamte!L221)^(Gesamt!$B$23-Beamte!N221))))</f>
        <v>0</v>
      </c>
      <c r="Z221" s="15">
        <f>IF(N221&gt;Gesamt!$B$32,0,Y221/Gesamt!$B$32*((N221)*(1+S221))/((1+Gesamt!$B$29)^(Gesamt!$B$32-N221)))</f>
        <v>0</v>
      </c>
      <c r="AA221" s="37">
        <f t="shared" si="34"/>
        <v>0</v>
      </c>
      <c r="AB221" s="15">
        <f>IF(V221-P221&gt;0,0,IF(N221&gt;Gesamt!$B$24,0,K221/12*Gesamt!$C$24*(((1+Beamte!L221)^(Gesamt!$B$24-Beamte!N221)))))</f>
        <v>0</v>
      </c>
      <c r="AC221" s="15">
        <f>IF(N221&gt;Gesamt!$B$24,0,AB221/Gesamt!$B$24*((N221)*(1+S221))/((1+Gesamt!$B$29)^(Gesamt!$B$24-N221)))</f>
        <v>0</v>
      </c>
      <c r="AD221" s="37">
        <f t="shared" si="35"/>
        <v>0</v>
      </c>
      <c r="AE221" s="15">
        <f>IF(R221-P221&lt;0,0,x)</f>
        <v>0</v>
      </c>
    </row>
    <row r="222" spans="6:31" x14ac:dyDescent="0.15">
      <c r="F222" s="40"/>
      <c r="G222" s="40"/>
      <c r="H222" s="40"/>
      <c r="I222" s="41"/>
      <c r="J222" s="41"/>
      <c r="K222" s="32">
        <f t="shared" si="31"/>
        <v>0</v>
      </c>
      <c r="L222" s="42">
        <v>1.4999999999999999E-2</v>
      </c>
      <c r="M222" s="33">
        <f t="shared" si="32"/>
        <v>-50.997946611909654</v>
      </c>
      <c r="N222" s="22">
        <f>(Gesamt!$B$2-IF(H222=0,G222,H222))/365.25</f>
        <v>116</v>
      </c>
      <c r="O222" s="22">
        <f t="shared" si="30"/>
        <v>65.002053388090346</v>
      </c>
      <c r="P222" s="23">
        <f>F222+IF(C222="m",Gesamt!$B$13*365.25,Gesamt!$B$14*365.25)</f>
        <v>23741.25</v>
      </c>
      <c r="Q222" s="34">
        <f t="shared" si="33"/>
        <v>23742</v>
      </c>
      <c r="R222" s="24">
        <f>IF(N222&lt;Gesamt!$B$23,IF(H222=0,G222+365.25*Gesamt!$B$23,H222+365.25*Gesamt!$B$23),0)</f>
        <v>0</v>
      </c>
      <c r="S222" s="35">
        <f>IF(M222&lt;Gesamt!$B$17,Gesamt!$C$17,IF(M222&lt;Gesamt!$B$18,Gesamt!$C$18,IF(M222&lt;Gesamt!$B$19,Gesamt!$C$19,Gesamt!$C$20)))</f>
        <v>0</v>
      </c>
      <c r="T222" s="26">
        <f>IF(R222&gt;0,IF(R222&lt;P222,K222/12*Gesamt!$C$23*(1+L222)^(Gesamt!$B$23-Beamte!N222)*(1+$K$4),0),0)</f>
        <v>0</v>
      </c>
      <c r="U222" s="36">
        <f>(T222/Gesamt!$B$23*N222/((1+Gesamt!$B$29)^(Gesamt!$B$23-Beamte!N222)))*(1+S222)</f>
        <v>0</v>
      </c>
      <c r="V222" s="24">
        <f>IF(N222&lt;Gesamt!$B$24,IF(H222=0,G222+365.25*Gesamt!$B$24,H222+365.25*Gesamt!$B$24),0)</f>
        <v>0</v>
      </c>
      <c r="W222" s="26" t="b">
        <f>IF(V222&gt;0,IF(V222&lt;P222,K222/12*Gesamt!$C$24*(1+L222)^(Gesamt!$B$24-Beamte!N222)*(1+$K$4),IF(O222&gt;=35,K222/12*Gesamt!$C$24*(1+L222)^(O222-N222)*(1+$K$4),0)))</f>
        <v>0</v>
      </c>
      <c r="X222" s="36">
        <f>IF(O222&gt;=40,(W222/Gesamt!$B$24*N222/((1+Gesamt!$B$29)^(Gesamt!$B$24-Beamte!N222))*(1+S222)),IF(O222&gt;=35,(W222/O222*N222/((1+Gesamt!$B$29)^(O222-Beamte!N222))*(1+S222)),0))</f>
        <v>0</v>
      </c>
      <c r="Y222" s="27">
        <f>IF(N222&gt;Gesamt!$B$23,0,K222/12*Gesamt!$C$23*(((1+Beamte!L222)^(Gesamt!$B$23-Beamte!N222))))</f>
        <v>0</v>
      </c>
      <c r="Z222" s="15">
        <f>IF(N222&gt;Gesamt!$B$32,0,Y222/Gesamt!$B$32*((N222)*(1+S222))/((1+Gesamt!$B$29)^(Gesamt!$B$32-N222)))</f>
        <v>0</v>
      </c>
      <c r="AA222" s="37">
        <f t="shared" si="34"/>
        <v>0</v>
      </c>
      <c r="AB222" s="15">
        <f>IF(V222-P222&gt;0,0,IF(N222&gt;Gesamt!$B$24,0,K222/12*Gesamt!$C$24*(((1+Beamte!L222)^(Gesamt!$B$24-Beamte!N222)))))</f>
        <v>0</v>
      </c>
      <c r="AC222" s="15">
        <f>IF(N222&gt;Gesamt!$B$24,0,AB222/Gesamt!$B$24*((N222)*(1+S222))/((1+Gesamt!$B$29)^(Gesamt!$B$24-N222)))</f>
        <v>0</v>
      </c>
      <c r="AD222" s="37">
        <f t="shared" si="35"/>
        <v>0</v>
      </c>
      <c r="AE222" s="15">
        <f>IF(R222-P222&lt;0,0,x)</f>
        <v>0</v>
      </c>
    </row>
    <row r="223" spans="6:31" x14ac:dyDescent="0.15">
      <c r="F223" s="40"/>
      <c r="G223" s="40"/>
      <c r="H223" s="40"/>
      <c r="I223" s="41"/>
      <c r="J223" s="41"/>
      <c r="K223" s="32">
        <f t="shared" si="31"/>
        <v>0</v>
      </c>
      <c r="L223" s="42">
        <v>1.4999999999999999E-2</v>
      </c>
      <c r="M223" s="33">
        <f t="shared" si="32"/>
        <v>-50.997946611909654</v>
      </c>
      <c r="N223" s="22">
        <f>(Gesamt!$B$2-IF(H223=0,G223,H223))/365.25</f>
        <v>116</v>
      </c>
      <c r="O223" s="22">
        <f t="shared" si="30"/>
        <v>65.002053388090346</v>
      </c>
      <c r="P223" s="23">
        <f>F223+IF(C223="m",Gesamt!$B$13*365.25,Gesamt!$B$14*365.25)</f>
        <v>23741.25</v>
      </c>
      <c r="Q223" s="34">
        <f t="shared" si="33"/>
        <v>23742</v>
      </c>
      <c r="R223" s="24">
        <f>IF(N223&lt;Gesamt!$B$23,IF(H223=0,G223+365.25*Gesamt!$B$23,H223+365.25*Gesamt!$B$23),0)</f>
        <v>0</v>
      </c>
      <c r="S223" s="35">
        <f>IF(M223&lt;Gesamt!$B$17,Gesamt!$C$17,IF(M223&lt;Gesamt!$B$18,Gesamt!$C$18,IF(M223&lt;Gesamt!$B$19,Gesamt!$C$19,Gesamt!$C$20)))</f>
        <v>0</v>
      </c>
      <c r="T223" s="26">
        <f>IF(R223&gt;0,IF(R223&lt;P223,K223/12*Gesamt!$C$23*(1+L223)^(Gesamt!$B$23-Beamte!N223)*(1+$K$4),0),0)</f>
        <v>0</v>
      </c>
      <c r="U223" s="36">
        <f>(T223/Gesamt!$B$23*N223/((1+Gesamt!$B$29)^(Gesamt!$B$23-Beamte!N223)))*(1+S223)</f>
        <v>0</v>
      </c>
      <c r="V223" s="24">
        <f>IF(N223&lt;Gesamt!$B$24,IF(H223=0,G223+365.25*Gesamt!$B$24,H223+365.25*Gesamt!$B$24),0)</f>
        <v>0</v>
      </c>
      <c r="W223" s="26" t="b">
        <f>IF(V223&gt;0,IF(V223&lt;P223,K223/12*Gesamt!$C$24*(1+L223)^(Gesamt!$B$24-Beamte!N223)*(1+$K$4),IF(O223&gt;=35,K223/12*Gesamt!$C$24*(1+L223)^(O223-N223)*(1+$K$4),0)))</f>
        <v>0</v>
      </c>
      <c r="X223" s="36">
        <f>IF(O223&gt;=40,(W223/Gesamt!$B$24*N223/((1+Gesamt!$B$29)^(Gesamt!$B$24-Beamte!N223))*(1+S223)),IF(O223&gt;=35,(W223/O223*N223/((1+Gesamt!$B$29)^(O223-Beamte!N223))*(1+S223)),0))</f>
        <v>0</v>
      </c>
      <c r="Y223" s="27">
        <f>IF(N223&gt;Gesamt!$B$23,0,K223/12*Gesamt!$C$23*(((1+Beamte!L223)^(Gesamt!$B$23-Beamte!N223))))</f>
        <v>0</v>
      </c>
      <c r="Z223" s="15">
        <f>IF(N223&gt;Gesamt!$B$32,0,Y223/Gesamt!$B$32*((N223)*(1+S223))/((1+Gesamt!$B$29)^(Gesamt!$B$32-N223)))</f>
        <v>0</v>
      </c>
      <c r="AA223" s="37">
        <f t="shared" si="34"/>
        <v>0</v>
      </c>
      <c r="AB223" s="15">
        <f>IF(V223-P223&gt;0,0,IF(N223&gt;Gesamt!$B$24,0,K223/12*Gesamt!$C$24*(((1+Beamte!L223)^(Gesamt!$B$24-Beamte!N223)))))</f>
        <v>0</v>
      </c>
      <c r="AC223" s="15">
        <f>IF(N223&gt;Gesamt!$B$24,0,AB223/Gesamt!$B$24*((N223)*(1+S223))/((1+Gesamt!$B$29)^(Gesamt!$B$24-N223)))</f>
        <v>0</v>
      </c>
      <c r="AD223" s="37">
        <f t="shared" si="35"/>
        <v>0</v>
      </c>
      <c r="AE223" s="15">
        <f>IF(R223-P223&lt;0,0,x)</f>
        <v>0</v>
      </c>
    </row>
    <row r="224" spans="6:31" x14ac:dyDescent="0.15">
      <c r="F224" s="40"/>
      <c r="G224" s="40"/>
      <c r="H224" s="40"/>
      <c r="I224" s="41"/>
      <c r="J224" s="41"/>
      <c r="K224" s="32">
        <f t="shared" si="31"/>
        <v>0</v>
      </c>
      <c r="L224" s="42">
        <v>1.4999999999999999E-2</v>
      </c>
      <c r="M224" s="33">
        <f t="shared" si="32"/>
        <v>-50.997946611909654</v>
      </c>
      <c r="N224" s="22">
        <f>(Gesamt!$B$2-IF(H224=0,G224,H224))/365.25</f>
        <v>116</v>
      </c>
      <c r="O224" s="22">
        <f t="shared" si="30"/>
        <v>65.002053388090346</v>
      </c>
      <c r="P224" s="23">
        <f>F224+IF(C224="m",Gesamt!$B$13*365.25,Gesamt!$B$14*365.25)</f>
        <v>23741.25</v>
      </c>
      <c r="Q224" s="34">
        <f t="shared" si="33"/>
        <v>23742</v>
      </c>
      <c r="R224" s="24">
        <f>IF(N224&lt;Gesamt!$B$23,IF(H224=0,G224+365.25*Gesamt!$B$23,H224+365.25*Gesamt!$B$23),0)</f>
        <v>0</v>
      </c>
      <c r="S224" s="35">
        <f>IF(M224&lt;Gesamt!$B$17,Gesamt!$C$17,IF(M224&lt;Gesamt!$B$18,Gesamt!$C$18,IF(M224&lt;Gesamt!$B$19,Gesamt!$C$19,Gesamt!$C$20)))</f>
        <v>0</v>
      </c>
      <c r="T224" s="26">
        <f>IF(R224&gt;0,IF(R224&lt;P224,K224/12*Gesamt!$C$23*(1+L224)^(Gesamt!$B$23-Beamte!N224)*(1+$K$4),0),0)</f>
        <v>0</v>
      </c>
      <c r="U224" s="36">
        <f>(T224/Gesamt!$B$23*N224/((1+Gesamt!$B$29)^(Gesamt!$B$23-Beamte!N224)))*(1+S224)</f>
        <v>0</v>
      </c>
      <c r="V224" s="24">
        <f>IF(N224&lt;Gesamt!$B$24,IF(H224=0,G224+365.25*Gesamt!$B$24,H224+365.25*Gesamt!$B$24),0)</f>
        <v>0</v>
      </c>
      <c r="W224" s="26" t="b">
        <f>IF(V224&gt;0,IF(V224&lt;P224,K224/12*Gesamt!$C$24*(1+L224)^(Gesamt!$B$24-Beamte!N224)*(1+$K$4),IF(O224&gt;=35,K224/12*Gesamt!$C$24*(1+L224)^(O224-N224)*(1+$K$4),0)))</f>
        <v>0</v>
      </c>
      <c r="X224" s="36">
        <f>IF(O224&gt;=40,(W224/Gesamt!$B$24*N224/((1+Gesamt!$B$29)^(Gesamt!$B$24-Beamte!N224))*(1+S224)),IF(O224&gt;=35,(W224/O224*N224/((1+Gesamt!$B$29)^(O224-Beamte!N224))*(1+S224)),0))</f>
        <v>0</v>
      </c>
      <c r="Y224" s="27">
        <f>IF(N224&gt;Gesamt!$B$23,0,K224/12*Gesamt!$C$23*(((1+Beamte!L224)^(Gesamt!$B$23-Beamte!N224))))</f>
        <v>0</v>
      </c>
      <c r="Z224" s="15">
        <f>IF(N224&gt;Gesamt!$B$32,0,Y224/Gesamt!$B$32*((N224)*(1+S224))/((1+Gesamt!$B$29)^(Gesamt!$B$32-N224)))</f>
        <v>0</v>
      </c>
      <c r="AA224" s="37">
        <f t="shared" si="34"/>
        <v>0</v>
      </c>
      <c r="AB224" s="15">
        <f>IF(V224-P224&gt;0,0,IF(N224&gt;Gesamt!$B$24,0,K224/12*Gesamt!$C$24*(((1+Beamte!L224)^(Gesamt!$B$24-Beamte!N224)))))</f>
        <v>0</v>
      </c>
      <c r="AC224" s="15">
        <f>IF(N224&gt;Gesamt!$B$24,0,AB224/Gesamt!$B$24*((N224)*(1+S224))/((1+Gesamt!$B$29)^(Gesamt!$B$24-N224)))</f>
        <v>0</v>
      </c>
      <c r="AD224" s="37">
        <f t="shared" si="35"/>
        <v>0</v>
      </c>
      <c r="AE224" s="15">
        <f>IF(R224-P224&lt;0,0,x)</f>
        <v>0</v>
      </c>
    </row>
    <row r="225" spans="6:31" x14ac:dyDescent="0.15">
      <c r="F225" s="40"/>
      <c r="G225" s="40"/>
      <c r="H225" s="40"/>
      <c r="I225" s="41"/>
      <c r="J225" s="41"/>
      <c r="K225" s="32">
        <f t="shared" si="31"/>
        <v>0</v>
      </c>
      <c r="L225" s="42">
        <v>1.4999999999999999E-2</v>
      </c>
      <c r="M225" s="33">
        <f t="shared" si="32"/>
        <v>-50.997946611909654</v>
      </c>
      <c r="N225" s="22">
        <f>(Gesamt!$B$2-IF(H225=0,G225,H225))/365.25</f>
        <v>116</v>
      </c>
      <c r="O225" s="22">
        <f t="shared" si="30"/>
        <v>65.002053388090346</v>
      </c>
      <c r="P225" s="23">
        <f>F225+IF(C225="m",Gesamt!$B$13*365.25,Gesamt!$B$14*365.25)</f>
        <v>23741.25</v>
      </c>
      <c r="Q225" s="34">
        <f t="shared" si="33"/>
        <v>23742</v>
      </c>
      <c r="R225" s="24">
        <f>IF(N225&lt;Gesamt!$B$23,IF(H225=0,G225+365.25*Gesamt!$B$23,H225+365.25*Gesamt!$B$23),0)</f>
        <v>0</v>
      </c>
      <c r="S225" s="35">
        <f>IF(M225&lt;Gesamt!$B$17,Gesamt!$C$17,IF(M225&lt;Gesamt!$B$18,Gesamt!$C$18,IF(M225&lt;Gesamt!$B$19,Gesamt!$C$19,Gesamt!$C$20)))</f>
        <v>0</v>
      </c>
      <c r="T225" s="26">
        <f>IF(R225&gt;0,IF(R225&lt;P225,K225/12*Gesamt!$C$23*(1+L225)^(Gesamt!$B$23-Beamte!N225)*(1+$K$4),0),0)</f>
        <v>0</v>
      </c>
      <c r="U225" s="36">
        <f>(T225/Gesamt!$B$23*N225/((1+Gesamt!$B$29)^(Gesamt!$B$23-Beamte!N225)))*(1+S225)</f>
        <v>0</v>
      </c>
      <c r="V225" s="24">
        <f>IF(N225&lt;Gesamt!$B$24,IF(H225=0,G225+365.25*Gesamt!$B$24,H225+365.25*Gesamt!$B$24),0)</f>
        <v>0</v>
      </c>
      <c r="W225" s="26" t="b">
        <f>IF(V225&gt;0,IF(V225&lt;P225,K225/12*Gesamt!$C$24*(1+L225)^(Gesamt!$B$24-Beamte!N225)*(1+$K$4),IF(O225&gt;=35,K225/12*Gesamt!$C$24*(1+L225)^(O225-N225)*(1+$K$4),0)))</f>
        <v>0</v>
      </c>
      <c r="X225" s="36">
        <f>IF(O225&gt;=40,(W225/Gesamt!$B$24*N225/((1+Gesamt!$B$29)^(Gesamt!$B$24-Beamte!N225))*(1+S225)),IF(O225&gt;=35,(W225/O225*N225/((1+Gesamt!$B$29)^(O225-Beamte!N225))*(1+S225)),0))</f>
        <v>0</v>
      </c>
      <c r="Y225" s="27">
        <f>IF(N225&gt;Gesamt!$B$23,0,K225/12*Gesamt!$C$23*(((1+Beamte!L225)^(Gesamt!$B$23-Beamte!N225))))</f>
        <v>0</v>
      </c>
      <c r="Z225" s="15">
        <f>IF(N225&gt;Gesamt!$B$32,0,Y225/Gesamt!$B$32*((N225)*(1+S225))/((1+Gesamt!$B$29)^(Gesamt!$B$32-N225)))</f>
        <v>0</v>
      </c>
      <c r="AA225" s="37">
        <f t="shared" si="34"/>
        <v>0</v>
      </c>
      <c r="AB225" s="15">
        <f>IF(V225-P225&gt;0,0,IF(N225&gt;Gesamt!$B$24,0,K225/12*Gesamt!$C$24*(((1+Beamte!L225)^(Gesamt!$B$24-Beamte!N225)))))</f>
        <v>0</v>
      </c>
      <c r="AC225" s="15">
        <f>IF(N225&gt;Gesamt!$B$24,0,AB225/Gesamt!$B$24*((N225)*(1+S225))/((1+Gesamt!$B$29)^(Gesamt!$B$24-N225)))</f>
        <v>0</v>
      </c>
      <c r="AD225" s="37">
        <f t="shared" si="35"/>
        <v>0</v>
      </c>
      <c r="AE225" s="15">
        <f>IF(R225-P225&lt;0,0,x)</f>
        <v>0</v>
      </c>
    </row>
    <row r="226" spans="6:31" x14ac:dyDescent="0.15">
      <c r="F226" s="40"/>
      <c r="G226" s="40"/>
      <c r="H226" s="40"/>
      <c r="I226" s="41"/>
      <c r="J226" s="41"/>
      <c r="K226" s="32">
        <f t="shared" si="31"/>
        <v>0</v>
      </c>
      <c r="L226" s="42">
        <v>1.4999999999999999E-2</v>
      </c>
      <c r="M226" s="33">
        <f t="shared" si="32"/>
        <v>-50.997946611909654</v>
      </c>
      <c r="N226" s="22">
        <f>(Gesamt!$B$2-IF(H226=0,G226,H226))/365.25</f>
        <v>116</v>
      </c>
      <c r="O226" s="22">
        <f t="shared" si="30"/>
        <v>65.002053388090346</v>
      </c>
      <c r="P226" s="23">
        <f>F226+IF(C226="m",Gesamt!$B$13*365.25,Gesamt!$B$14*365.25)</f>
        <v>23741.25</v>
      </c>
      <c r="Q226" s="34">
        <f t="shared" si="33"/>
        <v>23742</v>
      </c>
      <c r="R226" s="24">
        <f>IF(N226&lt;Gesamt!$B$23,IF(H226=0,G226+365.25*Gesamt!$B$23,H226+365.25*Gesamt!$B$23),0)</f>
        <v>0</v>
      </c>
      <c r="S226" s="35">
        <f>IF(M226&lt;Gesamt!$B$17,Gesamt!$C$17,IF(M226&lt;Gesamt!$B$18,Gesamt!$C$18,IF(M226&lt;Gesamt!$B$19,Gesamt!$C$19,Gesamt!$C$20)))</f>
        <v>0</v>
      </c>
      <c r="T226" s="26">
        <f>IF(R226&gt;0,IF(R226&lt;P226,K226/12*Gesamt!$C$23*(1+L226)^(Gesamt!$B$23-Beamte!N226)*(1+$K$4),0),0)</f>
        <v>0</v>
      </c>
      <c r="U226" s="36">
        <f>(T226/Gesamt!$B$23*N226/((1+Gesamt!$B$29)^(Gesamt!$B$23-Beamte!N226)))*(1+S226)</f>
        <v>0</v>
      </c>
      <c r="V226" s="24">
        <f>IF(N226&lt;Gesamt!$B$24,IF(H226=0,G226+365.25*Gesamt!$B$24,H226+365.25*Gesamt!$B$24),0)</f>
        <v>0</v>
      </c>
      <c r="W226" s="26" t="b">
        <f>IF(V226&gt;0,IF(V226&lt;P226,K226/12*Gesamt!$C$24*(1+L226)^(Gesamt!$B$24-Beamte!N226)*(1+$K$4),IF(O226&gt;=35,K226/12*Gesamt!$C$24*(1+L226)^(O226-N226)*(1+$K$4),0)))</f>
        <v>0</v>
      </c>
      <c r="X226" s="36">
        <f>IF(O226&gt;=40,(W226/Gesamt!$B$24*N226/((1+Gesamt!$B$29)^(Gesamt!$B$24-Beamte!N226))*(1+S226)),IF(O226&gt;=35,(W226/O226*N226/((1+Gesamt!$B$29)^(O226-Beamte!N226))*(1+S226)),0))</f>
        <v>0</v>
      </c>
      <c r="Y226" s="27">
        <f>IF(N226&gt;Gesamt!$B$23,0,K226/12*Gesamt!$C$23*(((1+Beamte!L226)^(Gesamt!$B$23-Beamte!N226))))</f>
        <v>0</v>
      </c>
      <c r="Z226" s="15">
        <f>IF(N226&gt;Gesamt!$B$32,0,Y226/Gesamt!$B$32*((N226)*(1+S226))/((1+Gesamt!$B$29)^(Gesamt!$B$32-N226)))</f>
        <v>0</v>
      </c>
      <c r="AA226" s="37">
        <f t="shared" si="34"/>
        <v>0</v>
      </c>
      <c r="AB226" s="15">
        <f>IF(V226-P226&gt;0,0,IF(N226&gt;Gesamt!$B$24,0,K226/12*Gesamt!$C$24*(((1+Beamte!L226)^(Gesamt!$B$24-Beamte!N226)))))</f>
        <v>0</v>
      </c>
      <c r="AC226" s="15">
        <f>IF(N226&gt;Gesamt!$B$24,0,AB226/Gesamt!$B$24*((N226)*(1+S226))/((1+Gesamt!$B$29)^(Gesamt!$B$24-N226)))</f>
        <v>0</v>
      </c>
      <c r="AD226" s="37">
        <f t="shared" si="35"/>
        <v>0</v>
      </c>
      <c r="AE226" s="15">
        <f>IF(R226-P226&lt;0,0,x)</f>
        <v>0</v>
      </c>
    </row>
    <row r="227" spans="6:31" x14ac:dyDescent="0.15">
      <c r="F227" s="40"/>
      <c r="G227" s="40"/>
      <c r="H227" s="40"/>
      <c r="I227" s="41"/>
      <c r="J227" s="41"/>
      <c r="K227" s="32">
        <f t="shared" si="31"/>
        <v>0</v>
      </c>
      <c r="L227" s="42">
        <v>1.4999999999999999E-2</v>
      </c>
      <c r="M227" s="33">
        <f t="shared" si="32"/>
        <v>-50.997946611909654</v>
      </c>
      <c r="N227" s="22">
        <f>(Gesamt!$B$2-IF(H227=0,G227,H227))/365.25</f>
        <v>116</v>
      </c>
      <c r="O227" s="22">
        <f t="shared" si="30"/>
        <v>65.002053388090346</v>
      </c>
      <c r="P227" s="23">
        <f>F227+IF(C227="m",Gesamt!$B$13*365.25,Gesamt!$B$14*365.25)</f>
        <v>23741.25</v>
      </c>
      <c r="Q227" s="34">
        <f t="shared" si="33"/>
        <v>23742</v>
      </c>
      <c r="R227" s="24">
        <f>IF(N227&lt;Gesamt!$B$23,IF(H227=0,G227+365.25*Gesamt!$B$23,H227+365.25*Gesamt!$B$23),0)</f>
        <v>0</v>
      </c>
      <c r="S227" s="35">
        <f>IF(M227&lt;Gesamt!$B$17,Gesamt!$C$17,IF(M227&lt;Gesamt!$B$18,Gesamt!$C$18,IF(M227&lt;Gesamt!$B$19,Gesamt!$C$19,Gesamt!$C$20)))</f>
        <v>0</v>
      </c>
      <c r="T227" s="26">
        <f>IF(R227&gt;0,IF(R227&lt;P227,K227/12*Gesamt!$C$23*(1+L227)^(Gesamt!$B$23-Beamte!N227)*(1+$K$4),0),0)</f>
        <v>0</v>
      </c>
      <c r="U227" s="36">
        <f>(T227/Gesamt!$B$23*N227/((1+Gesamt!$B$29)^(Gesamt!$B$23-Beamte!N227)))*(1+S227)</f>
        <v>0</v>
      </c>
      <c r="V227" s="24">
        <f>IF(N227&lt;Gesamt!$B$24,IF(H227=0,G227+365.25*Gesamt!$B$24,H227+365.25*Gesamt!$B$24),0)</f>
        <v>0</v>
      </c>
      <c r="W227" s="26" t="b">
        <f>IF(V227&gt;0,IF(V227&lt;P227,K227/12*Gesamt!$C$24*(1+L227)^(Gesamt!$B$24-Beamte!N227)*(1+$K$4),IF(O227&gt;=35,K227/12*Gesamt!$C$24*(1+L227)^(O227-N227)*(1+$K$4),0)))</f>
        <v>0</v>
      </c>
      <c r="X227" s="36">
        <f>IF(O227&gt;=40,(W227/Gesamt!$B$24*N227/((1+Gesamt!$B$29)^(Gesamt!$B$24-Beamte!N227))*(1+S227)),IF(O227&gt;=35,(W227/O227*N227/((1+Gesamt!$B$29)^(O227-Beamte!N227))*(1+S227)),0))</f>
        <v>0</v>
      </c>
      <c r="Y227" s="27">
        <f>IF(N227&gt;Gesamt!$B$23,0,K227/12*Gesamt!$C$23*(((1+Beamte!L227)^(Gesamt!$B$23-Beamte!N227))))</f>
        <v>0</v>
      </c>
      <c r="Z227" s="15">
        <f>IF(N227&gt;Gesamt!$B$32,0,Y227/Gesamt!$B$32*((N227)*(1+S227))/((1+Gesamt!$B$29)^(Gesamt!$B$32-N227)))</f>
        <v>0</v>
      </c>
      <c r="AA227" s="37">
        <f t="shared" si="34"/>
        <v>0</v>
      </c>
      <c r="AB227" s="15">
        <f>IF(V227-P227&gt;0,0,IF(N227&gt;Gesamt!$B$24,0,K227/12*Gesamt!$C$24*(((1+Beamte!L227)^(Gesamt!$B$24-Beamte!N227)))))</f>
        <v>0</v>
      </c>
      <c r="AC227" s="15">
        <f>IF(N227&gt;Gesamt!$B$24,0,AB227/Gesamt!$B$24*((N227)*(1+S227))/((1+Gesamt!$B$29)^(Gesamt!$B$24-N227)))</f>
        <v>0</v>
      </c>
      <c r="AD227" s="37">
        <f t="shared" si="35"/>
        <v>0</v>
      </c>
      <c r="AE227" s="15">
        <f>IF(R227-P227&lt;0,0,x)</f>
        <v>0</v>
      </c>
    </row>
    <row r="228" spans="6:31" x14ac:dyDescent="0.15">
      <c r="F228" s="40"/>
      <c r="G228" s="40"/>
      <c r="H228" s="40"/>
      <c r="I228" s="41"/>
      <c r="J228" s="41"/>
      <c r="K228" s="32">
        <f t="shared" si="31"/>
        <v>0</v>
      </c>
      <c r="L228" s="42">
        <v>1.4999999999999999E-2</v>
      </c>
      <c r="M228" s="33">
        <f t="shared" si="32"/>
        <v>-50.997946611909654</v>
      </c>
      <c r="N228" s="22">
        <f>(Gesamt!$B$2-IF(H228=0,G228,H228))/365.25</f>
        <v>116</v>
      </c>
      <c r="O228" s="22">
        <f t="shared" si="30"/>
        <v>65.002053388090346</v>
      </c>
      <c r="P228" s="23">
        <f>F228+IF(C228="m",Gesamt!$B$13*365.25,Gesamt!$B$14*365.25)</f>
        <v>23741.25</v>
      </c>
      <c r="Q228" s="34">
        <f t="shared" si="33"/>
        <v>23742</v>
      </c>
      <c r="R228" s="24">
        <f>IF(N228&lt;Gesamt!$B$23,IF(H228=0,G228+365.25*Gesamt!$B$23,H228+365.25*Gesamt!$B$23),0)</f>
        <v>0</v>
      </c>
      <c r="S228" s="35">
        <f>IF(M228&lt;Gesamt!$B$17,Gesamt!$C$17,IF(M228&lt;Gesamt!$B$18,Gesamt!$C$18,IF(M228&lt;Gesamt!$B$19,Gesamt!$C$19,Gesamt!$C$20)))</f>
        <v>0</v>
      </c>
      <c r="T228" s="26">
        <f>IF(R228&gt;0,IF(R228&lt;P228,K228/12*Gesamt!$C$23*(1+L228)^(Gesamt!$B$23-Beamte!N228)*(1+$K$4),0),0)</f>
        <v>0</v>
      </c>
      <c r="U228" s="36">
        <f>(T228/Gesamt!$B$23*N228/((1+Gesamt!$B$29)^(Gesamt!$B$23-Beamte!N228)))*(1+S228)</f>
        <v>0</v>
      </c>
      <c r="V228" s="24">
        <f>IF(N228&lt;Gesamt!$B$24,IF(H228=0,G228+365.25*Gesamt!$B$24,H228+365.25*Gesamt!$B$24),0)</f>
        <v>0</v>
      </c>
      <c r="W228" s="26" t="b">
        <f>IF(V228&gt;0,IF(V228&lt;P228,K228/12*Gesamt!$C$24*(1+L228)^(Gesamt!$B$24-Beamte!N228)*(1+$K$4),IF(O228&gt;=35,K228/12*Gesamt!$C$24*(1+L228)^(O228-N228)*(1+$K$4),0)))</f>
        <v>0</v>
      </c>
      <c r="X228" s="36">
        <f>IF(O228&gt;=40,(W228/Gesamt!$B$24*N228/((1+Gesamt!$B$29)^(Gesamt!$B$24-Beamte!N228))*(1+S228)),IF(O228&gt;=35,(W228/O228*N228/((1+Gesamt!$B$29)^(O228-Beamte!N228))*(1+S228)),0))</f>
        <v>0</v>
      </c>
      <c r="Y228" s="27">
        <f>IF(N228&gt;Gesamt!$B$23,0,K228/12*Gesamt!$C$23*(((1+Beamte!L228)^(Gesamt!$B$23-Beamte!N228))))</f>
        <v>0</v>
      </c>
      <c r="Z228" s="15">
        <f>IF(N228&gt;Gesamt!$B$32,0,Y228/Gesamt!$B$32*((N228)*(1+S228))/((1+Gesamt!$B$29)^(Gesamt!$B$32-N228)))</f>
        <v>0</v>
      </c>
      <c r="AA228" s="37">
        <f t="shared" si="34"/>
        <v>0</v>
      </c>
      <c r="AB228" s="15">
        <f>IF(V228-P228&gt;0,0,IF(N228&gt;Gesamt!$B$24,0,K228/12*Gesamt!$C$24*(((1+Beamte!L228)^(Gesamt!$B$24-Beamte!N228)))))</f>
        <v>0</v>
      </c>
      <c r="AC228" s="15">
        <f>IF(N228&gt;Gesamt!$B$24,0,AB228/Gesamt!$B$24*((N228)*(1+S228))/((1+Gesamt!$B$29)^(Gesamt!$B$24-N228)))</f>
        <v>0</v>
      </c>
      <c r="AD228" s="37">
        <f t="shared" si="35"/>
        <v>0</v>
      </c>
      <c r="AE228" s="15">
        <f>IF(R228-P228&lt;0,0,x)</f>
        <v>0</v>
      </c>
    </row>
    <row r="229" spans="6:31" x14ac:dyDescent="0.15">
      <c r="F229" s="40"/>
      <c r="G229" s="40"/>
      <c r="H229" s="40"/>
      <c r="I229" s="41"/>
      <c r="J229" s="41"/>
      <c r="K229" s="32">
        <f t="shared" si="31"/>
        <v>0</v>
      </c>
      <c r="L229" s="42">
        <v>1.4999999999999999E-2</v>
      </c>
      <c r="M229" s="33">
        <f t="shared" si="32"/>
        <v>-50.997946611909654</v>
      </c>
      <c r="N229" s="22">
        <f>(Gesamt!$B$2-IF(H229=0,G229,H229))/365.25</f>
        <v>116</v>
      </c>
      <c r="O229" s="22">
        <f t="shared" si="30"/>
        <v>65.002053388090346</v>
      </c>
      <c r="P229" s="23">
        <f>F229+IF(C229="m",Gesamt!$B$13*365.25,Gesamt!$B$14*365.25)</f>
        <v>23741.25</v>
      </c>
      <c r="Q229" s="34">
        <f t="shared" si="33"/>
        <v>23742</v>
      </c>
      <c r="R229" s="24">
        <f>IF(N229&lt;Gesamt!$B$23,IF(H229=0,G229+365.25*Gesamt!$B$23,H229+365.25*Gesamt!$B$23),0)</f>
        <v>0</v>
      </c>
      <c r="S229" s="35">
        <f>IF(M229&lt;Gesamt!$B$17,Gesamt!$C$17,IF(M229&lt;Gesamt!$B$18,Gesamt!$C$18,IF(M229&lt;Gesamt!$B$19,Gesamt!$C$19,Gesamt!$C$20)))</f>
        <v>0</v>
      </c>
      <c r="T229" s="26">
        <f>IF(R229&gt;0,IF(R229&lt;P229,K229/12*Gesamt!$C$23*(1+L229)^(Gesamt!$B$23-Beamte!N229)*(1+$K$4),0),0)</f>
        <v>0</v>
      </c>
      <c r="U229" s="36">
        <f>(T229/Gesamt!$B$23*N229/((1+Gesamt!$B$29)^(Gesamt!$B$23-Beamte!N229)))*(1+S229)</f>
        <v>0</v>
      </c>
      <c r="V229" s="24">
        <f>IF(N229&lt;Gesamt!$B$24,IF(H229=0,G229+365.25*Gesamt!$B$24,H229+365.25*Gesamt!$B$24),0)</f>
        <v>0</v>
      </c>
      <c r="W229" s="26" t="b">
        <f>IF(V229&gt;0,IF(V229&lt;P229,K229/12*Gesamt!$C$24*(1+L229)^(Gesamt!$B$24-Beamte!N229)*(1+$K$4),IF(O229&gt;=35,K229/12*Gesamt!$C$24*(1+L229)^(O229-N229)*(1+$K$4),0)))</f>
        <v>0</v>
      </c>
      <c r="X229" s="36">
        <f>IF(O229&gt;=40,(W229/Gesamt!$B$24*N229/((1+Gesamt!$B$29)^(Gesamt!$B$24-Beamte!N229))*(1+S229)),IF(O229&gt;=35,(W229/O229*N229/((1+Gesamt!$B$29)^(O229-Beamte!N229))*(1+S229)),0))</f>
        <v>0</v>
      </c>
      <c r="Y229" s="27">
        <f>IF(N229&gt;Gesamt!$B$23,0,K229/12*Gesamt!$C$23*(((1+Beamte!L229)^(Gesamt!$B$23-Beamte!N229))))</f>
        <v>0</v>
      </c>
      <c r="Z229" s="15">
        <f>IF(N229&gt;Gesamt!$B$32,0,Y229/Gesamt!$B$32*((N229)*(1+S229))/((1+Gesamt!$B$29)^(Gesamt!$B$32-N229)))</f>
        <v>0</v>
      </c>
      <c r="AA229" s="37">
        <f t="shared" si="34"/>
        <v>0</v>
      </c>
      <c r="AB229" s="15">
        <f>IF(V229-P229&gt;0,0,IF(N229&gt;Gesamt!$B$24,0,K229/12*Gesamt!$C$24*(((1+Beamte!L229)^(Gesamt!$B$24-Beamte!N229)))))</f>
        <v>0</v>
      </c>
      <c r="AC229" s="15">
        <f>IF(N229&gt;Gesamt!$B$24,0,AB229/Gesamt!$B$24*((N229)*(1+S229))/((1+Gesamt!$B$29)^(Gesamt!$B$24-N229)))</f>
        <v>0</v>
      </c>
      <c r="AD229" s="37">
        <f t="shared" si="35"/>
        <v>0</v>
      </c>
      <c r="AE229" s="15">
        <f>IF(R229-P229&lt;0,0,x)</f>
        <v>0</v>
      </c>
    </row>
    <row r="230" spans="6:31" x14ac:dyDescent="0.15">
      <c r="F230" s="40"/>
      <c r="G230" s="40"/>
      <c r="H230" s="40"/>
      <c r="I230" s="41"/>
      <c r="J230" s="41"/>
      <c r="K230" s="32">
        <f t="shared" si="31"/>
        <v>0</v>
      </c>
      <c r="L230" s="42">
        <v>1.4999999999999999E-2</v>
      </c>
      <c r="M230" s="33">
        <f t="shared" si="32"/>
        <v>-50.997946611909654</v>
      </c>
      <c r="N230" s="22">
        <f>(Gesamt!$B$2-IF(H230=0,G230,H230))/365.25</f>
        <v>116</v>
      </c>
      <c r="O230" s="22">
        <f t="shared" si="30"/>
        <v>65.002053388090346</v>
      </c>
      <c r="P230" s="23">
        <f>F230+IF(C230="m",Gesamt!$B$13*365.25,Gesamt!$B$14*365.25)</f>
        <v>23741.25</v>
      </c>
      <c r="Q230" s="34">
        <f t="shared" si="33"/>
        <v>23742</v>
      </c>
      <c r="R230" s="24">
        <f>IF(N230&lt;Gesamt!$B$23,IF(H230=0,G230+365.25*Gesamt!$B$23,H230+365.25*Gesamt!$B$23),0)</f>
        <v>0</v>
      </c>
      <c r="S230" s="35">
        <f>IF(M230&lt;Gesamt!$B$17,Gesamt!$C$17,IF(M230&lt;Gesamt!$B$18,Gesamt!$C$18,IF(M230&lt;Gesamt!$B$19,Gesamt!$C$19,Gesamt!$C$20)))</f>
        <v>0</v>
      </c>
      <c r="T230" s="26">
        <f>IF(R230&gt;0,IF(R230&lt;P230,K230/12*Gesamt!$C$23*(1+L230)^(Gesamt!$B$23-Beamte!N230)*(1+$K$4),0),0)</f>
        <v>0</v>
      </c>
      <c r="U230" s="36">
        <f>(T230/Gesamt!$B$23*N230/((1+Gesamt!$B$29)^(Gesamt!$B$23-Beamte!N230)))*(1+S230)</f>
        <v>0</v>
      </c>
      <c r="V230" s="24">
        <f>IF(N230&lt;Gesamt!$B$24,IF(H230=0,G230+365.25*Gesamt!$B$24,H230+365.25*Gesamt!$B$24),0)</f>
        <v>0</v>
      </c>
      <c r="W230" s="26" t="b">
        <f>IF(V230&gt;0,IF(V230&lt;P230,K230/12*Gesamt!$C$24*(1+L230)^(Gesamt!$B$24-Beamte!N230)*(1+$K$4),IF(O230&gt;=35,K230/12*Gesamt!$C$24*(1+L230)^(O230-N230)*(1+$K$4),0)))</f>
        <v>0</v>
      </c>
      <c r="X230" s="36">
        <f>IF(O230&gt;=40,(W230/Gesamt!$B$24*N230/((1+Gesamt!$B$29)^(Gesamt!$B$24-Beamte!N230))*(1+S230)),IF(O230&gt;=35,(W230/O230*N230/((1+Gesamt!$B$29)^(O230-Beamte!N230))*(1+S230)),0))</f>
        <v>0</v>
      </c>
      <c r="Y230" s="27">
        <f>IF(N230&gt;Gesamt!$B$23,0,K230/12*Gesamt!$C$23*(((1+Beamte!L230)^(Gesamt!$B$23-Beamte!N230))))</f>
        <v>0</v>
      </c>
      <c r="Z230" s="15">
        <f>IF(N230&gt;Gesamt!$B$32,0,Y230/Gesamt!$B$32*((N230)*(1+S230))/((1+Gesamt!$B$29)^(Gesamt!$B$32-N230)))</f>
        <v>0</v>
      </c>
      <c r="AA230" s="37">
        <f t="shared" si="34"/>
        <v>0</v>
      </c>
      <c r="AB230" s="15">
        <f>IF(V230-P230&gt;0,0,IF(N230&gt;Gesamt!$B$24,0,K230/12*Gesamt!$C$24*(((1+Beamte!L230)^(Gesamt!$B$24-Beamte!N230)))))</f>
        <v>0</v>
      </c>
      <c r="AC230" s="15">
        <f>IF(N230&gt;Gesamt!$B$24,0,AB230/Gesamt!$B$24*((N230)*(1+S230))/((1+Gesamt!$B$29)^(Gesamt!$B$24-N230)))</f>
        <v>0</v>
      </c>
      <c r="AD230" s="37">
        <f t="shared" si="35"/>
        <v>0</v>
      </c>
      <c r="AE230" s="15">
        <f>IF(R230-P230&lt;0,0,x)</f>
        <v>0</v>
      </c>
    </row>
    <row r="231" spans="6:31" x14ac:dyDescent="0.15">
      <c r="F231" s="40"/>
      <c r="G231" s="40"/>
      <c r="H231" s="40"/>
      <c r="I231" s="41"/>
      <c r="J231" s="41"/>
      <c r="K231" s="32">
        <f t="shared" si="31"/>
        <v>0</v>
      </c>
      <c r="L231" s="42">
        <v>1.4999999999999999E-2</v>
      </c>
      <c r="M231" s="33">
        <f t="shared" si="32"/>
        <v>-50.997946611909654</v>
      </c>
      <c r="N231" s="22">
        <f>(Gesamt!$B$2-IF(H231=0,G231,H231))/365.25</f>
        <v>116</v>
      </c>
      <c r="O231" s="22">
        <f t="shared" si="30"/>
        <v>65.002053388090346</v>
      </c>
      <c r="P231" s="23">
        <f>F231+IF(C231="m",Gesamt!$B$13*365.25,Gesamt!$B$14*365.25)</f>
        <v>23741.25</v>
      </c>
      <c r="Q231" s="34">
        <f t="shared" si="33"/>
        <v>23742</v>
      </c>
      <c r="R231" s="24">
        <f>IF(N231&lt;Gesamt!$B$23,IF(H231=0,G231+365.25*Gesamt!$B$23,H231+365.25*Gesamt!$B$23),0)</f>
        <v>0</v>
      </c>
      <c r="S231" s="35">
        <f>IF(M231&lt;Gesamt!$B$17,Gesamt!$C$17,IF(M231&lt;Gesamt!$B$18,Gesamt!$C$18,IF(M231&lt;Gesamt!$B$19,Gesamt!$C$19,Gesamt!$C$20)))</f>
        <v>0</v>
      </c>
      <c r="T231" s="26">
        <f>IF(R231&gt;0,IF(R231&lt;P231,K231/12*Gesamt!$C$23*(1+L231)^(Gesamt!$B$23-Beamte!N231)*(1+$K$4),0),0)</f>
        <v>0</v>
      </c>
      <c r="U231" s="36">
        <f>(T231/Gesamt!$B$23*N231/((1+Gesamt!$B$29)^(Gesamt!$B$23-Beamte!N231)))*(1+S231)</f>
        <v>0</v>
      </c>
      <c r="V231" s="24">
        <f>IF(N231&lt;Gesamt!$B$24,IF(H231=0,G231+365.25*Gesamt!$B$24,H231+365.25*Gesamt!$B$24),0)</f>
        <v>0</v>
      </c>
      <c r="W231" s="26" t="b">
        <f>IF(V231&gt;0,IF(V231&lt;P231,K231/12*Gesamt!$C$24*(1+L231)^(Gesamt!$B$24-Beamte!N231)*(1+$K$4),IF(O231&gt;=35,K231/12*Gesamt!$C$24*(1+L231)^(O231-N231)*(1+$K$4),0)))</f>
        <v>0</v>
      </c>
      <c r="X231" s="36">
        <f>IF(O231&gt;=40,(W231/Gesamt!$B$24*N231/((1+Gesamt!$B$29)^(Gesamt!$B$24-Beamte!N231))*(1+S231)),IF(O231&gt;=35,(W231/O231*N231/((1+Gesamt!$B$29)^(O231-Beamte!N231))*(1+S231)),0))</f>
        <v>0</v>
      </c>
      <c r="Y231" s="27">
        <f>IF(N231&gt;Gesamt!$B$23,0,K231/12*Gesamt!$C$23*(((1+Beamte!L231)^(Gesamt!$B$23-Beamte!N231))))</f>
        <v>0</v>
      </c>
      <c r="Z231" s="15">
        <f>IF(N231&gt;Gesamt!$B$32,0,Y231/Gesamt!$B$32*((N231)*(1+S231))/((1+Gesamt!$B$29)^(Gesamt!$B$32-N231)))</f>
        <v>0</v>
      </c>
      <c r="AA231" s="37">
        <f t="shared" si="34"/>
        <v>0</v>
      </c>
      <c r="AB231" s="15">
        <f>IF(V231-P231&gt;0,0,IF(N231&gt;Gesamt!$B$24,0,K231/12*Gesamt!$C$24*(((1+Beamte!L231)^(Gesamt!$B$24-Beamte!N231)))))</f>
        <v>0</v>
      </c>
      <c r="AC231" s="15">
        <f>IF(N231&gt;Gesamt!$B$24,0,AB231/Gesamt!$B$24*((N231)*(1+S231))/((1+Gesamt!$B$29)^(Gesamt!$B$24-N231)))</f>
        <v>0</v>
      </c>
      <c r="AD231" s="37">
        <f t="shared" si="35"/>
        <v>0</v>
      </c>
      <c r="AE231" s="15">
        <f>IF(R231-P231&lt;0,0,x)</f>
        <v>0</v>
      </c>
    </row>
    <row r="232" spans="6:31" x14ac:dyDescent="0.15">
      <c r="F232" s="40"/>
      <c r="G232" s="40"/>
      <c r="H232" s="40"/>
      <c r="I232" s="41"/>
      <c r="J232" s="41"/>
      <c r="K232" s="32">
        <f t="shared" si="31"/>
        <v>0</v>
      </c>
      <c r="L232" s="42">
        <v>1.4999999999999999E-2</v>
      </c>
      <c r="M232" s="33">
        <f t="shared" si="32"/>
        <v>-50.997946611909654</v>
      </c>
      <c r="N232" s="22">
        <f>(Gesamt!$B$2-IF(H232=0,G232,H232))/365.25</f>
        <v>116</v>
      </c>
      <c r="O232" s="22">
        <f t="shared" si="30"/>
        <v>65.002053388090346</v>
      </c>
      <c r="P232" s="23">
        <f>F232+IF(C232="m",Gesamt!$B$13*365.25,Gesamt!$B$14*365.25)</f>
        <v>23741.25</v>
      </c>
      <c r="Q232" s="34">
        <f t="shared" si="33"/>
        <v>23742</v>
      </c>
      <c r="R232" s="24">
        <f>IF(N232&lt;Gesamt!$B$23,IF(H232=0,G232+365.25*Gesamt!$B$23,H232+365.25*Gesamt!$B$23),0)</f>
        <v>0</v>
      </c>
      <c r="S232" s="35">
        <f>IF(M232&lt;Gesamt!$B$17,Gesamt!$C$17,IF(M232&lt;Gesamt!$B$18,Gesamt!$C$18,IF(M232&lt;Gesamt!$B$19,Gesamt!$C$19,Gesamt!$C$20)))</f>
        <v>0</v>
      </c>
      <c r="T232" s="26">
        <f>IF(R232&gt;0,IF(R232&lt;P232,K232/12*Gesamt!$C$23*(1+L232)^(Gesamt!$B$23-Beamte!N232)*(1+$K$4),0),0)</f>
        <v>0</v>
      </c>
      <c r="U232" s="36">
        <f>(T232/Gesamt!$B$23*N232/((1+Gesamt!$B$29)^(Gesamt!$B$23-Beamte!N232)))*(1+S232)</f>
        <v>0</v>
      </c>
      <c r="V232" s="24">
        <f>IF(N232&lt;Gesamt!$B$24,IF(H232=0,G232+365.25*Gesamt!$B$24,H232+365.25*Gesamt!$B$24),0)</f>
        <v>0</v>
      </c>
      <c r="W232" s="26" t="b">
        <f>IF(V232&gt;0,IF(V232&lt;P232,K232/12*Gesamt!$C$24*(1+L232)^(Gesamt!$B$24-Beamte!N232)*(1+$K$4),IF(O232&gt;=35,K232/12*Gesamt!$C$24*(1+L232)^(O232-N232)*(1+$K$4),0)))</f>
        <v>0</v>
      </c>
      <c r="X232" s="36">
        <f>IF(O232&gt;=40,(W232/Gesamt!$B$24*N232/((1+Gesamt!$B$29)^(Gesamt!$B$24-Beamte!N232))*(1+S232)),IF(O232&gt;=35,(W232/O232*N232/((1+Gesamt!$B$29)^(O232-Beamte!N232))*(1+S232)),0))</f>
        <v>0</v>
      </c>
      <c r="Y232" s="27">
        <f>IF(N232&gt;Gesamt!$B$23,0,K232/12*Gesamt!$C$23*(((1+Beamte!L232)^(Gesamt!$B$23-Beamte!N232))))</f>
        <v>0</v>
      </c>
      <c r="Z232" s="15">
        <f>IF(N232&gt;Gesamt!$B$32,0,Y232/Gesamt!$B$32*((N232)*(1+S232))/((1+Gesamt!$B$29)^(Gesamt!$B$32-N232)))</f>
        <v>0</v>
      </c>
      <c r="AA232" s="37">
        <f t="shared" si="34"/>
        <v>0</v>
      </c>
      <c r="AB232" s="15">
        <f>IF(V232-P232&gt;0,0,IF(N232&gt;Gesamt!$B$24,0,K232/12*Gesamt!$C$24*(((1+Beamte!L232)^(Gesamt!$B$24-Beamte!N232)))))</f>
        <v>0</v>
      </c>
      <c r="AC232" s="15">
        <f>IF(N232&gt;Gesamt!$B$24,0,AB232/Gesamt!$B$24*((N232)*(1+S232))/((1+Gesamt!$B$29)^(Gesamt!$B$24-N232)))</f>
        <v>0</v>
      </c>
      <c r="AD232" s="37">
        <f t="shared" si="35"/>
        <v>0</v>
      </c>
      <c r="AE232" s="15">
        <f>IF(R232-P232&lt;0,0,x)</f>
        <v>0</v>
      </c>
    </row>
    <row r="233" spans="6:31" x14ac:dyDescent="0.15">
      <c r="F233" s="40"/>
      <c r="G233" s="40"/>
      <c r="H233" s="40"/>
      <c r="I233" s="41"/>
      <c r="J233" s="41"/>
      <c r="K233" s="32">
        <f t="shared" si="31"/>
        <v>0</v>
      </c>
      <c r="L233" s="42">
        <v>1.4999999999999999E-2</v>
      </c>
      <c r="M233" s="33">
        <f t="shared" si="32"/>
        <v>-50.997946611909654</v>
      </c>
      <c r="N233" s="22">
        <f>(Gesamt!$B$2-IF(H233=0,G233,H233))/365.25</f>
        <v>116</v>
      </c>
      <c r="O233" s="22">
        <f t="shared" si="30"/>
        <v>65.002053388090346</v>
      </c>
      <c r="P233" s="23">
        <f>F233+IF(C233="m",Gesamt!$B$13*365.25,Gesamt!$B$14*365.25)</f>
        <v>23741.25</v>
      </c>
      <c r="Q233" s="34">
        <f t="shared" si="33"/>
        <v>23742</v>
      </c>
      <c r="R233" s="24">
        <f>IF(N233&lt;Gesamt!$B$23,IF(H233=0,G233+365.25*Gesamt!$B$23,H233+365.25*Gesamt!$B$23),0)</f>
        <v>0</v>
      </c>
      <c r="S233" s="35">
        <f>IF(M233&lt;Gesamt!$B$17,Gesamt!$C$17,IF(M233&lt;Gesamt!$B$18,Gesamt!$C$18,IF(M233&lt;Gesamt!$B$19,Gesamt!$C$19,Gesamt!$C$20)))</f>
        <v>0</v>
      </c>
      <c r="T233" s="26">
        <f>IF(R233&gt;0,IF(R233&lt;P233,K233/12*Gesamt!$C$23*(1+L233)^(Gesamt!$B$23-Beamte!N233)*(1+$K$4),0),0)</f>
        <v>0</v>
      </c>
      <c r="U233" s="36">
        <f>(T233/Gesamt!$B$23*N233/((1+Gesamt!$B$29)^(Gesamt!$B$23-Beamte!N233)))*(1+S233)</f>
        <v>0</v>
      </c>
      <c r="V233" s="24">
        <f>IF(N233&lt;Gesamt!$B$24,IF(H233=0,G233+365.25*Gesamt!$B$24,H233+365.25*Gesamt!$B$24),0)</f>
        <v>0</v>
      </c>
      <c r="W233" s="26" t="b">
        <f>IF(V233&gt;0,IF(V233&lt;P233,K233/12*Gesamt!$C$24*(1+L233)^(Gesamt!$B$24-Beamte!N233)*(1+$K$4),IF(O233&gt;=35,K233/12*Gesamt!$C$24*(1+L233)^(O233-N233)*(1+$K$4),0)))</f>
        <v>0</v>
      </c>
      <c r="X233" s="36">
        <f>IF(O233&gt;=40,(W233/Gesamt!$B$24*N233/((1+Gesamt!$B$29)^(Gesamt!$B$24-Beamte!N233))*(1+S233)),IF(O233&gt;=35,(W233/O233*N233/((1+Gesamt!$B$29)^(O233-Beamte!N233))*(1+S233)),0))</f>
        <v>0</v>
      </c>
      <c r="Y233" s="27">
        <f>IF(N233&gt;Gesamt!$B$23,0,K233/12*Gesamt!$C$23*(((1+Beamte!L233)^(Gesamt!$B$23-Beamte!N233))))</f>
        <v>0</v>
      </c>
      <c r="Z233" s="15">
        <f>IF(N233&gt;Gesamt!$B$32,0,Y233/Gesamt!$B$32*((N233)*(1+S233))/((1+Gesamt!$B$29)^(Gesamt!$B$32-N233)))</f>
        <v>0</v>
      </c>
      <c r="AA233" s="37">
        <f t="shared" si="34"/>
        <v>0</v>
      </c>
      <c r="AB233" s="15">
        <f>IF(V233-P233&gt;0,0,IF(N233&gt;Gesamt!$B$24,0,K233/12*Gesamt!$C$24*(((1+Beamte!L233)^(Gesamt!$B$24-Beamte!N233)))))</f>
        <v>0</v>
      </c>
      <c r="AC233" s="15">
        <f>IF(N233&gt;Gesamt!$B$24,0,AB233/Gesamt!$B$24*((N233)*(1+S233))/((1+Gesamt!$B$29)^(Gesamt!$B$24-N233)))</f>
        <v>0</v>
      </c>
      <c r="AD233" s="37">
        <f t="shared" si="35"/>
        <v>0</v>
      </c>
      <c r="AE233" s="15">
        <f>IF(R233-P233&lt;0,0,x)</f>
        <v>0</v>
      </c>
    </row>
    <row r="234" spans="6:31" x14ac:dyDescent="0.15">
      <c r="F234" s="40"/>
      <c r="G234" s="40"/>
      <c r="H234" s="40"/>
      <c r="I234" s="41"/>
      <c r="J234" s="41"/>
      <c r="K234" s="32">
        <f t="shared" si="31"/>
        <v>0</v>
      </c>
      <c r="L234" s="42">
        <v>1.4999999999999999E-2</v>
      </c>
      <c r="M234" s="33">
        <f t="shared" si="32"/>
        <v>-50.997946611909654</v>
      </c>
      <c r="N234" s="22">
        <f>(Gesamt!$B$2-IF(H234=0,G234,H234))/365.25</f>
        <v>116</v>
      </c>
      <c r="O234" s="22">
        <f t="shared" si="30"/>
        <v>65.002053388090346</v>
      </c>
      <c r="P234" s="23">
        <f>F234+IF(C234="m",Gesamt!$B$13*365.25,Gesamt!$B$14*365.25)</f>
        <v>23741.25</v>
      </c>
      <c r="Q234" s="34">
        <f t="shared" si="33"/>
        <v>23742</v>
      </c>
      <c r="R234" s="24">
        <f>IF(N234&lt;Gesamt!$B$23,IF(H234=0,G234+365.25*Gesamt!$B$23,H234+365.25*Gesamt!$B$23),0)</f>
        <v>0</v>
      </c>
      <c r="S234" s="35">
        <f>IF(M234&lt;Gesamt!$B$17,Gesamt!$C$17,IF(M234&lt;Gesamt!$B$18,Gesamt!$C$18,IF(M234&lt;Gesamt!$B$19,Gesamt!$C$19,Gesamt!$C$20)))</f>
        <v>0</v>
      </c>
      <c r="T234" s="26">
        <f>IF(R234&gt;0,IF(R234&lt;P234,K234/12*Gesamt!$C$23*(1+L234)^(Gesamt!$B$23-Beamte!N234)*(1+$K$4),0),0)</f>
        <v>0</v>
      </c>
      <c r="U234" s="36">
        <f>(T234/Gesamt!$B$23*N234/((1+Gesamt!$B$29)^(Gesamt!$B$23-Beamte!N234)))*(1+S234)</f>
        <v>0</v>
      </c>
      <c r="V234" s="24">
        <f>IF(N234&lt;Gesamt!$B$24,IF(H234=0,G234+365.25*Gesamt!$B$24,H234+365.25*Gesamt!$B$24),0)</f>
        <v>0</v>
      </c>
      <c r="W234" s="26" t="b">
        <f>IF(V234&gt;0,IF(V234&lt;P234,K234/12*Gesamt!$C$24*(1+L234)^(Gesamt!$B$24-Beamte!N234)*(1+$K$4),IF(O234&gt;=35,K234/12*Gesamt!$C$24*(1+L234)^(O234-N234)*(1+$K$4),0)))</f>
        <v>0</v>
      </c>
      <c r="X234" s="36">
        <f>IF(O234&gt;=40,(W234/Gesamt!$B$24*N234/((1+Gesamt!$B$29)^(Gesamt!$B$24-Beamte!N234))*(1+S234)),IF(O234&gt;=35,(W234/O234*N234/((1+Gesamt!$B$29)^(O234-Beamte!N234))*(1+S234)),0))</f>
        <v>0</v>
      </c>
      <c r="Y234" s="27">
        <f>IF(N234&gt;Gesamt!$B$23,0,K234/12*Gesamt!$C$23*(((1+Beamte!L234)^(Gesamt!$B$23-Beamte!N234))))</f>
        <v>0</v>
      </c>
      <c r="Z234" s="15">
        <f>IF(N234&gt;Gesamt!$B$32,0,Y234/Gesamt!$B$32*((N234)*(1+S234))/((1+Gesamt!$B$29)^(Gesamt!$B$32-N234)))</f>
        <v>0</v>
      </c>
      <c r="AA234" s="37">
        <f t="shared" si="34"/>
        <v>0</v>
      </c>
      <c r="AB234" s="15">
        <f>IF(V234-P234&gt;0,0,IF(N234&gt;Gesamt!$B$24,0,K234/12*Gesamt!$C$24*(((1+Beamte!L234)^(Gesamt!$B$24-Beamte!N234)))))</f>
        <v>0</v>
      </c>
      <c r="AC234" s="15">
        <f>IF(N234&gt;Gesamt!$B$24,0,AB234/Gesamt!$B$24*((N234)*(1+S234))/((1+Gesamt!$B$29)^(Gesamt!$B$24-N234)))</f>
        <v>0</v>
      </c>
      <c r="AD234" s="37">
        <f t="shared" si="35"/>
        <v>0</v>
      </c>
      <c r="AE234" s="15">
        <f>IF(R234-P234&lt;0,0,x)</f>
        <v>0</v>
      </c>
    </row>
    <row r="235" spans="6:31" x14ac:dyDescent="0.15">
      <c r="F235" s="40"/>
      <c r="G235" s="40"/>
      <c r="H235" s="40"/>
      <c r="I235" s="41"/>
      <c r="J235" s="41"/>
      <c r="K235" s="32">
        <f t="shared" si="31"/>
        <v>0</v>
      </c>
      <c r="L235" s="42">
        <v>1.4999999999999999E-2</v>
      </c>
      <c r="M235" s="33">
        <f t="shared" si="32"/>
        <v>-50.997946611909654</v>
      </c>
      <c r="N235" s="22">
        <f>(Gesamt!$B$2-IF(H235=0,G235,H235))/365.25</f>
        <v>116</v>
      </c>
      <c r="O235" s="22">
        <f t="shared" si="30"/>
        <v>65.002053388090346</v>
      </c>
      <c r="P235" s="23">
        <f>F235+IF(C235="m",Gesamt!$B$13*365.25,Gesamt!$B$14*365.25)</f>
        <v>23741.25</v>
      </c>
      <c r="Q235" s="34">
        <f t="shared" si="33"/>
        <v>23742</v>
      </c>
      <c r="R235" s="24">
        <f>IF(N235&lt;Gesamt!$B$23,IF(H235=0,G235+365.25*Gesamt!$B$23,H235+365.25*Gesamt!$B$23),0)</f>
        <v>0</v>
      </c>
      <c r="S235" s="35">
        <f>IF(M235&lt;Gesamt!$B$17,Gesamt!$C$17,IF(M235&lt;Gesamt!$B$18,Gesamt!$C$18,IF(M235&lt;Gesamt!$B$19,Gesamt!$C$19,Gesamt!$C$20)))</f>
        <v>0</v>
      </c>
      <c r="T235" s="26">
        <f>IF(R235&gt;0,IF(R235&lt;P235,K235/12*Gesamt!$C$23*(1+L235)^(Gesamt!$B$23-Beamte!N235)*(1+$K$4),0),0)</f>
        <v>0</v>
      </c>
      <c r="U235" s="36">
        <f>(T235/Gesamt!$B$23*N235/((1+Gesamt!$B$29)^(Gesamt!$B$23-Beamte!N235)))*(1+S235)</f>
        <v>0</v>
      </c>
      <c r="V235" s="24">
        <f>IF(N235&lt;Gesamt!$B$24,IF(H235=0,G235+365.25*Gesamt!$B$24,H235+365.25*Gesamt!$B$24),0)</f>
        <v>0</v>
      </c>
      <c r="W235" s="26" t="b">
        <f>IF(V235&gt;0,IF(V235&lt;P235,K235/12*Gesamt!$C$24*(1+L235)^(Gesamt!$B$24-Beamte!N235)*(1+$K$4),IF(O235&gt;=35,K235/12*Gesamt!$C$24*(1+L235)^(O235-N235)*(1+$K$4),0)))</f>
        <v>0</v>
      </c>
      <c r="X235" s="36">
        <f>IF(O235&gt;=40,(W235/Gesamt!$B$24*N235/((1+Gesamt!$B$29)^(Gesamt!$B$24-Beamte!N235))*(1+S235)),IF(O235&gt;=35,(W235/O235*N235/((1+Gesamt!$B$29)^(O235-Beamte!N235))*(1+S235)),0))</f>
        <v>0</v>
      </c>
      <c r="Y235" s="27">
        <f>IF(N235&gt;Gesamt!$B$23,0,K235/12*Gesamt!$C$23*(((1+Beamte!L235)^(Gesamt!$B$23-Beamte!N235))))</f>
        <v>0</v>
      </c>
      <c r="Z235" s="15">
        <f>IF(N235&gt;Gesamt!$B$32,0,Y235/Gesamt!$B$32*((N235)*(1+S235))/((1+Gesamt!$B$29)^(Gesamt!$B$32-N235)))</f>
        <v>0</v>
      </c>
      <c r="AA235" s="37">
        <f t="shared" si="34"/>
        <v>0</v>
      </c>
      <c r="AB235" s="15">
        <f>IF(V235-P235&gt;0,0,IF(N235&gt;Gesamt!$B$24,0,K235/12*Gesamt!$C$24*(((1+Beamte!L235)^(Gesamt!$B$24-Beamte!N235)))))</f>
        <v>0</v>
      </c>
      <c r="AC235" s="15">
        <f>IF(N235&gt;Gesamt!$B$24,0,AB235/Gesamt!$B$24*((N235)*(1+S235))/((1+Gesamt!$B$29)^(Gesamt!$B$24-N235)))</f>
        <v>0</v>
      </c>
      <c r="AD235" s="37">
        <f t="shared" si="35"/>
        <v>0</v>
      </c>
      <c r="AE235" s="15">
        <f>IF(R235-P235&lt;0,0,x)</f>
        <v>0</v>
      </c>
    </row>
    <row r="236" spans="6:31" x14ac:dyDescent="0.15">
      <c r="F236" s="40"/>
      <c r="G236" s="40"/>
      <c r="H236" s="40"/>
      <c r="I236" s="41"/>
      <c r="J236" s="41"/>
      <c r="K236" s="32">
        <f t="shared" si="31"/>
        <v>0</v>
      </c>
      <c r="L236" s="42">
        <v>1.4999999999999999E-2</v>
      </c>
      <c r="M236" s="33">
        <f t="shared" si="32"/>
        <v>-50.997946611909654</v>
      </c>
      <c r="N236" s="22">
        <f>(Gesamt!$B$2-IF(H236=0,G236,H236))/365.25</f>
        <v>116</v>
      </c>
      <c r="O236" s="22">
        <f t="shared" si="30"/>
        <v>65.002053388090346</v>
      </c>
      <c r="P236" s="23">
        <f>F236+IF(C236="m",Gesamt!$B$13*365.25,Gesamt!$B$14*365.25)</f>
        <v>23741.25</v>
      </c>
      <c r="Q236" s="34">
        <f t="shared" si="33"/>
        <v>23742</v>
      </c>
      <c r="R236" s="24">
        <f>IF(N236&lt;Gesamt!$B$23,IF(H236=0,G236+365.25*Gesamt!$B$23,H236+365.25*Gesamt!$B$23),0)</f>
        <v>0</v>
      </c>
      <c r="S236" s="35">
        <f>IF(M236&lt;Gesamt!$B$17,Gesamt!$C$17,IF(M236&lt;Gesamt!$B$18,Gesamt!$C$18,IF(M236&lt;Gesamt!$B$19,Gesamt!$C$19,Gesamt!$C$20)))</f>
        <v>0</v>
      </c>
      <c r="T236" s="26">
        <f>IF(R236&gt;0,IF(R236&lt;P236,K236/12*Gesamt!$C$23*(1+L236)^(Gesamt!$B$23-Beamte!N236)*(1+$K$4),0),0)</f>
        <v>0</v>
      </c>
      <c r="U236" s="36">
        <f>(T236/Gesamt!$B$23*N236/((1+Gesamt!$B$29)^(Gesamt!$B$23-Beamte!N236)))*(1+S236)</f>
        <v>0</v>
      </c>
      <c r="V236" s="24">
        <f>IF(N236&lt;Gesamt!$B$24,IF(H236=0,G236+365.25*Gesamt!$B$24,H236+365.25*Gesamt!$B$24),0)</f>
        <v>0</v>
      </c>
      <c r="W236" s="26" t="b">
        <f>IF(V236&gt;0,IF(V236&lt;P236,K236/12*Gesamt!$C$24*(1+L236)^(Gesamt!$B$24-Beamte!N236)*(1+$K$4),IF(O236&gt;=35,K236/12*Gesamt!$C$24*(1+L236)^(O236-N236)*(1+$K$4),0)))</f>
        <v>0</v>
      </c>
      <c r="X236" s="36">
        <f>IF(O236&gt;=40,(W236/Gesamt!$B$24*N236/((1+Gesamt!$B$29)^(Gesamt!$B$24-Beamte!N236))*(1+S236)),IF(O236&gt;=35,(W236/O236*N236/((1+Gesamt!$B$29)^(O236-Beamte!N236))*(1+S236)),0))</f>
        <v>0</v>
      </c>
      <c r="Y236" s="27">
        <f>IF(N236&gt;Gesamt!$B$23,0,K236/12*Gesamt!$C$23*(((1+Beamte!L236)^(Gesamt!$B$23-Beamte!N236))))</f>
        <v>0</v>
      </c>
      <c r="Z236" s="15">
        <f>IF(N236&gt;Gesamt!$B$32,0,Y236/Gesamt!$B$32*((N236)*(1+S236))/((1+Gesamt!$B$29)^(Gesamt!$B$32-N236)))</f>
        <v>0</v>
      </c>
      <c r="AA236" s="37">
        <f t="shared" si="34"/>
        <v>0</v>
      </c>
      <c r="AB236" s="15">
        <f>IF(V236-P236&gt;0,0,IF(N236&gt;Gesamt!$B$24,0,K236/12*Gesamt!$C$24*(((1+Beamte!L236)^(Gesamt!$B$24-Beamte!N236)))))</f>
        <v>0</v>
      </c>
      <c r="AC236" s="15">
        <f>IF(N236&gt;Gesamt!$B$24,0,AB236/Gesamt!$B$24*((N236)*(1+S236))/((1+Gesamt!$B$29)^(Gesamt!$B$24-N236)))</f>
        <v>0</v>
      </c>
      <c r="AD236" s="37">
        <f t="shared" si="35"/>
        <v>0</v>
      </c>
      <c r="AE236" s="15">
        <f>IF(R236-P236&lt;0,0,x)</f>
        <v>0</v>
      </c>
    </row>
    <row r="237" spans="6:31" x14ac:dyDescent="0.15">
      <c r="F237" s="40"/>
      <c r="G237" s="40"/>
      <c r="H237" s="40"/>
      <c r="I237" s="41"/>
      <c r="J237" s="41"/>
      <c r="K237" s="32">
        <f t="shared" si="31"/>
        <v>0</v>
      </c>
      <c r="L237" s="42">
        <v>1.4999999999999999E-2</v>
      </c>
      <c r="M237" s="33">
        <f t="shared" si="32"/>
        <v>-50.997946611909654</v>
      </c>
      <c r="N237" s="22">
        <f>(Gesamt!$B$2-IF(H237=0,G237,H237))/365.25</f>
        <v>116</v>
      </c>
      <c r="O237" s="22">
        <f t="shared" si="30"/>
        <v>65.002053388090346</v>
      </c>
      <c r="P237" s="23">
        <f>F237+IF(C237="m",Gesamt!$B$13*365.25,Gesamt!$B$14*365.25)</f>
        <v>23741.25</v>
      </c>
      <c r="Q237" s="34">
        <f t="shared" si="33"/>
        <v>23742</v>
      </c>
      <c r="R237" s="24">
        <f>IF(N237&lt;Gesamt!$B$23,IF(H237=0,G237+365.25*Gesamt!$B$23,H237+365.25*Gesamt!$B$23),0)</f>
        <v>0</v>
      </c>
      <c r="S237" s="35">
        <f>IF(M237&lt;Gesamt!$B$17,Gesamt!$C$17,IF(M237&lt;Gesamt!$B$18,Gesamt!$C$18,IF(M237&lt;Gesamt!$B$19,Gesamt!$C$19,Gesamt!$C$20)))</f>
        <v>0</v>
      </c>
      <c r="T237" s="26">
        <f>IF(R237&gt;0,IF(R237&lt;P237,K237/12*Gesamt!$C$23*(1+L237)^(Gesamt!$B$23-Beamte!N237)*(1+$K$4),0),0)</f>
        <v>0</v>
      </c>
      <c r="U237" s="36">
        <f>(T237/Gesamt!$B$23*N237/((1+Gesamt!$B$29)^(Gesamt!$B$23-Beamte!N237)))*(1+S237)</f>
        <v>0</v>
      </c>
      <c r="V237" s="24">
        <f>IF(N237&lt;Gesamt!$B$24,IF(H237=0,G237+365.25*Gesamt!$B$24,H237+365.25*Gesamt!$B$24),0)</f>
        <v>0</v>
      </c>
      <c r="W237" s="26" t="b">
        <f>IF(V237&gt;0,IF(V237&lt;P237,K237/12*Gesamt!$C$24*(1+L237)^(Gesamt!$B$24-Beamte!N237)*(1+$K$4),IF(O237&gt;=35,K237/12*Gesamt!$C$24*(1+L237)^(O237-N237)*(1+$K$4),0)))</f>
        <v>0</v>
      </c>
      <c r="X237" s="36">
        <f>IF(O237&gt;=40,(W237/Gesamt!$B$24*N237/((1+Gesamt!$B$29)^(Gesamt!$B$24-Beamte!N237))*(1+S237)),IF(O237&gt;=35,(W237/O237*N237/((1+Gesamt!$B$29)^(O237-Beamte!N237))*(1+S237)),0))</f>
        <v>0</v>
      </c>
      <c r="Y237" s="27">
        <f>IF(N237&gt;Gesamt!$B$23,0,K237/12*Gesamt!$C$23*(((1+Beamte!L237)^(Gesamt!$B$23-Beamte!N237))))</f>
        <v>0</v>
      </c>
      <c r="Z237" s="15">
        <f>IF(N237&gt;Gesamt!$B$32,0,Y237/Gesamt!$B$32*((N237)*(1+S237))/((1+Gesamt!$B$29)^(Gesamt!$B$32-N237)))</f>
        <v>0</v>
      </c>
      <c r="AA237" s="37">
        <f t="shared" si="34"/>
        <v>0</v>
      </c>
      <c r="AB237" s="15">
        <f>IF(V237-P237&gt;0,0,IF(N237&gt;Gesamt!$B$24,0,K237/12*Gesamt!$C$24*(((1+Beamte!L237)^(Gesamt!$B$24-Beamte!N237)))))</f>
        <v>0</v>
      </c>
      <c r="AC237" s="15">
        <f>IF(N237&gt;Gesamt!$B$24,0,AB237/Gesamt!$B$24*((N237)*(1+S237))/((1+Gesamt!$B$29)^(Gesamt!$B$24-N237)))</f>
        <v>0</v>
      </c>
      <c r="AD237" s="37">
        <f t="shared" si="35"/>
        <v>0</v>
      </c>
      <c r="AE237" s="15">
        <f>IF(R237-P237&lt;0,0,x)</f>
        <v>0</v>
      </c>
    </row>
    <row r="238" spans="6:31" x14ac:dyDescent="0.15">
      <c r="F238" s="40"/>
      <c r="G238" s="40"/>
      <c r="H238" s="40"/>
      <c r="I238" s="41"/>
      <c r="J238" s="41"/>
      <c r="K238" s="32">
        <f t="shared" si="31"/>
        <v>0</v>
      </c>
      <c r="L238" s="42">
        <v>1.4999999999999999E-2</v>
      </c>
      <c r="M238" s="33">
        <f t="shared" si="32"/>
        <v>-50.997946611909654</v>
      </c>
      <c r="N238" s="22">
        <f>(Gesamt!$B$2-IF(H238=0,G238,H238))/365.25</f>
        <v>116</v>
      </c>
      <c r="O238" s="22">
        <f t="shared" si="30"/>
        <v>65.002053388090346</v>
      </c>
      <c r="P238" s="23">
        <f>F238+IF(C238="m",Gesamt!$B$13*365.25,Gesamt!$B$14*365.25)</f>
        <v>23741.25</v>
      </c>
      <c r="Q238" s="34">
        <f t="shared" si="33"/>
        <v>23742</v>
      </c>
      <c r="R238" s="24">
        <f>IF(N238&lt;Gesamt!$B$23,IF(H238=0,G238+365.25*Gesamt!$B$23,H238+365.25*Gesamt!$B$23),0)</f>
        <v>0</v>
      </c>
      <c r="S238" s="35">
        <f>IF(M238&lt;Gesamt!$B$17,Gesamt!$C$17,IF(M238&lt;Gesamt!$B$18,Gesamt!$C$18,IF(M238&lt;Gesamt!$B$19,Gesamt!$C$19,Gesamt!$C$20)))</f>
        <v>0</v>
      </c>
      <c r="T238" s="26">
        <f>IF(R238&gt;0,IF(R238&lt;P238,K238/12*Gesamt!$C$23*(1+L238)^(Gesamt!$B$23-Beamte!N238)*(1+$K$4),0),0)</f>
        <v>0</v>
      </c>
      <c r="U238" s="36">
        <f>(T238/Gesamt!$B$23*N238/((1+Gesamt!$B$29)^(Gesamt!$B$23-Beamte!N238)))*(1+S238)</f>
        <v>0</v>
      </c>
      <c r="V238" s="24">
        <f>IF(N238&lt;Gesamt!$B$24,IF(H238=0,G238+365.25*Gesamt!$B$24,H238+365.25*Gesamt!$B$24),0)</f>
        <v>0</v>
      </c>
      <c r="W238" s="26" t="b">
        <f>IF(V238&gt;0,IF(V238&lt;P238,K238/12*Gesamt!$C$24*(1+L238)^(Gesamt!$B$24-Beamte!N238)*(1+$K$4),IF(O238&gt;=35,K238/12*Gesamt!$C$24*(1+L238)^(O238-N238)*(1+$K$4),0)))</f>
        <v>0</v>
      </c>
      <c r="X238" s="36">
        <f>IF(O238&gt;=40,(W238/Gesamt!$B$24*N238/((1+Gesamt!$B$29)^(Gesamt!$B$24-Beamte!N238))*(1+S238)),IF(O238&gt;=35,(W238/O238*N238/((1+Gesamt!$B$29)^(O238-Beamte!N238))*(1+S238)),0))</f>
        <v>0</v>
      </c>
      <c r="Y238" s="27">
        <f>IF(N238&gt;Gesamt!$B$23,0,K238/12*Gesamt!$C$23*(((1+Beamte!L238)^(Gesamt!$B$23-Beamte!N238))))</f>
        <v>0</v>
      </c>
      <c r="Z238" s="15">
        <f>IF(N238&gt;Gesamt!$B$32,0,Y238/Gesamt!$B$32*((N238)*(1+S238))/((1+Gesamt!$B$29)^(Gesamt!$B$32-N238)))</f>
        <v>0</v>
      </c>
      <c r="AA238" s="37">
        <f t="shared" si="34"/>
        <v>0</v>
      </c>
      <c r="AB238" s="15">
        <f>IF(V238-P238&gt;0,0,IF(N238&gt;Gesamt!$B$24,0,K238/12*Gesamt!$C$24*(((1+Beamte!L238)^(Gesamt!$B$24-Beamte!N238)))))</f>
        <v>0</v>
      </c>
      <c r="AC238" s="15">
        <f>IF(N238&gt;Gesamt!$B$24,0,AB238/Gesamt!$B$24*((N238)*(1+S238))/((1+Gesamt!$B$29)^(Gesamt!$B$24-N238)))</f>
        <v>0</v>
      </c>
      <c r="AD238" s="37">
        <f t="shared" si="35"/>
        <v>0</v>
      </c>
      <c r="AE238" s="15">
        <f>IF(R238-P238&lt;0,0,x)</f>
        <v>0</v>
      </c>
    </row>
    <row r="239" spans="6:31" x14ac:dyDescent="0.15">
      <c r="F239" s="40"/>
      <c r="G239" s="40"/>
      <c r="H239" s="40"/>
      <c r="I239" s="41"/>
      <c r="J239" s="41"/>
      <c r="K239" s="32">
        <f t="shared" si="31"/>
        <v>0</v>
      </c>
      <c r="L239" s="42">
        <v>1.4999999999999999E-2</v>
      </c>
      <c r="M239" s="33">
        <f t="shared" si="32"/>
        <v>-50.997946611909654</v>
      </c>
      <c r="N239" s="22">
        <f>(Gesamt!$B$2-IF(H239=0,G239,H239))/365.25</f>
        <v>116</v>
      </c>
      <c r="O239" s="22">
        <f t="shared" si="30"/>
        <v>65.002053388090346</v>
      </c>
      <c r="P239" s="23">
        <f>F239+IF(C239="m",Gesamt!$B$13*365.25,Gesamt!$B$14*365.25)</f>
        <v>23741.25</v>
      </c>
      <c r="Q239" s="34">
        <f t="shared" si="33"/>
        <v>23742</v>
      </c>
      <c r="R239" s="24">
        <f>IF(N239&lt;Gesamt!$B$23,IF(H239=0,G239+365.25*Gesamt!$B$23,H239+365.25*Gesamt!$B$23),0)</f>
        <v>0</v>
      </c>
      <c r="S239" s="35">
        <f>IF(M239&lt;Gesamt!$B$17,Gesamt!$C$17,IF(M239&lt;Gesamt!$B$18,Gesamt!$C$18,IF(M239&lt;Gesamt!$B$19,Gesamt!$C$19,Gesamt!$C$20)))</f>
        <v>0</v>
      </c>
      <c r="T239" s="26">
        <f>IF(R239&gt;0,IF(R239&lt;P239,K239/12*Gesamt!$C$23*(1+L239)^(Gesamt!$B$23-Beamte!N239)*(1+$K$4),0),0)</f>
        <v>0</v>
      </c>
      <c r="U239" s="36">
        <f>(T239/Gesamt!$B$23*N239/((1+Gesamt!$B$29)^(Gesamt!$B$23-Beamte!N239)))*(1+S239)</f>
        <v>0</v>
      </c>
      <c r="V239" s="24">
        <f>IF(N239&lt;Gesamt!$B$24,IF(H239=0,G239+365.25*Gesamt!$B$24,H239+365.25*Gesamt!$B$24),0)</f>
        <v>0</v>
      </c>
      <c r="W239" s="26" t="b">
        <f>IF(V239&gt;0,IF(V239&lt;P239,K239/12*Gesamt!$C$24*(1+L239)^(Gesamt!$B$24-Beamte!N239)*(1+$K$4),IF(O239&gt;=35,K239/12*Gesamt!$C$24*(1+L239)^(O239-N239)*(1+$K$4),0)))</f>
        <v>0</v>
      </c>
      <c r="X239" s="36">
        <f>IF(O239&gt;=40,(W239/Gesamt!$B$24*N239/((1+Gesamt!$B$29)^(Gesamt!$B$24-Beamte!N239))*(1+S239)),IF(O239&gt;=35,(W239/O239*N239/((1+Gesamt!$B$29)^(O239-Beamte!N239))*(1+S239)),0))</f>
        <v>0</v>
      </c>
      <c r="Y239" s="27">
        <f>IF(N239&gt;Gesamt!$B$23,0,K239/12*Gesamt!$C$23*(((1+Beamte!L239)^(Gesamt!$B$23-Beamte!N239))))</f>
        <v>0</v>
      </c>
      <c r="Z239" s="15">
        <f>IF(N239&gt;Gesamt!$B$32,0,Y239/Gesamt!$B$32*((N239)*(1+S239))/((1+Gesamt!$B$29)^(Gesamt!$B$32-N239)))</f>
        <v>0</v>
      </c>
      <c r="AA239" s="37">
        <f t="shared" si="34"/>
        <v>0</v>
      </c>
      <c r="AB239" s="15">
        <f>IF(V239-P239&gt;0,0,IF(N239&gt;Gesamt!$B$24,0,K239/12*Gesamt!$C$24*(((1+Beamte!L239)^(Gesamt!$B$24-Beamte!N239)))))</f>
        <v>0</v>
      </c>
      <c r="AC239" s="15">
        <f>IF(N239&gt;Gesamt!$B$24,0,AB239/Gesamt!$B$24*((N239)*(1+S239))/((1+Gesamt!$B$29)^(Gesamt!$B$24-N239)))</f>
        <v>0</v>
      </c>
      <c r="AD239" s="37">
        <f t="shared" si="35"/>
        <v>0</v>
      </c>
      <c r="AE239" s="15">
        <f>IF(R239-P239&lt;0,0,x)</f>
        <v>0</v>
      </c>
    </row>
    <row r="240" spans="6:31" x14ac:dyDescent="0.15">
      <c r="F240" s="40"/>
      <c r="G240" s="40"/>
      <c r="H240" s="40"/>
      <c r="I240" s="41"/>
      <c r="J240" s="41"/>
      <c r="K240" s="32">
        <f t="shared" si="31"/>
        <v>0</v>
      </c>
      <c r="L240" s="42">
        <v>1.4999999999999999E-2</v>
      </c>
      <c r="M240" s="33">
        <f t="shared" si="32"/>
        <v>-50.997946611909654</v>
      </c>
      <c r="N240" s="22">
        <f>(Gesamt!$B$2-IF(H240=0,G240,H240))/365.25</f>
        <v>116</v>
      </c>
      <c r="O240" s="22">
        <f t="shared" si="30"/>
        <v>65.002053388090346</v>
      </c>
      <c r="P240" s="23">
        <f>F240+IF(C240="m",Gesamt!$B$13*365.25,Gesamt!$B$14*365.25)</f>
        <v>23741.25</v>
      </c>
      <c r="Q240" s="34">
        <f t="shared" si="33"/>
        <v>23742</v>
      </c>
      <c r="R240" s="24">
        <f>IF(N240&lt;Gesamt!$B$23,IF(H240=0,G240+365.25*Gesamt!$B$23,H240+365.25*Gesamt!$B$23),0)</f>
        <v>0</v>
      </c>
      <c r="S240" s="35">
        <f>IF(M240&lt;Gesamt!$B$17,Gesamt!$C$17,IF(M240&lt;Gesamt!$B$18,Gesamt!$C$18,IF(M240&lt;Gesamt!$B$19,Gesamt!$C$19,Gesamt!$C$20)))</f>
        <v>0</v>
      </c>
      <c r="T240" s="26">
        <f>IF(R240&gt;0,IF(R240&lt;P240,K240/12*Gesamt!$C$23*(1+L240)^(Gesamt!$B$23-Beamte!N240)*(1+$K$4),0),0)</f>
        <v>0</v>
      </c>
      <c r="U240" s="36">
        <f>(T240/Gesamt!$B$23*N240/((1+Gesamt!$B$29)^(Gesamt!$B$23-Beamte!N240)))*(1+S240)</f>
        <v>0</v>
      </c>
      <c r="V240" s="24">
        <f>IF(N240&lt;Gesamt!$B$24,IF(H240=0,G240+365.25*Gesamt!$B$24,H240+365.25*Gesamt!$B$24),0)</f>
        <v>0</v>
      </c>
      <c r="W240" s="26" t="b">
        <f>IF(V240&gt;0,IF(V240&lt;P240,K240/12*Gesamt!$C$24*(1+L240)^(Gesamt!$B$24-Beamte!N240)*(1+$K$4),IF(O240&gt;=35,K240/12*Gesamt!$C$24*(1+L240)^(O240-N240)*(1+$K$4),0)))</f>
        <v>0</v>
      </c>
      <c r="X240" s="36">
        <f>IF(O240&gt;=40,(W240/Gesamt!$B$24*N240/((1+Gesamt!$B$29)^(Gesamt!$B$24-Beamte!N240))*(1+S240)),IF(O240&gt;=35,(W240/O240*N240/((1+Gesamt!$B$29)^(O240-Beamte!N240))*(1+S240)),0))</f>
        <v>0</v>
      </c>
      <c r="Y240" s="27">
        <f>IF(N240&gt;Gesamt!$B$23,0,K240/12*Gesamt!$C$23*(((1+Beamte!L240)^(Gesamt!$B$23-Beamte!N240))))</f>
        <v>0</v>
      </c>
      <c r="Z240" s="15">
        <f>IF(N240&gt;Gesamt!$B$32,0,Y240/Gesamt!$B$32*((N240)*(1+S240))/((1+Gesamt!$B$29)^(Gesamt!$B$32-N240)))</f>
        <v>0</v>
      </c>
      <c r="AA240" s="37">
        <f t="shared" si="34"/>
        <v>0</v>
      </c>
      <c r="AB240" s="15">
        <f>IF(V240-P240&gt;0,0,IF(N240&gt;Gesamt!$B$24,0,K240/12*Gesamt!$C$24*(((1+Beamte!L240)^(Gesamt!$B$24-Beamte!N240)))))</f>
        <v>0</v>
      </c>
      <c r="AC240" s="15">
        <f>IF(N240&gt;Gesamt!$B$24,0,AB240/Gesamt!$B$24*((N240)*(1+S240))/((1+Gesamt!$B$29)^(Gesamt!$B$24-N240)))</f>
        <v>0</v>
      </c>
      <c r="AD240" s="37">
        <f t="shared" si="35"/>
        <v>0</v>
      </c>
      <c r="AE240" s="15">
        <f>IF(R240-P240&lt;0,0,x)</f>
        <v>0</v>
      </c>
    </row>
    <row r="241" spans="6:31" x14ac:dyDescent="0.15">
      <c r="F241" s="40"/>
      <c r="G241" s="40"/>
      <c r="H241" s="40"/>
      <c r="I241" s="41"/>
      <c r="J241" s="41"/>
      <c r="K241" s="32">
        <f t="shared" si="31"/>
        <v>0</v>
      </c>
      <c r="L241" s="42">
        <v>1.4999999999999999E-2</v>
      </c>
      <c r="M241" s="33">
        <f t="shared" si="32"/>
        <v>-50.997946611909654</v>
      </c>
      <c r="N241" s="22">
        <f>(Gesamt!$B$2-IF(H241=0,G241,H241))/365.25</f>
        <v>116</v>
      </c>
      <c r="O241" s="22">
        <f t="shared" si="30"/>
        <v>65.002053388090346</v>
      </c>
      <c r="P241" s="23">
        <f>F241+IF(C241="m",Gesamt!$B$13*365.25,Gesamt!$B$14*365.25)</f>
        <v>23741.25</v>
      </c>
      <c r="Q241" s="34">
        <f t="shared" si="33"/>
        <v>23742</v>
      </c>
      <c r="R241" s="24">
        <f>IF(N241&lt;Gesamt!$B$23,IF(H241=0,G241+365.25*Gesamt!$B$23,H241+365.25*Gesamt!$B$23),0)</f>
        <v>0</v>
      </c>
      <c r="S241" s="35">
        <f>IF(M241&lt;Gesamt!$B$17,Gesamt!$C$17,IF(M241&lt;Gesamt!$B$18,Gesamt!$C$18,IF(M241&lt;Gesamt!$B$19,Gesamt!$C$19,Gesamt!$C$20)))</f>
        <v>0</v>
      </c>
      <c r="T241" s="26">
        <f>IF(R241&gt;0,IF(R241&lt;P241,K241/12*Gesamt!$C$23*(1+L241)^(Gesamt!$B$23-Beamte!N241)*(1+$K$4),0),0)</f>
        <v>0</v>
      </c>
      <c r="U241" s="36">
        <f>(T241/Gesamt!$B$23*N241/((1+Gesamt!$B$29)^(Gesamt!$B$23-Beamte!N241)))*(1+S241)</f>
        <v>0</v>
      </c>
      <c r="V241" s="24">
        <f>IF(N241&lt;Gesamt!$B$24,IF(H241=0,G241+365.25*Gesamt!$B$24,H241+365.25*Gesamt!$B$24),0)</f>
        <v>0</v>
      </c>
      <c r="W241" s="26" t="b">
        <f>IF(V241&gt;0,IF(V241&lt;P241,K241/12*Gesamt!$C$24*(1+L241)^(Gesamt!$B$24-Beamte!N241)*(1+$K$4),IF(O241&gt;=35,K241/12*Gesamt!$C$24*(1+L241)^(O241-N241)*(1+$K$4),0)))</f>
        <v>0</v>
      </c>
      <c r="X241" s="36">
        <f>IF(O241&gt;=40,(W241/Gesamt!$B$24*N241/((1+Gesamt!$B$29)^(Gesamt!$B$24-Beamte!N241))*(1+S241)),IF(O241&gt;=35,(W241/O241*N241/((1+Gesamt!$B$29)^(O241-Beamte!N241))*(1+S241)),0))</f>
        <v>0</v>
      </c>
      <c r="Y241" s="27">
        <f>IF(N241&gt;Gesamt!$B$23,0,K241/12*Gesamt!$C$23*(((1+Beamte!L241)^(Gesamt!$B$23-Beamte!N241))))</f>
        <v>0</v>
      </c>
      <c r="Z241" s="15">
        <f>IF(N241&gt;Gesamt!$B$32,0,Y241/Gesamt!$B$32*((N241)*(1+S241))/((1+Gesamt!$B$29)^(Gesamt!$B$32-N241)))</f>
        <v>0</v>
      </c>
      <c r="AA241" s="37">
        <f t="shared" si="34"/>
        <v>0</v>
      </c>
      <c r="AB241" s="15">
        <f>IF(V241-P241&gt;0,0,IF(N241&gt;Gesamt!$B$24,0,K241/12*Gesamt!$C$24*(((1+Beamte!L241)^(Gesamt!$B$24-Beamte!N241)))))</f>
        <v>0</v>
      </c>
      <c r="AC241" s="15">
        <f>IF(N241&gt;Gesamt!$B$24,0,AB241/Gesamt!$B$24*((N241)*(1+S241))/((1+Gesamt!$B$29)^(Gesamt!$B$24-N241)))</f>
        <v>0</v>
      </c>
      <c r="AD241" s="37">
        <f t="shared" si="35"/>
        <v>0</v>
      </c>
      <c r="AE241" s="15">
        <f>IF(R241-P241&lt;0,0,x)</f>
        <v>0</v>
      </c>
    </row>
    <row r="242" spans="6:31" x14ac:dyDescent="0.15">
      <c r="F242" s="40"/>
      <c r="G242" s="40"/>
      <c r="H242" s="40"/>
      <c r="I242" s="41"/>
      <c r="J242" s="41"/>
      <c r="K242" s="32">
        <f t="shared" si="31"/>
        <v>0</v>
      </c>
      <c r="L242" s="42">
        <v>1.4999999999999999E-2</v>
      </c>
      <c r="M242" s="33">
        <f t="shared" si="32"/>
        <v>-50.997946611909654</v>
      </c>
      <c r="N242" s="22">
        <f>(Gesamt!$B$2-IF(H242=0,G242,H242))/365.25</f>
        <v>116</v>
      </c>
      <c r="O242" s="22">
        <f t="shared" si="30"/>
        <v>65.002053388090346</v>
      </c>
      <c r="P242" s="23">
        <f>F242+IF(C242="m",Gesamt!$B$13*365.25,Gesamt!$B$14*365.25)</f>
        <v>23741.25</v>
      </c>
      <c r="Q242" s="34">
        <f t="shared" si="33"/>
        <v>23742</v>
      </c>
      <c r="R242" s="24">
        <f>IF(N242&lt;Gesamt!$B$23,IF(H242=0,G242+365.25*Gesamt!$B$23,H242+365.25*Gesamt!$B$23),0)</f>
        <v>0</v>
      </c>
      <c r="S242" s="35">
        <f>IF(M242&lt;Gesamt!$B$17,Gesamt!$C$17,IF(M242&lt;Gesamt!$B$18,Gesamt!$C$18,IF(M242&lt;Gesamt!$B$19,Gesamt!$C$19,Gesamt!$C$20)))</f>
        <v>0</v>
      </c>
      <c r="T242" s="26">
        <f>IF(R242&gt;0,IF(R242&lt;P242,K242/12*Gesamt!$C$23*(1+L242)^(Gesamt!$B$23-Beamte!N242)*(1+$K$4),0),0)</f>
        <v>0</v>
      </c>
      <c r="U242" s="36">
        <f>(T242/Gesamt!$B$23*N242/((1+Gesamt!$B$29)^(Gesamt!$B$23-Beamte!N242)))*(1+S242)</f>
        <v>0</v>
      </c>
      <c r="V242" s="24">
        <f>IF(N242&lt;Gesamt!$B$24,IF(H242=0,G242+365.25*Gesamt!$B$24,H242+365.25*Gesamt!$B$24),0)</f>
        <v>0</v>
      </c>
      <c r="W242" s="26" t="b">
        <f>IF(V242&gt;0,IF(V242&lt;P242,K242/12*Gesamt!$C$24*(1+L242)^(Gesamt!$B$24-Beamte!N242)*(1+$K$4),IF(O242&gt;=35,K242/12*Gesamt!$C$24*(1+L242)^(O242-N242)*(1+$K$4),0)))</f>
        <v>0</v>
      </c>
      <c r="X242" s="36">
        <f>IF(O242&gt;=40,(W242/Gesamt!$B$24*N242/((1+Gesamt!$B$29)^(Gesamt!$B$24-Beamte!N242))*(1+S242)),IF(O242&gt;=35,(W242/O242*N242/((1+Gesamt!$B$29)^(O242-Beamte!N242))*(1+S242)),0))</f>
        <v>0</v>
      </c>
      <c r="Y242" s="27">
        <f>IF(N242&gt;Gesamt!$B$23,0,K242/12*Gesamt!$C$23*(((1+Beamte!L242)^(Gesamt!$B$23-Beamte!N242))))</f>
        <v>0</v>
      </c>
      <c r="Z242" s="15">
        <f>IF(N242&gt;Gesamt!$B$32,0,Y242/Gesamt!$B$32*((N242)*(1+S242))/((1+Gesamt!$B$29)^(Gesamt!$B$32-N242)))</f>
        <v>0</v>
      </c>
      <c r="AA242" s="37">
        <f t="shared" si="34"/>
        <v>0</v>
      </c>
      <c r="AB242" s="15">
        <f>IF(V242-P242&gt;0,0,IF(N242&gt;Gesamt!$B$24,0,K242/12*Gesamt!$C$24*(((1+Beamte!L242)^(Gesamt!$B$24-Beamte!N242)))))</f>
        <v>0</v>
      </c>
      <c r="AC242" s="15">
        <f>IF(N242&gt;Gesamt!$B$24,0,AB242/Gesamt!$B$24*((N242)*(1+S242))/((1+Gesamt!$B$29)^(Gesamt!$B$24-N242)))</f>
        <v>0</v>
      </c>
      <c r="AD242" s="37">
        <f t="shared" si="35"/>
        <v>0</v>
      </c>
      <c r="AE242" s="15">
        <f>IF(R242-P242&lt;0,0,x)</f>
        <v>0</v>
      </c>
    </row>
    <row r="243" spans="6:31" x14ac:dyDescent="0.15">
      <c r="F243" s="40"/>
      <c r="G243" s="40"/>
      <c r="H243" s="40"/>
      <c r="I243" s="41"/>
      <c r="J243" s="41"/>
      <c r="K243" s="32">
        <f t="shared" si="31"/>
        <v>0</v>
      </c>
      <c r="L243" s="42">
        <v>1.4999999999999999E-2</v>
      </c>
      <c r="M243" s="33">
        <f t="shared" si="32"/>
        <v>-50.997946611909654</v>
      </c>
      <c r="N243" s="22">
        <f>(Gesamt!$B$2-IF(H243=0,G243,H243))/365.25</f>
        <v>116</v>
      </c>
      <c r="O243" s="22">
        <f t="shared" si="30"/>
        <v>65.002053388090346</v>
      </c>
      <c r="P243" s="23">
        <f>F243+IF(C243="m",Gesamt!$B$13*365.25,Gesamt!$B$14*365.25)</f>
        <v>23741.25</v>
      </c>
      <c r="Q243" s="34">
        <f t="shared" si="33"/>
        <v>23742</v>
      </c>
      <c r="R243" s="24">
        <f>IF(N243&lt;Gesamt!$B$23,IF(H243=0,G243+365.25*Gesamt!$B$23,H243+365.25*Gesamt!$B$23),0)</f>
        <v>0</v>
      </c>
      <c r="S243" s="35">
        <f>IF(M243&lt;Gesamt!$B$17,Gesamt!$C$17,IF(M243&lt;Gesamt!$B$18,Gesamt!$C$18,IF(M243&lt;Gesamt!$B$19,Gesamt!$C$19,Gesamt!$C$20)))</f>
        <v>0</v>
      </c>
      <c r="T243" s="26">
        <f>IF(R243&gt;0,IF(R243&lt;P243,K243/12*Gesamt!$C$23*(1+L243)^(Gesamt!$B$23-Beamte!N243)*(1+$K$4),0),0)</f>
        <v>0</v>
      </c>
      <c r="U243" s="36">
        <f>(T243/Gesamt!$B$23*N243/((1+Gesamt!$B$29)^(Gesamt!$B$23-Beamte!N243)))*(1+S243)</f>
        <v>0</v>
      </c>
      <c r="V243" s="24">
        <f>IF(N243&lt;Gesamt!$B$24,IF(H243=0,G243+365.25*Gesamt!$B$24,H243+365.25*Gesamt!$B$24),0)</f>
        <v>0</v>
      </c>
      <c r="W243" s="26" t="b">
        <f>IF(V243&gt;0,IF(V243&lt;P243,K243/12*Gesamt!$C$24*(1+L243)^(Gesamt!$B$24-Beamte!N243)*(1+$K$4),IF(O243&gt;=35,K243/12*Gesamt!$C$24*(1+L243)^(O243-N243)*(1+$K$4),0)))</f>
        <v>0</v>
      </c>
      <c r="X243" s="36">
        <f>IF(O243&gt;=40,(W243/Gesamt!$B$24*N243/((1+Gesamt!$B$29)^(Gesamt!$B$24-Beamte!N243))*(1+S243)),IF(O243&gt;=35,(W243/O243*N243/((1+Gesamt!$B$29)^(O243-Beamte!N243))*(1+S243)),0))</f>
        <v>0</v>
      </c>
      <c r="Y243" s="27">
        <f>IF(N243&gt;Gesamt!$B$23,0,K243/12*Gesamt!$C$23*(((1+Beamte!L243)^(Gesamt!$B$23-Beamte!N243))))</f>
        <v>0</v>
      </c>
      <c r="Z243" s="15">
        <f>IF(N243&gt;Gesamt!$B$32,0,Y243/Gesamt!$B$32*((N243)*(1+S243))/((1+Gesamt!$B$29)^(Gesamt!$B$32-N243)))</f>
        <v>0</v>
      </c>
      <c r="AA243" s="37">
        <f t="shared" si="34"/>
        <v>0</v>
      </c>
      <c r="AB243" s="15">
        <f>IF(V243-P243&gt;0,0,IF(N243&gt;Gesamt!$B$24,0,K243/12*Gesamt!$C$24*(((1+Beamte!L243)^(Gesamt!$B$24-Beamte!N243)))))</f>
        <v>0</v>
      </c>
      <c r="AC243" s="15">
        <f>IF(N243&gt;Gesamt!$B$24,0,AB243/Gesamt!$B$24*((N243)*(1+S243))/((1+Gesamt!$B$29)^(Gesamt!$B$24-N243)))</f>
        <v>0</v>
      </c>
      <c r="AD243" s="37">
        <f t="shared" si="35"/>
        <v>0</v>
      </c>
      <c r="AE243" s="15">
        <f>IF(R243-P243&lt;0,0,x)</f>
        <v>0</v>
      </c>
    </row>
    <row r="244" spans="6:31" x14ac:dyDescent="0.15">
      <c r="F244" s="40"/>
      <c r="G244" s="40"/>
      <c r="H244" s="40"/>
      <c r="I244" s="41"/>
      <c r="J244" s="41"/>
      <c r="K244" s="32">
        <f t="shared" si="31"/>
        <v>0</v>
      </c>
      <c r="L244" s="42">
        <v>1.4999999999999999E-2</v>
      </c>
      <c r="M244" s="33">
        <f t="shared" si="32"/>
        <v>-50.997946611909654</v>
      </c>
      <c r="N244" s="22">
        <f>(Gesamt!$B$2-IF(H244=0,G244,H244))/365.25</f>
        <v>116</v>
      </c>
      <c r="O244" s="22">
        <f t="shared" si="30"/>
        <v>65.002053388090346</v>
      </c>
      <c r="P244" s="23">
        <f>F244+IF(C244="m",Gesamt!$B$13*365.25,Gesamt!$B$14*365.25)</f>
        <v>23741.25</v>
      </c>
      <c r="Q244" s="34">
        <f t="shared" si="33"/>
        <v>23742</v>
      </c>
      <c r="R244" s="24">
        <f>IF(N244&lt;Gesamt!$B$23,IF(H244=0,G244+365.25*Gesamt!$B$23,H244+365.25*Gesamt!$B$23),0)</f>
        <v>0</v>
      </c>
      <c r="S244" s="35">
        <f>IF(M244&lt;Gesamt!$B$17,Gesamt!$C$17,IF(M244&lt;Gesamt!$B$18,Gesamt!$C$18,IF(M244&lt;Gesamt!$B$19,Gesamt!$C$19,Gesamt!$C$20)))</f>
        <v>0</v>
      </c>
      <c r="T244" s="26">
        <f>IF(R244&gt;0,IF(R244&lt;P244,K244/12*Gesamt!$C$23*(1+L244)^(Gesamt!$B$23-Beamte!N244)*(1+$K$4),0),0)</f>
        <v>0</v>
      </c>
      <c r="U244" s="36">
        <f>(T244/Gesamt!$B$23*N244/((1+Gesamt!$B$29)^(Gesamt!$B$23-Beamte!N244)))*(1+S244)</f>
        <v>0</v>
      </c>
      <c r="V244" s="24">
        <f>IF(N244&lt;Gesamt!$B$24,IF(H244=0,G244+365.25*Gesamt!$B$24,H244+365.25*Gesamt!$B$24),0)</f>
        <v>0</v>
      </c>
      <c r="W244" s="26" t="b">
        <f>IF(V244&gt;0,IF(V244&lt;P244,K244/12*Gesamt!$C$24*(1+L244)^(Gesamt!$B$24-Beamte!N244)*(1+$K$4),IF(O244&gt;=35,K244/12*Gesamt!$C$24*(1+L244)^(O244-N244)*(1+$K$4),0)))</f>
        <v>0</v>
      </c>
      <c r="X244" s="36">
        <f>IF(O244&gt;=40,(W244/Gesamt!$B$24*N244/((1+Gesamt!$B$29)^(Gesamt!$B$24-Beamte!N244))*(1+S244)),IF(O244&gt;=35,(W244/O244*N244/((1+Gesamt!$B$29)^(O244-Beamte!N244))*(1+S244)),0))</f>
        <v>0</v>
      </c>
      <c r="Y244" s="27">
        <f>IF(N244&gt;Gesamt!$B$23,0,K244/12*Gesamt!$C$23*(((1+Beamte!L244)^(Gesamt!$B$23-Beamte!N244))))</f>
        <v>0</v>
      </c>
      <c r="Z244" s="15">
        <f>IF(N244&gt;Gesamt!$B$32,0,Y244/Gesamt!$B$32*((N244)*(1+S244))/((1+Gesamt!$B$29)^(Gesamt!$B$32-N244)))</f>
        <v>0</v>
      </c>
      <c r="AA244" s="37">
        <f t="shared" si="34"/>
        <v>0</v>
      </c>
      <c r="AB244" s="15">
        <f>IF(V244-P244&gt;0,0,IF(N244&gt;Gesamt!$B$24,0,K244/12*Gesamt!$C$24*(((1+Beamte!L244)^(Gesamt!$B$24-Beamte!N244)))))</f>
        <v>0</v>
      </c>
      <c r="AC244" s="15">
        <f>IF(N244&gt;Gesamt!$B$24,0,AB244/Gesamt!$B$24*((N244)*(1+S244))/((1+Gesamt!$B$29)^(Gesamt!$B$24-N244)))</f>
        <v>0</v>
      </c>
      <c r="AD244" s="37">
        <f t="shared" si="35"/>
        <v>0</v>
      </c>
      <c r="AE244" s="15">
        <f>IF(R244-P244&lt;0,0,x)</f>
        <v>0</v>
      </c>
    </row>
    <row r="245" spans="6:31" x14ac:dyDescent="0.15">
      <c r="F245" s="40"/>
      <c r="G245" s="40"/>
      <c r="H245" s="40"/>
      <c r="I245" s="41"/>
      <c r="J245" s="41"/>
      <c r="K245" s="32">
        <f t="shared" si="31"/>
        <v>0</v>
      </c>
      <c r="L245" s="42">
        <v>1.4999999999999999E-2</v>
      </c>
      <c r="M245" s="33">
        <f t="shared" si="32"/>
        <v>-50.997946611909654</v>
      </c>
      <c r="N245" s="22">
        <f>(Gesamt!$B$2-IF(H245=0,G245,H245))/365.25</f>
        <v>116</v>
      </c>
      <c r="O245" s="22">
        <f t="shared" si="30"/>
        <v>65.002053388090346</v>
      </c>
      <c r="P245" s="23">
        <f>F245+IF(C245="m",Gesamt!$B$13*365.25,Gesamt!$B$14*365.25)</f>
        <v>23741.25</v>
      </c>
      <c r="Q245" s="34">
        <f t="shared" si="33"/>
        <v>23742</v>
      </c>
      <c r="R245" s="24">
        <f>IF(N245&lt;Gesamt!$B$23,IF(H245=0,G245+365.25*Gesamt!$B$23,H245+365.25*Gesamt!$B$23),0)</f>
        <v>0</v>
      </c>
      <c r="S245" s="35">
        <f>IF(M245&lt;Gesamt!$B$17,Gesamt!$C$17,IF(M245&lt;Gesamt!$B$18,Gesamt!$C$18,IF(M245&lt;Gesamt!$B$19,Gesamt!$C$19,Gesamt!$C$20)))</f>
        <v>0</v>
      </c>
      <c r="T245" s="26">
        <f>IF(R245&gt;0,IF(R245&lt;P245,K245/12*Gesamt!$C$23*(1+L245)^(Gesamt!$B$23-Beamte!N245)*(1+$K$4),0),0)</f>
        <v>0</v>
      </c>
      <c r="U245" s="36">
        <f>(T245/Gesamt!$B$23*N245/((1+Gesamt!$B$29)^(Gesamt!$B$23-Beamte!N245)))*(1+S245)</f>
        <v>0</v>
      </c>
      <c r="V245" s="24">
        <f>IF(N245&lt;Gesamt!$B$24,IF(H245=0,G245+365.25*Gesamt!$B$24,H245+365.25*Gesamt!$B$24),0)</f>
        <v>0</v>
      </c>
      <c r="W245" s="26" t="b">
        <f>IF(V245&gt;0,IF(V245&lt;P245,K245/12*Gesamt!$C$24*(1+L245)^(Gesamt!$B$24-Beamte!N245)*(1+$K$4),IF(O245&gt;=35,K245/12*Gesamt!$C$24*(1+L245)^(O245-N245)*(1+$K$4),0)))</f>
        <v>0</v>
      </c>
      <c r="X245" s="36">
        <f>IF(O245&gt;=40,(W245/Gesamt!$B$24*N245/((1+Gesamt!$B$29)^(Gesamt!$B$24-Beamte!N245))*(1+S245)),IF(O245&gt;=35,(W245/O245*N245/((1+Gesamt!$B$29)^(O245-Beamte!N245))*(1+S245)),0))</f>
        <v>0</v>
      </c>
      <c r="Y245" s="27">
        <f>IF(N245&gt;Gesamt!$B$23,0,K245/12*Gesamt!$C$23*(((1+Beamte!L245)^(Gesamt!$B$23-Beamte!N245))))</f>
        <v>0</v>
      </c>
      <c r="Z245" s="15">
        <f>IF(N245&gt;Gesamt!$B$32,0,Y245/Gesamt!$B$32*((N245)*(1+S245))/((1+Gesamt!$B$29)^(Gesamt!$B$32-N245)))</f>
        <v>0</v>
      </c>
      <c r="AA245" s="37">
        <f t="shared" si="34"/>
        <v>0</v>
      </c>
      <c r="AB245" s="15">
        <f>IF(V245-P245&gt;0,0,IF(N245&gt;Gesamt!$B$24,0,K245/12*Gesamt!$C$24*(((1+Beamte!L245)^(Gesamt!$B$24-Beamte!N245)))))</f>
        <v>0</v>
      </c>
      <c r="AC245" s="15">
        <f>IF(N245&gt;Gesamt!$B$24,0,AB245/Gesamt!$B$24*((N245)*(1+S245))/((1+Gesamt!$B$29)^(Gesamt!$B$24-N245)))</f>
        <v>0</v>
      </c>
      <c r="AD245" s="37">
        <f t="shared" si="35"/>
        <v>0</v>
      </c>
      <c r="AE245" s="15">
        <f>IF(R245-P245&lt;0,0,x)</f>
        <v>0</v>
      </c>
    </row>
    <row r="246" spans="6:31" x14ac:dyDescent="0.15">
      <c r="F246" s="40"/>
      <c r="G246" s="40"/>
      <c r="H246" s="40"/>
      <c r="I246" s="41"/>
      <c r="J246" s="41"/>
      <c r="K246" s="32">
        <f t="shared" si="31"/>
        <v>0</v>
      </c>
      <c r="L246" s="42">
        <v>1.4999999999999999E-2</v>
      </c>
      <c r="M246" s="33">
        <f t="shared" si="32"/>
        <v>-50.997946611909654</v>
      </c>
      <c r="N246" s="22">
        <f>(Gesamt!$B$2-IF(H246=0,G246,H246))/365.25</f>
        <v>116</v>
      </c>
      <c r="O246" s="22">
        <f t="shared" si="30"/>
        <v>65.002053388090346</v>
      </c>
      <c r="P246" s="23">
        <f>F246+IF(C246="m",Gesamt!$B$13*365.25,Gesamt!$B$14*365.25)</f>
        <v>23741.25</v>
      </c>
      <c r="Q246" s="34">
        <f t="shared" si="33"/>
        <v>23742</v>
      </c>
      <c r="R246" s="24">
        <f>IF(N246&lt;Gesamt!$B$23,IF(H246=0,G246+365.25*Gesamt!$B$23,H246+365.25*Gesamt!$B$23),0)</f>
        <v>0</v>
      </c>
      <c r="S246" s="35">
        <f>IF(M246&lt;Gesamt!$B$17,Gesamt!$C$17,IF(M246&lt;Gesamt!$B$18,Gesamt!$C$18,IF(M246&lt;Gesamt!$B$19,Gesamt!$C$19,Gesamt!$C$20)))</f>
        <v>0</v>
      </c>
      <c r="T246" s="26">
        <f>IF(R246&gt;0,IF(R246&lt;P246,K246/12*Gesamt!$C$23*(1+L246)^(Gesamt!$B$23-Beamte!N246)*(1+$K$4),0),0)</f>
        <v>0</v>
      </c>
      <c r="U246" s="36">
        <f>(T246/Gesamt!$B$23*N246/((1+Gesamt!$B$29)^(Gesamt!$B$23-Beamte!N246)))*(1+S246)</f>
        <v>0</v>
      </c>
      <c r="V246" s="24">
        <f>IF(N246&lt;Gesamt!$B$24,IF(H246=0,G246+365.25*Gesamt!$B$24,H246+365.25*Gesamt!$B$24),0)</f>
        <v>0</v>
      </c>
      <c r="W246" s="26" t="b">
        <f>IF(V246&gt;0,IF(V246&lt;P246,K246/12*Gesamt!$C$24*(1+L246)^(Gesamt!$B$24-Beamte!N246)*(1+$K$4),IF(O246&gt;=35,K246/12*Gesamt!$C$24*(1+L246)^(O246-N246)*(1+$K$4),0)))</f>
        <v>0</v>
      </c>
      <c r="X246" s="36">
        <f>IF(O246&gt;=40,(W246/Gesamt!$B$24*N246/((1+Gesamt!$B$29)^(Gesamt!$B$24-Beamte!N246))*(1+S246)),IF(O246&gt;=35,(W246/O246*N246/((1+Gesamt!$B$29)^(O246-Beamte!N246))*(1+S246)),0))</f>
        <v>0</v>
      </c>
      <c r="Y246" s="27">
        <f>IF(N246&gt;Gesamt!$B$23,0,K246/12*Gesamt!$C$23*(((1+Beamte!L246)^(Gesamt!$B$23-Beamte!N246))))</f>
        <v>0</v>
      </c>
      <c r="Z246" s="15">
        <f>IF(N246&gt;Gesamt!$B$32,0,Y246/Gesamt!$B$32*((N246)*(1+S246))/((1+Gesamt!$B$29)^(Gesamt!$B$32-N246)))</f>
        <v>0</v>
      </c>
      <c r="AA246" s="37">
        <f t="shared" si="34"/>
        <v>0</v>
      </c>
      <c r="AB246" s="15">
        <f>IF(V246-P246&gt;0,0,IF(N246&gt;Gesamt!$B$24,0,K246/12*Gesamt!$C$24*(((1+Beamte!L246)^(Gesamt!$B$24-Beamte!N246)))))</f>
        <v>0</v>
      </c>
      <c r="AC246" s="15">
        <f>IF(N246&gt;Gesamt!$B$24,0,AB246/Gesamt!$B$24*((N246)*(1+S246))/((1+Gesamt!$B$29)^(Gesamt!$B$24-N246)))</f>
        <v>0</v>
      </c>
      <c r="AD246" s="37">
        <f t="shared" si="35"/>
        <v>0</v>
      </c>
      <c r="AE246" s="15">
        <f>IF(R246-P246&lt;0,0,x)</f>
        <v>0</v>
      </c>
    </row>
    <row r="247" spans="6:31" x14ac:dyDescent="0.15">
      <c r="F247" s="40"/>
      <c r="G247" s="40"/>
      <c r="H247" s="40"/>
      <c r="I247" s="41"/>
      <c r="J247" s="41"/>
      <c r="K247" s="32">
        <f t="shared" si="31"/>
        <v>0</v>
      </c>
      <c r="L247" s="42">
        <v>1.4999999999999999E-2</v>
      </c>
      <c r="M247" s="33">
        <f t="shared" si="32"/>
        <v>-50.997946611909654</v>
      </c>
      <c r="N247" s="22">
        <f>(Gesamt!$B$2-IF(H247=0,G247,H247))/365.25</f>
        <v>116</v>
      </c>
      <c r="O247" s="22">
        <f t="shared" si="30"/>
        <v>65.002053388090346</v>
      </c>
      <c r="P247" s="23">
        <f>F247+IF(C247="m",Gesamt!$B$13*365.25,Gesamt!$B$14*365.25)</f>
        <v>23741.25</v>
      </c>
      <c r="Q247" s="34">
        <f t="shared" si="33"/>
        <v>23742</v>
      </c>
      <c r="R247" s="24">
        <f>IF(N247&lt;Gesamt!$B$23,IF(H247=0,G247+365.25*Gesamt!$B$23,H247+365.25*Gesamt!$B$23),0)</f>
        <v>0</v>
      </c>
      <c r="S247" s="35">
        <f>IF(M247&lt;Gesamt!$B$17,Gesamt!$C$17,IF(M247&lt;Gesamt!$B$18,Gesamt!$C$18,IF(M247&lt;Gesamt!$B$19,Gesamt!$C$19,Gesamt!$C$20)))</f>
        <v>0</v>
      </c>
      <c r="T247" s="26">
        <f>IF(R247&gt;0,IF(R247&lt;P247,K247/12*Gesamt!$C$23*(1+L247)^(Gesamt!$B$23-Beamte!N247)*(1+$K$4),0),0)</f>
        <v>0</v>
      </c>
      <c r="U247" s="36">
        <f>(T247/Gesamt!$B$23*N247/((1+Gesamt!$B$29)^(Gesamt!$B$23-Beamte!N247)))*(1+S247)</f>
        <v>0</v>
      </c>
      <c r="V247" s="24">
        <f>IF(N247&lt;Gesamt!$B$24,IF(H247=0,G247+365.25*Gesamt!$B$24,H247+365.25*Gesamt!$B$24),0)</f>
        <v>0</v>
      </c>
      <c r="W247" s="26" t="b">
        <f>IF(V247&gt;0,IF(V247&lt;P247,K247/12*Gesamt!$C$24*(1+L247)^(Gesamt!$B$24-Beamte!N247)*(1+$K$4),IF(O247&gt;=35,K247/12*Gesamt!$C$24*(1+L247)^(O247-N247)*(1+$K$4),0)))</f>
        <v>0</v>
      </c>
      <c r="X247" s="36">
        <f>IF(O247&gt;=40,(W247/Gesamt!$B$24*N247/((1+Gesamt!$B$29)^(Gesamt!$B$24-Beamte!N247))*(1+S247)),IF(O247&gt;=35,(W247/O247*N247/((1+Gesamt!$B$29)^(O247-Beamte!N247))*(1+S247)),0))</f>
        <v>0</v>
      </c>
      <c r="Y247" s="27">
        <f>IF(N247&gt;Gesamt!$B$23,0,K247/12*Gesamt!$C$23*(((1+Beamte!L247)^(Gesamt!$B$23-Beamte!N247))))</f>
        <v>0</v>
      </c>
      <c r="Z247" s="15">
        <f>IF(N247&gt;Gesamt!$B$32,0,Y247/Gesamt!$B$32*((N247)*(1+S247))/((1+Gesamt!$B$29)^(Gesamt!$B$32-N247)))</f>
        <v>0</v>
      </c>
      <c r="AA247" s="37">
        <f t="shared" si="34"/>
        <v>0</v>
      </c>
      <c r="AB247" s="15">
        <f>IF(V247-P247&gt;0,0,IF(N247&gt;Gesamt!$B$24,0,K247/12*Gesamt!$C$24*(((1+Beamte!L247)^(Gesamt!$B$24-Beamte!N247)))))</f>
        <v>0</v>
      </c>
      <c r="AC247" s="15">
        <f>IF(N247&gt;Gesamt!$B$24,0,AB247/Gesamt!$B$24*((N247)*(1+S247))/((1+Gesamt!$B$29)^(Gesamt!$B$24-N247)))</f>
        <v>0</v>
      </c>
      <c r="AD247" s="37">
        <f t="shared" si="35"/>
        <v>0</v>
      </c>
      <c r="AE247" s="15">
        <f>IF(R247-P247&lt;0,0,x)</f>
        <v>0</v>
      </c>
    </row>
    <row r="248" spans="6:31" x14ac:dyDescent="0.15">
      <c r="F248" s="40"/>
      <c r="G248" s="40"/>
      <c r="H248" s="40"/>
      <c r="I248" s="41"/>
      <c r="J248" s="41"/>
      <c r="K248" s="32">
        <f t="shared" si="31"/>
        <v>0</v>
      </c>
      <c r="L248" s="42">
        <v>1.4999999999999999E-2</v>
      </c>
      <c r="M248" s="33">
        <f t="shared" si="32"/>
        <v>-50.997946611909654</v>
      </c>
      <c r="N248" s="22">
        <f>(Gesamt!$B$2-IF(H248=0,G248,H248))/365.25</f>
        <v>116</v>
      </c>
      <c r="O248" s="22">
        <f t="shared" si="30"/>
        <v>65.002053388090346</v>
      </c>
      <c r="P248" s="23">
        <f>F248+IF(C248="m",Gesamt!$B$13*365.25,Gesamt!$B$14*365.25)</f>
        <v>23741.25</v>
      </c>
      <c r="Q248" s="34">
        <f t="shared" si="33"/>
        <v>23742</v>
      </c>
      <c r="R248" s="24">
        <f>IF(N248&lt;Gesamt!$B$23,IF(H248=0,G248+365.25*Gesamt!$B$23,H248+365.25*Gesamt!$B$23),0)</f>
        <v>0</v>
      </c>
      <c r="S248" s="35">
        <f>IF(M248&lt;Gesamt!$B$17,Gesamt!$C$17,IF(M248&lt;Gesamt!$B$18,Gesamt!$C$18,IF(M248&lt;Gesamt!$B$19,Gesamt!$C$19,Gesamt!$C$20)))</f>
        <v>0</v>
      </c>
      <c r="T248" s="26">
        <f>IF(R248&gt;0,IF(R248&lt;P248,K248/12*Gesamt!$C$23*(1+L248)^(Gesamt!$B$23-Beamte!N248)*(1+$K$4),0),0)</f>
        <v>0</v>
      </c>
      <c r="U248" s="36">
        <f>(T248/Gesamt!$B$23*N248/((1+Gesamt!$B$29)^(Gesamt!$B$23-Beamte!N248)))*(1+S248)</f>
        <v>0</v>
      </c>
      <c r="V248" s="24">
        <f>IF(N248&lt;Gesamt!$B$24,IF(H248=0,G248+365.25*Gesamt!$B$24,H248+365.25*Gesamt!$B$24),0)</f>
        <v>0</v>
      </c>
      <c r="W248" s="26" t="b">
        <f>IF(V248&gt;0,IF(V248&lt;P248,K248/12*Gesamt!$C$24*(1+L248)^(Gesamt!$B$24-Beamte!N248)*(1+$K$4),IF(O248&gt;=35,K248/12*Gesamt!$C$24*(1+L248)^(O248-N248)*(1+$K$4),0)))</f>
        <v>0</v>
      </c>
      <c r="X248" s="36">
        <f>IF(O248&gt;=40,(W248/Gesamt!$B$24*N248/((1+Gesamt!$B$29)^(Gesamt!$B$24-Beamte!N248))*(1+S248)),IF(O248&gt;=35,(W248/O248*N248/((1+Gesamt!$B$29)^(O248-Beamte!N248))*(1+S248)),0))</f>
        <v>0</v>
      </c>
      <c r="Y248" s="27">
        <f>IF(N248&gt;Gesamt!$B$23,0,K248/12*Gesamt!$C$23*(((1+Beamte!L248)^(Gesamt!$B$23-Beamte!N248))))</f>
        <v>0</v>
      </c>
      <c r="Z248" s="15">
        <f>IF(N248&gt;Gesamt!$B$32,0,Y248/Gesamt!$B$32*((N248)*(1+S248))/((1+Gesamt!$B$29)^(Gesamt!$B$32-N248)))</f>
        <v>0</v>
      </c>
      <c r="AA248" s="37">
        <f t="shared" si="34"/>
        <v>0</v>
      </c>
      <c r="AB248" s="15">
        <f>IF(V248-P248&gt;0,0,IF(N248&gt;Gesamt!$B$24,0,K248/12*Gesamt!$C$24*(((1+Beamte!L248)^(Gesamt!$B$24-Beamte!N248)))))</f>
        <v>0</v>
      </c>
      <c r="AC248" s="15">
        <f>IF(N248&gt;Gesamt!$B$24,0,AB248/Gesamt!$B$24*((N248)*(1+S248))/((1+Gesamt!$B$29)^(Gesamt!$B$24-N248)))</f>
        <v>0</v>
      </c>
      <c r="AD248" s="37">
        <f t="shared" si="35"/>
        <v>0</v>
      </c>
      <c r="AE248" s="15">
        <f>IF(R248-P248&lt;0,0,x)</f>
        <v>0</v>
      </c>
    </row>
    <row r="249" spans="6:31" x14ac:dyDescent="0.15">
      <c r="F249" s="40"/>
      <c r="G249" s="40"/>
      <c r="H249" s="40"/>
      <c r="I249" s="41"/>
      <c r="J249" s="41"/>
      <c r="K249" s="32">
        <f t="shared" si="31"/>
        <v>0</v>
      </c>
      <c r="L249" s="42">
        <v>1.4999999999999999E-2</v>
      </c>
      <c r="M249" s="33">
        <f t="shared" si="32"/>
        <v>-50.997946611909654</v>
      </c>
      <c r="N249" s="22">
        <f>(Gesamt!$B$2-IF(H249=0,G249,H249))/365.25</f>
        <v>116</v>
      </c>
      <c r="O249" s="22">
        <f t="shared" si="30"/>
        <v>65.002053388090346</v>
      </c>
      <c r="P249" s="23">
        <f>F249+IF(C249="m",Gesamt!$B$13*365.25,Gesamt!$B$14*365.25)</f>
        <v>23741.25</v>
      </c>
      <c r="Q249" s="34">
        <f t="shared" si="33"/>
        <v>23742</v>
      </c>
      <c r="R249" s="24">
        <f>IF(N249&lt;Gesamt!$B$23,IF(H249=0,G249+365.25*Gesamt!$B$23,H249+365.25*Gesamt!$B$23),0)</f>
        <v>0</v>
      </c>
      <c r="S249" s="35">
        <f>IF(M249&lt;Gesamt!$B$17,Gesamt!$C$17,IF(M249&lt;Gesamt!$B$18,Gesamt!$C$18,IF(M249&lt;Gesamt!$B$19,Gesamt!$C$19,Gesamt!$C$20)))</f>
        <v>0</v>
      </c>
      <c r="T249" s="26">
        <f>IF(R249&gt;0,IF(R249&lt;P249,K249/12*Gesamt!$C$23*(1+L249)^(Gesamt!$B$23-Beamte!N249)*(1+$K$4),0),0)</f>
        <v>0</v>
      </c>
      <c r="U249" s="36">
        <f>(T249/Gesamt!$B$23*N249/((1+Gesamt!$B$29)^(Gesamt!$B$23-Beamte!N249)))*(1+S249)</f>
        <v>0</v>
      </c>
      <c r="V249" s="24">
        <f>IF(N249&lt;Gesamt!$B$24,IF(H249=0,G249+365.25*Gesamt!$B$24,H249+365.25*Gesamt!$B$24),0)</f>
        <v>0</v>
      </c>
      <c r="W249" s="26" t="b">
        <f>IF(V249&gt;0,IF(V249&lt;P249,K249/12*Gesamt!$C$24*(1+L249)^(Gesamt!$B$24-Beamte!N249)*(1+$K$4),IF(O249&gt;=35,K249/12*Gesamt!$C$24*(1+L249)^(O249-N249)*(1+$K$4),0)))</f>
        <v>0</v>
      </c>
      <c r="X249" s="36">
        <f>IF(O249&gt;=40,(W249/Gesamt!$B$24*N249/((1+Gesamt!$B$29)^(Gesamt!$B$24-Beamte!N249))*(1+S249)),IF(O249&gt;=35,(W249/O249*N249/((1+Gesamt!$B$29)^(O249-Beamte!N249))*(1+S249)),0))</f>
        <v>0</v>
      </c>
      <c r="Y249" s="27">
        <f>IF(N249&gt;Gesamt!$B$23,0,K249/12*Gesamt!$C$23*(((1+Beamte!L249)^(Gesamt!$B$23-Beamte!N249))))</f>
        <v>0</v>
      </c>
      <c r="Z249" s="15">
        <f>IF(N249&gt;Gesamt!$B$32,0,Y249/Gesamt!$B$32*((N249)*(1+S249))/((1+Gesamt!$B$29)^(Gesamt!$B$32-N249)))</f>
        <v>0</v>
      </c>
      <c r="AA249" s="37">
        <f t="shared" si="34"/>
        <v>0</v>
      </c>
      <c r="AB249" s="15">
        <f>IF(V249-P249&gt;0,0,IF(N249&gt;Gesamt!$B$24,0,K249/12*Gesamt!$C$24*(((1+Beamte!L249)^(Gesamt!$B$24-Beamte!N249)))))</f>
        <v>0</v>
      </c>
      <c r="AC249" s="15">
        <f>IF(N249&gt;Gesamt!$B$24,0,AB249/Gesamt!$B$24*((N249)*(1+S249))/((1+Gesamt!$B$29)^(Gesamt!$B$24-N249)))</f>
        <v>0</v>
      </c>
      <c r="AD249" s="37">
        <f t="shared" si="35"/>
        <v>0</v>
      </c>
      <c r="AE249" s="15">
        <f>IF(R249-P249&lt;0,0,x)</f>
        <v>0</v>
      </c>
    </row>
    <row r="250" spans="6:31" x14ac:dyDescent="0.15">
      <c r="F250" s="40"/>
      <c r="G250" s="40"/>
      <c r="H250" s="40"/>
      <c r="I250" s="41"/>
      <c r="J250" s="41"/>
      <c r="K250" s="32">
        <f t="shared" si="31"/>
        <v>0</v>
      </c>
      <c r="L250" s="42">
        <v>1.4999999999999999E-2</v>
      </c>
      <c r="M250" s="33">
        <f t="shared" si="32"/>
        <v>-50.997946611909654</v>
      </c>
      <c r="N250" s="22">
        <f>(Gesamt!$B$2-IF(H250=0,G250,H250))/365.25</f>
        <v>116</v>
      </c>
      <c r="O250" s="22">
        <f t="shared" si="30"/>
        <v>65.002053388090346</v>
      </c>
      <c r="P250" s="23">
        <f>F250+IF(C250="m",Gesamt!$B$13*365.25,Gesamt!$B$14*365.25)</f>
        <v>23741.25</v>
      </c>
      <c r="Q250" s="34">
        <f t="shared" si="33"/>
        <v>23742</v>
      </c>
      <c r="R250" s="24">
        <f>IF(N250&lt;Gesamt!$B$23,IF(H250=0,G250+365.25*Gesamt!$B$23,H250+365.25*Gesamt!$B$23),0)</f>
        <v>0</v>
      </c>
      <c r="S250" s="35">
        <f>IF(M250&lt;Gesamt!$B$17,Gesamt!$C$17,IF(M250&lt;Gesamt!$B$18,Gesamt!$C$18,IF(M250&lt;Gesamt!$B$19,Gesamt!$C$19,Gesamt!$C$20)))</f>
        <v>0</v>
      </c>
      <c r="T250" s="26">
        <f>IF(R250&gt;0,IF(R250&lt;P250,K250/12*Gesamt!$C$23*(1+L250)^(Gesamt!$B$23-Beamte!N250)*(1+$K$4),0),0)</f>
        <v>0</v>
      </c>
      <c r="U250" s="36">
        <f>(T250/Gesamt!$B$23*N250/((1+Gesamt!$B$29)^(Gesamt!$B$23-Beamte!N250)))*(1+S250)</f>
        <v>0</v>
      </c>
      <c r="V250" s="24">
        <f>IF(N250&lt;Gesamt!$B$24,IF(H250=0,G250+365.25*Gesamt!$B$24,H250+365.25*Gesamt!$B$24),0)</f>
        <v>0</v>
      </c>
      <c r="W250" s="26" t="b">
        <f>IF(V250&gt;0,IF(V250&lt;P250,K250/12*Gesamt!$C$24*(1+L250)^(Gesamt!$B$24-Beamte!N250)*(1+$K$4),IF(O250&gt;=35,K250/12*Gesamt!$C$24*(1+L250)^(O250-N250)*(1+$K$4),0)))</f>
        <v>0</v>
      </c>
      <c r="X250" s="36">
        <f>IF(O250&gt;=40,(W250/Gesamt!$B$24*N250/((1+Gesamt!$B$29)^(Gesamt!$B$24-Beamte!N250))*(1+S250)),IF(O250&gt;=35,(W250/O250*N250/((1+Gesamt!$B$29)^(O250-Beamte!N250))*(1+S250)),0))</f>
        <v>0</v>
      </c>
      <c r="Y250" s="27">
        <f>IF(N250&gt;Gesamt!$B$23,0,K250/12*Gesamt!$C$23*(((1+Beamte!L250)^(Gesamt!$B$23-Beamte!N250))))</f>
        <v>0</v>
      </c>
      <c r="Z250" s="15">
        <f>IF(N250&gt;Gesamt!$B$32,0,Y250/Gesamt!$B$32*((N250)*(1+S250))/((1+Gesamt!$B$29)^(Gesamt!$B$32-N250)))</f>
        <v>0</v>
      </c>
      <c r="AA250" s="37">
        <f t="shared" si="34"/>
        <v>0</v>
      </c>
      <c r="AB250" s="15">
        <f>IF(V250-P250&gt;0,0,IF(N250&gt;Gesamt!$B$24,0,K250/12*Gesamt!$C$24*(((1+Beamte!L250)^(Gesamt!$B$24-Beamte!N250)))))</f>
        <v>0</v>
      </c>
      <c r="AC250" s="15">
        <f>IF(N250&gt;Gesamt!$B$24,0,AB250/Gesamt!$B$24*((N250)*(1+S250))/((1+Gesamt!$B$29)^(Gesamt!$B$24-N250)))</f>
        <v>0</v>
      </c>
      <c r="AD250" s="37">
        <f t="shared" si="35"/>
        <v>0</v>
      </c>
      <c r="AE250" s="15">
        <f>IF(R250-P250&lt;0,0,x)</f>
        <v>0</v>
      </c>
    </row>
    <row r="251" spans="6:31" x14ac:dyDescent="0.15">
      <c r="F251" s="40"/>
      <c r="G251" s="40"/>
      <c r="H251" s="40"/>
      <c r="I251" s="41"/>
      <c r="J251" s="41"/>
      <c r="K251" s="32">
        <f t="shared" si="31"/>
        <v>0</v>
      </c>
      <c r="L251" s="42">
        <v>1.4999999999999999E-2</v>
      </c>
      <c r="M251" s="33">
        <f t="shared" si="32"/>
        <v>-50.997946611909654</v>
      </c>
      <c r="N251" s="22">
        <f>(Gesamt!$B$2-IF(H251=0,G251,H251))/365.25</f>
        <v>116</v>
      </c>
      <c r="O251" s="22">
        <f t="shared" si="30"/>
        <v>65.002053388090346</v>
      </c>
      <c r="P251" s="23">
        <f>F251+IF(C251="m",Gesamt!$B$13*365.25,Gesamt!$B$14*365.25)</f>
        <v>23741.25</v>
      </c>
      <c r="Q251" s="34">
        <f t="shared" si="33"/>
        <v>23742</v>
      </c>
      <c r="R251" s="24">
        <f>IF(N251&lt;Gesamt!$B$23,IF(H251=0,G251+365.25*Gesamt!$B$23,H251+365.25*Gesamt!$B$23),0)</f>
        <v>0</v>
      </c>
      <c r="S251" s="35">
        <f>IF(M251&lt;Gesamt!$B$17,Gesamt!$C$17,IF(M251&lt;Gesamt!$B$18,Gesamt!$C$18,IF(M251&lt;Gesamt!$B$19,Gesamt!$C$19,Gesamt!$C$20)))</f>
        <v>0</v>
      </c>
      <c r="T251" s="26">
        <f>IF(R251&gt;0,IF(R251&lt;P251,K251/12*Gesamt!$C$23*(1+L251)^(Gesamt!$B$23-Beamte!N251)*(1+$K$4),0),0)</f>
        <v>0</v>
      </c>
      <c r="U251" s="36">
        <f>(T251/Gesamt!$B$23*N251/((1+Gesamt!$B$29)^(Gesamt!$B$23-Beamte!N251)))*(1+S251)</f>
        <v>0</v>
      </c>
      <c r="V251" s="24">
        <f>IF(N251&lt;Gesamt!$B$24,IF(H251=0,G251+365.25*Gesamt!$B$24,H251+365.25*Gesamt!$B$24),0)</f>
        <v>0</v>
      </c>
      <c r="W251" s="26" t="b">
        <f>IF(V251&gt;0,IF(V251&lt;P251,K251/12*Gesamt!$C$24*(1+L251)^(Gesamt!$B$24-Beamte!N251)*(1+$K$4),IF(O251&gt;=35,K251/12*Gesamt!$C$24*(1+L251)^(O251-N251)*(1+$K$4),0)))</f>
        <v>0</v>
      </c>
      <c r="X251" s="36">
        <f>IF(O251&gt;=40,(W251/Gesamt!$B$24*N251/((1+Gesamt!$B$29)^(Gesamt!$B$24-Beamte!N251))*(1+S251)),IF(O251&gt;=35,(W251/O251*N251/((1+Gesamt!$B$29)^(O251-Beamte!N251))*(1+S251)),0))</f>
        <v>0</v>
      </c>
      <c r="Y251" s="27">
        <f>IF(N251&gt;Gesamt!$B$23,0,K251/12*Gesamt!$C$23*(((1+Beamte!L251)^(Gesamt!$B$23-Beamte!N251))))</f>
        <v>0</v>
      </c>
      <c r="Z251" s="15">
        <f>IF(N251&gt;Gesamt!$B$32,0,Y251/Gesamt!$B$32*((N251)*(1+S251))/((1+Gesamt!$B$29)^(Gesamt!$B$32-N251)))</f>
        <v>0</v>
      </c>
      <c r="AA251" s="37">
        <f t="shared" si="34"/>
        <v>0</v>
      </c>
      <c r="AB251" s="15">
        <f>IF(V251-P251&gt;0,0,IF(N251&gt;Gesamt!$B$24,0,K251/12*Gesamt!$C$24*(((1+Beamte!L251)^(Gesamt!$B$24-Beamte!N251)))))</f>
        <v>0</v>
      </c>
      <c r="AC251" s="15">
        <f>IF(N251&gt;Gesamt!$B$24,0,AB251/Gesamt!$B$24*((N251)*(1+S251))/((1+Gesamt!$B$29)^(Gesamt!$B$24-N251)))</f>
        <v>0</v>
      </c>
      <c r="AD251" s="37">
        <f t="shared" si="35"/>
        <v>0</v>
      </c>
      <c r="AE251" s="15">
        <f>IF(R251-P251&lt;0,0,x)</f>
        <v>0</v>
      </c>
    </row>
    <row r="252" spans="6:31" x14ac:dyDescent="0.15">
      <c r="F252" s="40"/>
      <c r="G252" s="40"/>
      <c r="H252" s="40"/>
      <c r="I252" s="41"/>
      <c r="J252" s="41"/>
      <c r="K252" s="32">
        <f t="shared" si="31"/>
        <v>0</v>
      </c>
      <c r="L252" s="42">
        <v>1.4999999999999999E-2</v>
      </c>
      <c r="M252" s="33">
        <f t="shared" si="32"/>
        <v>-50.997946611909654</v>
      </c>
      <c r="N252" s="22">
        <f>(Gesamt!$B$2-IF(H252=0,G252,H252))/365.25</f>
        <v>116</v>
      </c>
      <c r="O252" s="22">
        <f t="shared" si="30"/>
        <v>65.002053388090346</v>
      </c>
      <c r="P252" s="23">
        <f>F252+IF(C252="m",Gesamt!$B$13*365.25,Gesamt!$B$14*365.25)</f>
        <v>23741.25</v>
      </c>
      <c r="Q252" s="34">
        <f t="shared" si="33"/>
        <v>23742</v>
      </c>
      <c r="R252" s="24">
        <f>IF(N252&lt;Gesamt!$B$23,IF(H252=0,G252+365.25*Gesamt!$B$23,H252+365.25*Gesamt!$B$23),0)</f>
        <v>0</v>
      </c>
      <c r="S252" s="35">
        <f>IF(M252&lt;Gesamt!$B$17,Gesamt!$C$17,IF(M252&lt;Gesamt!$B$18,Gesamt!$C$18,IF(M252&lt;Gesamt!$B$19,Gesamt!$C$19,Gesamt!$C$20)))</f>
        <v>0</v>
      </c>
      <c r="T252" s="26">
        <f>IF(R252&gt;0,IF(R252&lt;P252,K252/12*Gesamt!$C$23*(1+L252)^(Gesamt!$B$23-Beamte!N252)*(1+$K$4),0),0)</f>
        <v>0</v>
      </c>
      <c r="U252" s="36">
        <f>(T252/Gesamt!$B$23*N252/((1+Gesamt!$B$29)^(Gesamt!$B$23-Beamte!N252)))*(1+S252)</f>
        <v>0</v>
      </c>
      <c r="V252" s="24">
        <f>IF(N252&lt;Gesamt!$B$24,IF(H252=0,G252+365.25*Gesamt!$B$24,H252+365.25*Gesamt!$B$24),0)</f>
        <v>0</v>
      </c>
      <c r="W252" s="26" t="b">
        <f>IF(V252&gt;0,IF(V252&lt;P252,K252/12*Gesamt!$C$24*(1+L252)^(Gesamt!$B$24-Beamte!N252)*(1+$K$4),IF(O252&gt;=35,K252/12*Gesamt!$C$24*(1+L252)^(O252-N252)*(1+$K$4),0)))</f>
        <v>0</v>
      </c>
      <c r="X252" s="36">
        <f>IF(O252&gt;=40,(W252/Gesamt!$B$24*N252/((1+Gesamt!$B$29)^(Gesamt!$B$24-Beamte!N252))*(1+S252)),IF(O252&gt;=35,(W252/O252*N252/((1+Gesamt!$B$29)^(O252-Beamte!N252))*(1+S252)),0))</f>
        <v>0</v>
      </c>
      <c r="Y252" s="27">
        <f>IF(N252&gt;Gesamt!$B$23,0,K252/12*Gesamt!$C$23*(((1+Beamte!L252)^(Gesamt!$B$23-Beamte!N252))))</f>
        <v>0</v>
      </c>
      <c r="Z252" s="15">
        <f>IF(N252&gt;Gesamt!$B$32,0,Y252/Gesamt!$B$32*((N252)*(1+S252))/((1+Gesamt!$B$29)^(Gesamt!$B$32-N252)))</f>
        <v>0</v>
      </c>
      <c r="AA252" s="37">
        <f t="shared" si="34"/>
        <v>0</v>
      </c>
      <c r="AB252" s="15">
        <f>IF(V252-P252&gt;0,0,IF(N252&gt;Gesamt!$B$24,0,K252/12*Gesamt!$C$24*(((1+Beamte!L252)^(Gesamt!$B$24-Beamte!N252)))))</f>
        <v>0</v>
      </c>
      <c r="AC252" s="15">
        <f>IF(N252&gt;Gesamt!$B$24,0,AB252/Gesamt!$B$24*((N252)*(1+S252))/((1+Gesamt!$B$29)^(Gesamt!$B$24-N252)))</f>
        <v>0</v>
      </c>
      <c r="AD252" s="37">
        <f t="shared" si="35"/>
        <v>0</v>
      </c>
      <c r="AE252" s="15">
        <f>IF(R252-P252&lt;0,0,x)</f>
        <v>0</v>
      </c>
    </row>
    <row r="253" spans="6:31" x14ac:dyDescent="0.15">
      <c r="F253" s="40"/>
      <c r="G253" s="40"/>
      <c r="H253" s="40"/>
      <c r="I253" s="41"/>
      <c r="J253" s="41"/>
      <c r="K253" s="32">
        <f t="shared" si="31"/>
        <v>0</v>
      </c>
      <c r="L253" s="42">
        <v>1.4999999999999999E-2</v>
      </c>
      <c r="M253" s="33">
        <f t="shared" si="32"/>
        <v>-50.997946611909654</v>
      </c>
      <c r="N253" s="22">
        <f>(Gesamt!$B$2-IF(H253=0,G253,H253))/365.25</f>
        <v>116</v>
      </c>
      <c r="O253" s="22">
        <f t="shared" si="30"/>
        <v>65.002053388090346</v>
      </c>
      <c r="P253" s="23">
        <f>F253+IF(C253="m",Gesamt!$B$13*365.25,Gesamt!$B$14*365.25)</f>
        <v>23741.25</v>
      </c>
      <c r="Q253" s="34">
        <f t="shared" si="33"/>
        <v>23742</v>
      </c>
      <c r="R253" s="24">
        <f>IF(N253&lt;Gesamt!$B$23,IF(H253=0,G253+365.25*Gesamt!$B$23,H253+365.25*Gesamt!$B$23),0)</f>
        <v>0</v>
      </c>
      <c r="S253" s="35">
        <f>IF(M253&lt;Gesamt!$B$17,Gesamt!$C$17,IF(M253&lt;Gesamt!$B$18,Gesamt!$C$18,IF(M253&lt;Gesamt!$B$19,Gesamt!$C$19,Gesamt!$C$20)))</f>
        <v>0</v>
      </c>
      <c r="T253" s="26">
        <f>IF(R253&gt;0,IF(R253&lt;P253,K253/12*Gesamt!$C$23*(1+L253)^(Gesamt!$B$23-Beamte!N253)*(1+$K$4),0),0)</f>
        <v>0</v>
      </c>
      <c r="U253" s="36">
        <f>(T253/Gesamt!$B$23*N253/((1+Gesamt!$B$29)^(Gesamt!$B$23-Beamte!N253)))*(1+S253)</f>
        <v>0</v>
      </c>
      <c r="V253" s="24">
        <f>IF(N253&lt;Gesamt!$B$24,IF(H253=0,G253+365.25*Gesamt!$B$24,H253+365.25*Gesamt!$B$24),0)</f>
        <v>0</v>
      </c>
      <c r="W253" s="26" t="b">
        <f>IF(V253&gt;0,IF(V253&lt;P253,K253/12*Gesamt!$C$24*(1+L253)^(Gesamt!$B$24-Beamte!N253)*(1+$K$4),IF(O253&gt;=35,K253/12*Gesamt!$C$24*(1+L253)^(O253-N253)*(1+$K$4),0)))</f>
        <v>0</v>
      </c>
      <c r="X253" s="36">
        <f>IF(O253&gt;=40,(W253/Gesamt!$B$24*N253/((1+Gesamt!$B$29)^(Gesamt!$B$24-Beamte!N253))*(1+S253)),IF(O253&gt;=35,(W253/O253*N253/((1+Gesamt!$B$29)^(O253-Beamte!N253))*(1+S253)),0))</f>
        <v>0</v>
      </c>
      <c r="Y253" s="27">
        <f>IF(N253&gt;Gesamt!$B$23,0,K253/12*Gesamt!$C$23*(((1+Beamte!L253)^(Gesamt!$B$23-Beamte!N253))))</f>
        <v>0</v>
      </c>
      <c r="Z253" s="15">
        <f>IF(N253&gt;Gesamt!$B$32,0,Y253/Gesamt!$B$32*((N253)*(1+S253))/((1+Gesamt!$B$29)^(Gesamt!$B$32-N253)))</f>
        <v>0</v>
      </c>
      <c r="AA253" s="37">
        <f t="shared" si="34"/>
        <v>0</v>
      </c>
      <c r="AB253" s="15">
        <f>IF(V253-P253&gt;0,0,IF(N253&gt;Gesamt!$B$24,0,K253/12*Gesamt!$C$24*(((1+Beamte!L253)^(Gesamt!$B$24-Beamte!N253)))))</f>
        <v>0</v>
      </c>
      <c r="AC253" s="15">
        <f>IF(N253&gt;Gesamt!$B$24,0,AB253/Gesamt!$B$24*((N253)*(1+S253))/((1+Gesamt!$B$29)^(Gesamt!$B$24-N253)))</f>
        <v>0</v>
      </c>
      <c r="AD253" s="37">
        <f t="shared" si="35"/>
        <v>0</v>
      </c>
      <c r="AE253" s="15">
        <f>IF(R253-P253&lt;0,0,x)</f>
        <v>0</v>
      </c>
    </row>
    <row r="254" spans="6:31" x14ac:dyDescent="0.15">
      <c r="F254" s="40"/>
      <c r="G254" s="40"/>
      <c r="H254" s="40"/>
      <c r="I254" s="41"/>
      <c r="J254" s="41"/>
      <c r="K254" s="32">
        <f t="shared" si="31"/>
        <v>0</v>
      </c>
      <c r="L254" s="42">
        <v>1.4999999999999999E-2</v>
      </c>
      <c r="M254" s="33">
        <f t="shared" si="32"/>
        <v>-50.997946611909654</v>
      </c>
      <c r="N254" s="22">
        <f>(Gesamt!$B$2-IF(H254=0,G254,H254))/365.25</f>
        <v>116</v>
      </c>
      <c r="O254" s="22">
        <f t="shared" si="30"/>
        <v>65.002053388090346</v>
      </c>
      <c r="P254" s="23">
        <f>F254+IF(C254="m",Gesamt!$B$13*365.25,Gesamt!$B$14*365.25)</f>
        <v>23741.25</v>
      </c>
      <c r="Q254" s="34">
        <f t="shared" si="33"/>
        <v>23742</v>
      </c>
      <c r="R254" s="24">
        <f>IF(N254&lt;Gesamt!$B$23,IF(H254=0,G254+365.25*Gesamt!$B$23,H254+365.25*Gesamt!$B$23),0)</f>
        <v>0</v>
      </c>
      <c r="S254" s="35">
        <f>IF(M254&lt;Gesamt!$B$17,Gesamt!$C$17,IF(M254&lt;Gesamt!$B$18,Gesamt!$C$18,IF(M254&lt;Gesamt!$B$19,Gesamt!$C$19,Gesamt!$C$20)))</f>
        <v>0</v>
      </c>
      <c r="T254" s="26">
        <f>IF(R254&gt;0,IF(R254&lt;P254,K254/12*Gesamt!$C$23*(1+L254)^(Gesamt!$B$23-Beamte!N254)*(1+$K$4),0),0)</f>
        <v>0</v>
      </c>
      <c r="U254" s="36">
        <f>(T254/Gesamt!$B$23*N254/((1+Gesamt!$B$29)^(Gesamt!$B$23-Beamte!N254)))*(1+S254)</f>
        <v>0</v>
      </c>
      <c r="V254" s="24">
        <f>IF(N254&lt;Gesamt!$B$24,IF(H254=0,G254+365.25*Gesamt!$B$24,H254+365.25*Gesamt!$B$24),0)</f>
        <v>0</v>
      </c>
      <c r="W254" s="26" t="b">
        <f>IF(V254&gt;0,IF(V254&lt;P254,K254/12*Gesamt!$C$24*(1+L254)^(Gesamt!$B$24-Beamte!N254)*(1+$K$4),IF(O254&gt;=35,K254/12*Gesamt!$C$24*(1+L254)^(O254-N254)*(1+$K$4),0)))</f>
        <v>0</v>
      </c>
      <c r="X254" s="36">
        <f>IF(O254&gt;=40,(W254/Gesamt!$B$24*N254/((1+Gesamt!$B$29)^(Gesamt!$B$24-Beamte!N254))*(1+S254)),IF(O254&gt;=35,(W254/O254*N254/((1+Gesamt!$B$29)^(O254-Beamte!N254))*(1+S254)),0))</f>
        <v>0</v>
      </c>
      <c r="Y254" s="27">
        <f>IF(N254&gt;Gesamt!$B$23,0,K254/12*Gesamt!$C$23*(((1+Beamte!L254)^(Gesamt!$B$23-Beamte!N254))))</f>
        <v>0</v>
      </c>
      <c r="Z254" s="15">
        <f>IF(N254&gt;Gesamt!$B$32,0,Y254/Gesamt!$B$32*((N254)*(1+S254))/((1+Gesamt!$B$29)^(Gesamt!$B$32-N254)))</f>
        <v>0</v>
      </c>
      <c r="AA254" s="37">
        <f t="shared" si="34"/>
        <v>0</v>
      </c>
      <c r="AB254" s="15">
        <f>IF(V254-P254&gt;0,0,IF(N254&gt;Gesamt!$B$24,0,K254/12*Gesamt!$C$24*(((1+Beamte!L254)^(Gesamt!$B$24-Beamte!N254)))))</f>
        <v>0</v>
      </c>
      <c r="AC254" s="15">
        <f>IF(N254&gt;Gesamt!$B$24,0,AB254/Gesamt!$B$24*((N254)*(1+S254))/((1+Gesamt!$B$29)^(Gesamt!$B$24-N254)))</f>
        <v>0</v>
      </c>
      <c r="AD254" s="37">
        <f t="shared" si="35"/>
        <v>0</v>
      </c>
      <c r="AE254" s="15">
        <f>IF(R254-P254&lt;0,0,x)</f>
        <v>0</v>
      </c>
    </row>
    <row r="255" spans="6:31" x14ac:dyDescent="0.15">
      <c r="F255" s="40"/>
      <c r="G255" s="40"/>
      <c r="H255" s="40"/>
      <c r="I255" s="41"/>
      <c r="J255" s="41"/>
      <c r="K255" s="32">
        <f t="shared" si="31"/>
        <v>0</v>
      </c>
      <c r="L255" s="42">
        <v>1.4999999999999999E-2</v>
      </c>
      <c r="M255" s="33">
        <f t="shared" si="32"/>
        <v>-50.997946611909654</v>
      </c>
      <c r="N255" s="22">
        <f>(Gesamt!$B$2-IF(H255=0,G255,H255))/365.25</f>
        <v>116</v>
      </c>
      <c r="O255" s="22">
        <f t="shared" si="30"/>
        <v>65.002053388090346</v>
      </c>
      <c r="P255" s="23">
        <f>F255+IF(C255="m",Gesamt!$B$13*365.25,Gesamt!$B$14*365.25)</f>
        <v>23741.25</v>
      </c>
      <c r="Q255" s="34">
        <f t="shared" si="33"/>
        <v>23742</v>
      </c>
      <c r="R255" s="24">
        <f>IF(N255&lt;Gesamt!$B$23,IF(H255=0,G255+365.25*Gesamt!$B$23,H255+365.25*Gesamt!$B$23),0)</f>
        <v>0</v>
      </c>
      <c r="S255" s="35">
        <f>IF(M255&lt;Gesamt!$B$17,Gesamt!$C$17,IF(M255&lt;Gesamt!$B$18,Gesamt!$C$18,IF(M255&lt;Gesamt!$B$19,Gesamt!$C$19,Gesamt!$C$20)))</f>
        <v>0</v>
      </c>
      <c r="T255" s="26">
        <f>IF(R255&gt;0,IF(R255&lt;P255,K255/12*Gesamt!$C$23*(1+L255)^(Gesamt!$B$23-Beamte!N255)*(1+$K$4),0),0)</f>
        <v>0</v>
      </c>
      <c r="U255" s="36">
        <f>(T255/Gesamt!$B$23*N255/((1+Gesamt!$B$29)^(Gesamt!$B$23-Beamte!N255)))*(1+S255)</f>
        <v>0</v>
      </c>
      <c r="V255" s="24">
        <f>IF(N255&lt;Gesamt!$B$24,IF(H255=0,G255+365.25*Gesamt!$B$24,H255+365.25*Gesamt!$B$24),0)</f>
        <v>0</v>
      </c>
      <c r="W255" s="26" t="b">
        <f>IF(V255&gt;0,IF(V255&lt;P255,K255/12*Gesamt!$C$24*(1+L255)^(Gesamt!$B$24-Beamte!N255)*(1+$K$4),IF(O255&gt;=35,K255/12*Gesamt!$C$24*(1+L255)^(O255-N255)*(1+$K$4),0)))</f>
        <v>0</v>
      </c>
      <c r="X255" s="36">
        <f>IF(O255&gt;=40,(W255/Gesamt!$B$24*N255/((1+Gesamt!$B$29)^(Gesamt!$B$24-Beamte!N255))*(1+S255)),IF(O255&gt;=35,(W255/O255*N255/((1+Gesamt!$B$29)^(O255-Beamte!N255))*(1+S255)),0))</f>
        <v>0</v>
      </c>
      <c r="Y255" s="27">
        <f>IF(N255&gt;Gesamt!$B$23,0,K255/12*Gesamt!$C$23*(((1+Beamte!L255)^(Gesamt!$B$23-Beamte!N255))))</f>
        <v>0</v>
      </c>
      <c r="Z255" s="15">
        <f>IF(N255&gt;Gesamt!$B$32,0,Y255/Gesamt!$B$32*((N255)*(1+S255))/((1+Gesamt!$B$29)^(Gesamt!$B$32-N255)))</f>
        <v>0</v>
      </c>
      <c r="AA255" s="37">
        <f t="shared" si="34"/>
        <v>0</v>
      </c>
      <c r="AB255" s="15">
        <f>IF(V255-P255&gt;0,0,IF(N255&gt;Gesamt!$B$24,0,K255/12*Gesamt!$C$24*(((1+Beamte!L255)^(Gesamt!$B$24-Beamte!N255)))))</f>
        <v>0</v>
      </c>
      <c r="AC255" s="15">
        <f>IF(N255&gt;Gesamt!$B$24,0,AB255/Gesamt!$B$24*((N255)*(1+S255))/((1+Gesamt!$B$29)^(Gesamt!$B$24-N255)))</f>
        <v>0</v>
      </c>
      <c r="AD255" s="37">
        <f t="shared" si="35"/>
        <v>0</v>
      </c>
      <c r="AE255" s="15">
        <f>IF(R255-P255&lt;0,0,x)</f>
        <v>0</v>
      </c>
    </row>
    <row r="256" spans="6:31" x14ac:dyDescent="0.15">
      <c r="F256" s="40"/>
      <c r="G256" s="40"/>
      <c r="H256" s="40"/>
      <c r="I256" s="41"/>
      <c r="J256" s="41"/>
      <c r="K256" s="32">
        <f t="shared" si="31"/>
        <v>0</v>
      </c>
      <c r="L256" s="42">
        <v>1.4999999999999999E-2</v>
      </c>
      <c r="M256" s="33">
        <f t="shared" si="32"/>
        <v>-50.997946611909654</v>
      </c>
      <c r="N256" s="22">
        <f>(Gesamt!$B$2-IF(H256=0,G256,H256))/365.25</f>
        <v>116</v>
      </c>
      <c r="O256" s="22">
        <f t="shared" si="30"/>
        <v>65.002053388090346</v>
      </c>
      <c r="P256" s="23">
        <f>F256+IF(C256="m",Gesamt!$B$13*365.25,Gesamt!$B$14*365.25)</f>
        <v>23741.25</v>
      </c>
      <c r="Q256" s="34">
        <f t="shared" si="33"/>
        <v>23742</v>
      </c>
      <c r="R256" s="24">
        <f>IF(N256&lt;Gesamt!$B$23,IF(H256=0,G256+365.25*Gesamt!$B$23,H256+365.25*Gesamt!$B$23),0)</f>
        <v>0</v>
      </c>
      <c r="S256" s="35">
        <f>IF(M256&lt;Gesamt!$B$17,Gesamt!$C$17,IF(M256&lt;Gesamt!$B$18,Gesamt!$C$18,IF(M256&lt;Gesamt!$B$19,Gesamt!$C$19,Gesamt!$C$20)))</f>
        <v>0</v>
      </c>
      <c r="T256" s="26">
        <f>IF(R256&gt;0,IF(R256&lt;P256,K256/12*Gesamt!$C$23*(1+L256)^(Gesamt!$B$23-Beamte!N256)*(1+$K$4),0),0)</f>
        <v>0</v>
      </c>
      <c r="U256" s="36">
        <f>(T256/Gesamt!$B$23*N256/((1+Gesamt!$B$29)^(Gesamt!$B$23-Beamte!N256)))*(1+S256)</f>
        <v>0</v>
      </c>
      <c r="V256" s="24">
        <f>IF(N256&lt;Gesamt!$B$24,IF(H256=0,G256+365.25*Gesamt!$B$24,H256+365.25*Gesamt!$B$24),0)</f>
        <v>0</v>
      </c>
      <c r="W256" s="26" t="b">
        <f>IF(V256&gt;0,IF(V256&lt;P256,K256/12*Gesamt!$C$24*(1+L256)^(Gesamt!$B$24-Beamte!N256)*(1+$K$4),IF(O256&gt;=35,K256/12*Gesamt!$C$24*(1+L256)^(O256-N256)*(1+$K$4),0)))</f>
        <v>0</v>
      </c>
      <c r="X256" s="36">
        <f>IF(O256&gt;=40,(W256/Gesamt!$B$24*N256/((1+Gesamt!$B$29)^(Gesamt!$B$24-Beamte!N256))*(1+S256)),IF(O256&gt;=35,(W256/O256*N256/((1+Gesamt!$B$29)^(O256-Beamte!N256))*(1+S256)),0))</f>
        <v>0</v>
      </c>
      <c r="Y256" s="27">
        <f>IF(N256&gt;Gesamt!$B$23,0,K256/12*Gesamt!$C$23*(((1+Beamte!L256)^(Gesamt!$B$23-Beamte!N256))))</f>
        <v>0</v>
      </c>
      <c r="Z256" s="15">
        <f>IF(N256&gt;Gesamt!$B$32,0,Y256/Gesamt!$B$32*((N256)*(1+S256))/((1+Gesamt!$B$29)^(Gesamt!$B$32-N256)))</f>
        <v>0</v>
      </c>
      <c r="AA256" s="37">
        <f t="shared" si="34"/>
        <v>0</v>
      </c>
      <c r="AB256" s="15">
        <f>IF(V256-P256&gt;0,0,IF(N256&gt;Gesamt!$B$24,0,K256/12*Gesamt!$C$24*(((1+Beamte!L256)^(Gesamt!$B$24-Beamte!N256)))))</f>
        <v>0</v>
      </c>
      <c r="AC256" s="15">
        <f>IF(N256&gt;Gesamt!$B$24,0,AB256/Gesamt!$B$24*((N256)*(1+S256))/((1+Gesamt!$B$29)^(Gesamt!$B$24-N256)))</f>
        <v>0</v>
      </c>
      <c r="AD256" s="37">
        <f t="shared" si="35"/>
        <v>0</v>
      </c>
      <c r="AE256" s="15">
        <f>IF(R256-P256&lt;0,0,x)</f>
        <v>0</v>
      </c>
    </row>
    <row r="257" spans="6:31" x14ac:dyDescent="0.15">
      <c r="F257" s="40"/>
      <c r="G257" s="40"/>
      <c r="H257" s="40"/>
      <c r="I257" s="41"/>
      <c r="J257" s="41"/>
      <c r="K257" s="32">
        <f t="shared" si="31"/>
        <v>0</v>
      </c>
      <c r="L257" s="42">
        <v>1.4999999999999999E-2</v>
      </c>
      <c r="M257" s="33">
        <f t="shared" si="32"/>
        <v>-50.997946611909654</v>
      </c>
      <c r="N257" s="22">
        <f>(Gesamt!$B$2-IF(H257=0,G257,H257))/365.25</f>
        <v>116</v>
      </c>
      <c r="O257" s="22">
        <f t="shared" si="30"/>
        <v>65.002053388090346</v>
      </c>
      <c r="P257" s="23">
        <f>F257+IF(C257="m",Gesamt!$B$13*365.25,Gesamt!$B$14*365.25)</f>
        <v>23741.25</v>
      </c>
      <c r="Q257" s="34">
        <f t="shared" si="33"/>
        <v>23742</v>
      </c>
      <c r="R257" s="24">
        <f>IF(N257&lt;Gesamt!$B$23,IF(H257=0,G257+365.25*Gesamt!$B$23,H257+365.25*Gesamt!$B$23),0)</f>
        <v>0</v>
      </c>
      <c r="S257" s="35">
        <f>IF(M257&lt;Gesamt!$B$17,Gesamt!$C$17,IF(M257&lt;Gesamt!$B$18,Gesamt!$C$18,IF(M257&lt;Gesamt!$B$19,Gesamt!$C$19,Gesamt!$C$20)))</f>
        <v>0</v>
      </c>
      <c r="T257" s="26">
        <f>IF(R257&gt;0,IF(R257&lt;P257,K257/12*Gesamt!$C$23*(1+L257)^(Gesamt!$B$23-Beamte!N257)*(1+$K$4),0),0)</f>
        <v>0</v>
      </c>
      <c r="U257" s="36">
        <f>(T257/Gesamt!$B$23*N257/((1+Gesamt!$B$29)^(Gesamt!$B$23-Beamte!N257)))*(1+S257)</f>
        <v>0</v>
      </c>
      <c r="V257" s="24">
        <f>IF(N257&lt;Gesamt!$B$24,IF(H257=0,G257+365.25*Gesamt!$B$24,H257+365.25*Gesamt!$B$24),0)</f>
        <v>0</v>
      </c>
      <c r="W257" s="26" t="b">
        <f>IF(V257&gt;0,IF(V257&lt;P257,K257/12*Gesamt!$C$24*(1+L257)^(Gesamt!$B$24-Beamte!N257)*(1+$K$4),IF(O257&gt;=35,K257/12*Gesamt!$C$24*(1+L257)^(O257-N257)*(1+$K$4),0)))</f>
        <v>0</v>
      </c>
      <c r="X257" s="36">
        <f>IF(O257&gt;=40,(W257/Gesamt!$B$24*N257/((1+Gesamt!$B$29)^(Gesamt!$B$24-Beamte!N257))*(1+S257)),IF(O257&gt;=35,(W257/O257*N257/((1+Gesamt!$B$29)^(O257-Beamte!N257))*(1+S257)),0))</f>
        <v>0</v>
      </c>
      <c r="Y257" s="27">
        <f>IF(N257&gt;Gesamt!$B$23,0,K257/12*Gesamt!$C$23*(((1+Beamte!L257)^(Gesamt!$B$23-Beamte!N257))))</f>
        <v>0</v>
      </c>
      <c r="Z257" s="15">
        <f>IF(N257&gt;Gesamt!$B$32,0,Y257/Gesamt!$B$32*((N257)*(1+S257))/((1+Gesamt!$B$29)^(Gesamt!$B$32-N257)))</f>
        <v>0</v>
      </c>
      <c r="AA257" s="37">
        <f t="shared" si="34"/>
        <v>0</v>
      </c>
      <c r="AB257" s="15">
        <f>IF(V257-P257&gt;0,0,IF(N257&gt;Gesamt!$B$24,0,K257/12*Gesamt!$C$24*(((1+Beamte!L257)^(Gesamt!$B$24-Beamte!N257)))))</f>
        <v>0</v>
      </c>
      <c r="AC257" s="15">
        <f>IF(N257&gt;Gesamt!$B$24,0,AB257/Gesamt!$B$24*((N257)*(1+S257))/((1+Gesamt!$B$29)^(Gesamt!$B$24-N257)))</f>
        <v>0</v>
      </c>
      <c r="AD257" s="37">
        <f t="shared" si="35"/>
        <v>0</v>
      </c>
      <c r="AE257" s="15">
        <f>IF(R257-P257&lt;0,0,x)</f>
        <v>0</v>
      </c>
    </row>
    <row r="258" spans="6:31" x14ac:dyDescent="0.15">
      <c r="F258" s="40"/>
      <c r="G258" s="40"/>
      <c r="H258" s="40"/>
      <c r="I258" s="41"/>
      <c r="J258" s="41"/>
      <c r="K258" s="32">
        <f t="shared" si="31"/>
        <v>0</v>
      </c>
      <c r="L258" s="42">
        <v>1.4999999999999999E-2</v>
      </c>
      <c r="M258" s="33">
        <f t="shared" si="32"/>
        <v>-50.997946611909654</v>
      </c>
      <c r="N258" s="22">
        <f>(Gesamt!$B$2-IF(H258=0,G258,H258))/365.25</f>
        <v>116</v>
      </c>
      <c r="O258" s="22">
        <f t="shared" si="30"/>
        <v>65.002053388090346</v>
      </c>
      <c r="P258" s="23">
        <f>F258+IF(C258="m",Gesamt!$B$13*365.25,Gesamt!$B$14*365.25)</f>
        <v>23741.25</v>
      </c>
      <c r="Q258" s="34">
        <f t="shared" si="33"/>
        <v>23742</v>
      </c>
      <c r="R258" s="24">
        <f>IF(N258&lt;Gesamt!$B$23,IF(H258=0,G258+365.25*Gesamt!$B$23,H258+365.25*Gesamt!$B$23),0)</f>
        <v>0</v>
      </c>
      <c r="S258" s="35">
        <f>IF(M258&lt;Gesamt!$B$17,Gesamt!$C$17,IF(M258&lt;Gesamt!$B$18,Gesamt!$C$18,IF(M258&lt;Gesamt!$B$19,Gesamt!$C$19,Gesamt!$C$20)))</f>
        <v>0</v>
      </c>
      <c r="T258" s="26">
        <f>IF(R258&gt;0,IF(R258&lt;P258,K258/12*Gesamt!$C$23*(1+L258)^(Gesamt!$B$23-Beamte!N258)*(1+$K$4),0),0)</f>
        <v>0</v>
      </c>
      <c r="U258" s="36">
        <f>(T258/Gesamt!$B$23*N258/((1+Gesamt!$B$29)^(Gesamt!$B$23-Beamte!N258)))*(1+S258)</f>
        <v>0</v>
      </c>
      <c r="V258" s="24">
        <f>IF(N258&lt;Gesamt!$B$24,IF(H258=0,G258+365.25*Gesamt!$B$24,H258+365.25*Gesamt!$B$24),0)</f>
        <v>0</v>
      </c>
      <c r="W258" s="26" t="b">
        <f>IF(V258&gt;0,IF(V258&lt;P258,K258/12*Gesamt!$C$24*(1+L258)^(Gesamt!$B$24-Beamte!N258)*(1+$K$4),IF(O258&gt;=35,K258/12*Gesamt!$C$24*(1+L258)^(O258-N258)*(1+$K$4),0)))</f>
        <v>0</v>
      </c>
      <c r="X258" s="36">
        <f>IF(O258&gt;=40,(W258/Gesamt!$B$24*N258/((1+Gesamt!$B$29)^(Gesamt!$B$24-Beamte!N258))*(1+S258)),IF(O258&gt;=35,(W258/O258*N258/((1+Gesamt!$B$29)^(O258-Beamte!N258))*(1+S258)),0))</f>
        <v>0</v>
      </c>
      <c r="Y258" s="27">
        <f>IF(N258&gt;Gesamt!$B$23,0,K258/12*Gesamt!$C$23*(((1+Beamte!L258)^(Gesamt!$B$23-Beamte!N258))))</f>
        <v>0</v>
      </c>
      <c r="Z258" s="15">
        <f>IF(N258&gt;Gesamt!$B$32,0,Y258/Gesamt!$B$32*((N258)*(1+S258))/((1+Gesamt!$B$29)^(Gesamt!$B$32-N258)))</f>
        <v>0</v>
      </c>
      <c r="AA258" s="37">
        <f t="shared" si="34"/>
        <v>0</v>
      </c>
      <c r="AB258" s="15">
        <f>IF(V258-P258&gt;0,0,IF(N258&gt;Gesamt!$B$24,0,K258/12*Gesamt!$C$24*(((1+Beamte!L258)^(Gesamt!$B$24-Beamte!N258)))))</f>
        <v>0</v>
      </c>
      <c r="AC258" s="15">
        <f>IF(N258&gt;Gesamt!$B$24,0,AB258/Gesamt!$B$24*((N258)*(1+S258))/((1+Gesamt!$B$29)^(Gesamt!$B$24-N258)))</f>
        <v>0</v>
      </c>
      <c r="AD258" s="37">
        <f t="shared" si="35"/>
        <v>0</v>
      </c>
      <c r="AE258" s="15">
        <f>IF(R258-P258&lt;0,0,x)</f>
        <v>0</v>
      </c>
    </row>
    <row r="259" spans="6:31" x14ac:dyDescent="0.15">
      <c r="F259" s="40"/>
      <c r="G259" s="40"/>
      <c r="H259" s="40"/>
      <c r="I259" s="41"/>
      <c r="J259" s="41"/>
      <c r="K259" s="32">
        <f t="shared" si="31"/>
        <v>0</v>
      </c>
      <c r="L259" s="42">
        <v>1.4999999999999999E-2</v>
      </c>
      <c r="M259" s="33">
        <f t="shared" si="32"/>
        <v>-50.997946611909654</v>
      </c>
      <c r="N259" s="22">
        <f>(Gesamt!$B$2-IF(H259=0,G259,H259))/365.25</f>
        <v>116</v>
      </c>
      <c r="O259" s="22">
        <f t="shared" si="30"/>
        <v>65.002053388090346</v>
      </c>
      <c r="P259" s="23">
        <f>F259+IF(C259="m",Gesamt!$B$13*365.25,Gesamt!$B$14*365.25)</f>
        <v>23741.25</v>
      </c>
      <c r="Q259" s="34">
        <f t="shared" si="33"/>
        <v>23742</v>
      </c>
      <c r="R259" s="24">
        <f>IF(N259&lt;Gesamt!$B$23,IF(H259=0,G259+365.25*Gesamt!$B$23,H259+365.25*Gesamt!$B$23),0)</f>
        <v>0</v>
      </c>
      <c r="S259" s="35">
        <f>IF(M259&lt;Gesamt!$B$17,Gesamt!$C$17,IF(M259&lt;Gesamt!$B$18,Gesamt!$C$18,IF(M259&lt;Gesamt!$B$19,Gesamt!$C$19,Gesamt!$C$20)))</f>
        <v>0</v>
      </c>
      <c r="T259" s="26">
        <f>IF(R259&gt;0,IF(R259&lt;P259,K259/12*Gesamt!$C$23*(1+L259)^(Gesamt!$B$23-Beamte!N259)*(1+$K$4),0),0)</f>
        <v>0</v>
      </c>
      <c r="U259" s="36">
        <f>(T259/Gesamt!$B$23*N259/((1+Gesamt!$B$29)^(Gesamt!$B$23-Beamte!N259)))*(1+S259)</f>
        <v>0</v>
      </c>
      <c r="V259" s="24">
        <f>IF(N259&lt;Gesamt!$B$24,IF(H259=0,G259+365.25*Gesamt!$B$24,H259+365.25*Gesamt!$B$24),0)</f>
        <v>0</v>
      </c>
      <c r="W259" s="26" t="b">
        <f>IF(V259&gt;0,IF(V259&lt;P259,K259/12*Gesamt!$C$24*(1+L259)^(Gesamt!$B$24-Beamte!N259)*(1+$K$4),IF(O259&gt;=35,K259/12*Gesamt!$C$24*(1+L259)^(O259-N259)*(1+$K$4),0)))</f>
        <v>0</v>
      </c>
      <c r="X259" s="36">
        <f>IF(O259&gt;=40,(W259/Gesamt!$B$24*N259/((1+Gesamt!$B$29)^(Gesamt!$B$24-Beamte!N259))*(1+S259)),IF(O259&gt;=35,(W259/O259*N259/((1+Gesamt!$B$29)^(O259-Beamte!N259))*(1+S259)),0))</f>
        <v>0</v>
      </c>
      <c r="Y259" s="27">
        <f>IF(N259&gt;Gesamt!$B$23,0,K259/12*Gesamt!$C$23*(((1+Beamte!L259)^(Gesamt!$B$23-Beamte!N259))))</f>
        <v>0</v>
      </c>
      <c r="Z259" s="15">
        <f>IF(N259&gt;Gesamt!$B$32,0,Y259/Gesamt!$B$32*((N259)*(1+S259))/((1+Gesamt!$B$29)^(Gesamt!$B$32-N259)))</f>
        <v>0</v>
      </c>
      <c r="AA259" s="37">
        <f t="shared" si="34"/>
        <v>0</v>
      </c>
      <c r="AB259" s="15">
        <f>IF(V259-P259&gt;0,0,IF(N259&gt;Gesamt!$B$24,0,K259/12*Gesamt!$C$24*(((1+Beamte!L259)^(Gesamt!$B$24-Beamte!N259)))))</f>
        <v>0</v>
      </c>
      <c r="AC259" s="15">
        <f>IF(N259&gt;Gesamt!$B$24,0,AB259/Gesamt!$B$24*((N259)*(1+S259))/((1+Gesamt!$B$29)^(Gesamt!$B$24-N259)))</f>
        <v>0</v>
      </c>
      <c r="AD259" s="37">
        <f t="shared" si="35"/>
        <v>0</v>
      </c>
      <c r="AE259" s="15">
        <f>IF(R259-P259&lt;0,0,x)</f>
        <v>0</v>
      </c>
    </row>
    <row r="260" spans="6:31" x14ac:dyDescent="0.15">
      <c r="F260" s="40"/>
      <c r="G260" s="40"/>
      <c r="H260" s="40"/>
      <c r="I260" s="41"/>
      <c r="J260" s="41"/>
      <c r="K260" s="32">
        <f t="shared" si="31"/>
        <v>0</v>
      </c>
      <c r="L260" s="42">
        <v>1.4999999999999999E-2</v>
      </c>
      <c r="M260" s="33">
        <f t="shared" si="32"/>
        <v>-50.997946611909654</v>
      </c>
      <c r="N260" s="22">
        <f>(Gesamt!$B$2-IF(H260=0,G260,H260))/365.25</f>
        <v>116</v>
      </c>
      <c r="O260" s="22">
        <f t="shared" si="30"/>
        <v>65.002053388090346</v>
      </c>
      <c r="P260" s="23">
        <f>F260+IF(C260="m",Gesamt!$B$13*365.25,Gesamt!$B$14*365.25)</f>
        <v>23741.25</v>
      </c>
      <c r="Q260" s="34">
        <f t="shared" si="33"/>
        <v>23742</v>
      </c>
      <c r="R260" s="24">
        <f>IF(N260&lt;Gesamt!$B$23,IF(H260=0,G260+365.25*Gesamt!$B$23,H260+365.25*Gesamt!$B$23),0)</f>
        <v>0</v>
      </c>
      <c r="S260" s="35">
        <f>IF(M260&lt;Gesamt!$B$17,Gesamt!$C$17,IF(M260&lt;Gesamt!$B$18,Gesamt!$C$18,IF(M260&lt;Gesamt!$B$19,Gesamt!$C$19,Gesamt!$C$20)))</f>
        <v>0</v>
      </c>
      <c r="T260" s="26">
        <f>IF(R260&gt;0,IF(R260&lt;P260,K260/12*Gesamt!$C$23*(1+L260)^(Gesamt!$B$23-Beamte!N260)*(1+$K$4),0),0)</f>
        <v>0</v>
      </c>
      <c r="U260" s="36">
        <f>(T260/Gesamt!$B$23*N260/((1+Gesamt!$B$29)^(Gesamt!$B$23-Beamte!N260)))*(1+S260)</f>
        <v>0</v>
      </c>
      <c r="V260" s="24">
        <f>IF(N260&lt;Gesamt!$B$24,IF(H260=0,G260+365.25*Gesamt!$B$24,H260+365.25*Gesamt!$B$24),0)</f>
        <v>0</v>
      </c>
      <c r="W260" s="26" t="b">
        <f>IF(V260&gt;0,IF(V260&lt;P260,K260/12*Gesamt!$C$24*(1+L260)^(Gesamt!$B$24-Beamte!N260)*(1+$K$4),IF(O260&gt;=35,K260/12*Gesamt!$C$24*(1+L260)^(O260-N260)*(1+$K$4),0)))</f>
        <v>0</v>
      </c>
      <c r="X260" s="36">
        <f>IF(O260&gt;=40,(W260/Gesamt!$B$24*N260/((1+Gesamt!$B$29)^(Gesamt!$B$24-Beamte!N260))*(1+S260)),IF(O260&gt;=35,(W260/O260*N260/((1+Gesamt!$B$29)^(O260-Beamte!N260))*(1+S260)),0))</f>
        <v>0</v>
      </c>
      <c r="Y260" s="27">
        <f>IF(N260&gt;Gesamt!$B$23,0,K260/12*Gesamt!$C$23*(((1+Beamte!L260)^(Gesamt!$B$23-Beamte!N260))))</f>
        <v>0</v>
      </c>
      <c r="Z260" s="15">
        <f>IF(N260&gt;Gesamt!$B$32,0,Y260/Gesamt!$B$32*((N260)*(1+S260))/((1+Gesamt!$B$29)^(Gesamt!$B$32-N260)))</f>
        <v>0</v>
      </c>
      <c r="AA260" s="37">
        <f t="shared" si="34"/>
        <v>0</v>
      </c>
      <c r="AB260" s="15">
        <f>IF(V260-P260&gt;0,0,IF(N260&gt;Gesamt!$B$24,0,K260/12*Gesamt!$C$24*(((1+Beamte!L260)^(Gesamt!$B$24-Beamte!N260)))))</f>
        <v>0</v>
      </c>
      <c r="AC260" s="15">
        <f>IF(N260&gt;Gesamt!$B$24,0,AB260/Gesamt!$B$24*((N260)*(1+S260))/((1+Gesamt!$B$29)^(Gesamt!$B$24-N260)))</f>
        <v>0</v>
      </c>
      <c r="AD260" s="37">
        <f t="shared" si="35"/>
        <v>0</v>
      </c>
      <c r="AE260" s="15">
        <f>IF(R260-P260&lt;0,0,x)</f>
        <v>0</v>
      </c>
    </row>
    <row r="261" spans="6:31" x14ac:dyDescent="0.15">
      <c r="F261" s="40"/>
      <c r="G261" s="40"/>
      <c r="H261" s="40"/>
      <c r="I261" s="41"/>
      <c r="J261" s="41"/>
      <c r="K261" s="32">
        <f t="shared" si="31"/>
        <v>0</v>
      </c>
      <c r="L261" s="42">
        <v>1.4999999999999999E-2</v>
      </c>
      <c r="M261" s="33">
        <f t="shared" si="32"/>
        <v>-50.997946611909654</v>
      </c>
      <c r="N261" s="22">
        <f>(Gesamt!$B$2-IF(H261=0,G261,H261))/365.25</f>
        <v>116</v>
      </c>
      <c r="O261" s="22">
        <f t="shared" si="30"/>
        <v>65.002053388090346</v>
      </c>
      <c r="P261" s="23">
        <f>F261+IF(C261="m",Gesamt!$B$13*365.25,Gesamt!$B$14*365.25)</f>
        <v>23741.25</v>
      </c>
      <c r="Q261" s="34">
        <f t="shared" si="33"/>
        <v>23742</v>
      </c>
      <c r="R261" s="24">
        <f>IF(N261&lt;Gesamt!$B$23,IF(H261=0,G261+365.25*Gesamt!$B$23,H261+365.25*Gesamt!$B$23),0)</f>
        <v>0</v>
      </c>
      <c r="S261" s="35">
        <f>IF(M261&lt;Gesamt!$B$17,Gesamt!$C$17,IF(M261&lt;Gesamt!$B$18,Gesamt!$C$18,IF(M261&lt;Gesamt!$B$19,Gesamt!$C$19,Gesamt!$C$20)))</f>
        <v>0</v>
      </c>
      <c r="T261" s="26">
        <f>IF(R261&gt;0,IF(R261&lt;P261,K261/12*Gesamt!$C$23*(1+L261)^(Gesamt!$B$23-Beamte!N261)*(1+$K$4),0),0)</f>
        <v>0</v>
      </c>
      <c r="U261" s="36">
        <f>(T261/Gesamt!$B$23*N261/((1+Gesamt!$B$29)^(Gesamt!$B$23-Beamte!N261)))*(1+S261)</f>
        <v>0</v>
      </c>
      <c r="V261" s="24">
        <f>IF(N261&lt;Gesamt!$B$24,IF(H261=0,G261+365.25*Gesamt!$B$24,H261+365.25*Gesamt!$B$24),0)</f>
        <v>0</v>
      </c>
      <c r="W261" s="26" t="b">
        <f>IF(V261&gt;0,IF(V261&lt;P261,K261/12*Gesamt!$C$24*(1+L261)^(Gesamt!$B$24-Beamte!N261)*(1+$K$4),IF(O261&gt;=35,K261/12*Gesamt!$C$24*(1+L261)^(O261-N261)*(1+$K$4),0)))</f>
        <v>0</v>
      </c>
      <c r="X261" s="36">
        <f>IF(O261&gt;=40,(W261/Gesamt!$B$24*N261/((1+Gesamt!$B$29)^(Gesamt!$B$24-Beamte!N261))*(1+S261)),IF(O261&gt;=35,(W261/O261*N261/((1+Gesamt!$B$29)^(O261-Beamte!N261))*(1+S261)),0))</f>
        <v>0</v>
      </c>
      <c r="Y261" s="27">
        <f>IF(N261&gt;Gesamt!$B$23,0,K261/12*Gesamt!$C$23*(((1+Beamte!L261)^(Gesamt!$B$23-Beamte!N261))))</f>
        <v>0</v>
      </c>
      <c r="Z261" s="15">
        <f>IF(N261&gt;Gesamt!$B$32,0,Y261/Gesamt!$B$32*((N261)*(1+S261))/((1+Gesamt!$B$29)^(Gesamt!$B$32-N261)))</f>
        <v>0</v>
      </c>
      <c r="AA261" s="37">
        <f t="shared" si="34"/>
        <v>0</v>
      </c>
      <c r="AB261" s="15">
        <f>IF(V261-P261&gt;0,0,IF(N261&gt;Gesamt!$B$24,0,K261/12*Gesamt!$C$24*(((1+Beamte!L261)^(Gesamt!$B$24-Beamte!N261)))))</f>
        <v>0</v>
      </c>
      <c r="AC261" s="15">
        <f>IF(N261&gt;Gesamt!$B$24,0,AB261/Gesamt!$B$24*((N261)*(1+S261))/((1+Gesamt!$B$29)^(Gesamt!$B$24-N261)))</f>
        <v>0</v>
      </c>
      <c r="AD261" s="37">
        <f t="shared" si="35"/>
        <v>0</v>
      </c>
      <c r="AE261" s="15">
        <f>IF(R261-P261&lt;0,0,x)</f>
        <v>0</v>
      </c>
    </row>
    <row r="262" spans="6:31" x14ac:dyDescent="0.15">
      <c r="F262" s="40"/>
      <c r="G262" s="40"/>
      <c r="H262" s="40"/>
      <c r="I262" s="41"/>
      <c r="J262" s="41"/>
      <c r="K262" s="32">
        <f t="shared" si="31"/>
        <v>0</v>
      </c>
      <c r="L262" s="42">
        <v>1.4999999999999999E-2</v>
      </c>
      <c r="M262" s="33">
        <f t="shared" si="32"/>
        <v>-50.997946611909654</v>
      </c>
      <c r="N262" s="22">
        <f>(Gesamt!$B$2-IF(H262=0,G262,H262))/365.25</f>
        <v>116</v>
      </c>
      <c r="O262" s="22">
        <f t="shared" ref="O262:O325" si="36">(Q262-IF(H262=0,G262,H262))/365.25</f>
        <v>65.002053388090346</v>
      </c>
      <c r="P262" s="23">
        <f>F262+IF(C262="m",Gesamt!$B$13*365.25,Gesamt!$B$14*365.25)</f>
        <v>23741.25</v>
      </c>
      <c r="Q262" s="34">
        <f t="shared" si="33"/>
        <v>23742</v>
      </c>
      <c r="R262" s="24">
        <f>IF(N262&lt;Gesamt!$B$23,IF(H262=0,G262+365.25*Gesamt!$B$23,H262+365.25*Gesamt!$B$23),0)</f>
        <v>0</v>
      </c>
      <c r="S262" s="35">
        <f>IF(M262&lt;Gesamt!$B$17,Gesamt!$C$17,IF(M262&lt;Gesamt!$B$18,Gesamt!$C$18,IF(M262&lt;Gesamt!$B$19,Gesamt!$C$19,Gesamt!$C$20)))</f>
        <v>0</v>
      </c>
      <c r="T262" s="26">
        <f>IF(R262&gt;0,IF(R262&lt;P262,K262/12*Gesamt!$C$23*(1+L262)^(Gesamt!$B$23-Beamte!N262)*(1+$K$4),0),0)</f>
        <v>0</v>
      </c>
      <c r="U262" s="36">
        <f>(T262/Gesamt!$B$23*N262/((1+Gesamt!$B$29)^(Gesamt!$B$23-Beamte!N262)))*(1+S262)</f>
        <v>0</v>
      </c>
      <c r="V262" s="24">
        <f>IF(N262&lt;Gesamt!$B$24,IF(H262=0,G262+365.25*Gesamt!$B$24,H262+365.25*Gesamt!$B$24),0)</f>
        <v>0</v>
      </c>
      <c r="W262" s="26" t="b">
        <f>IF(V262&gt;0,IF(V262&lt;P262,K262/12*Gesamt!$C$24*(1+L262)^(Gesamt!$B$24-Beamte!N262)*(1+$K$4),IF(O262&gt;=35,K262/12*Gesamt!$C$24*(1+L262)^(O262-N262)*(1+$K$4),0)))</f>
        <v>0</v>
      </c>
      <c r="X262" s="36">
        <f>IF(O262&gt;=40,(W262/Gesamt!$B$24*N262/((1+Gesamt!$B$29)^(Gesamt!$B$24-Beamte!N262))*(1+S262)),IF(O262&gt;=35,(W262/O262*N262/((1+Gesamt!$B$29)^(O262-Beamte!N262))*(1+S262)),0))</f>
        <v>0</v>
      </c>
      <c r="Y262" s="27">
        <f>IF(N262&gt;Gesamt!$B$23,0,K262/12*Gesamt!$C$23*(((1+Beamte!L262)^(Gesamt!$B$23-Beamte!N262))))</f>
        <v>0</v>
      </c>
      <c r="Z262" s="15">
        <f>IF(N262&gt;Gesamt!$B$32,0,Y262/Gesamt!$B$32*((N262)*(1+S262))/((1+Gesamt!$B$29)^(Gesamt!$B$32-N262)))</f>
        <v>0</v>
      </c>
      <c r="AA262" s="37">
        <f t="shared" si="34"/>
        <v>0</v>
      </c>
      <c r="AB262" s="15">
        <f>IF(V262-P262&gt;0,0,IF(N262&gt;Gesamt!$B$24,0,K262/12*Gesamt!$C$24*(((1+Beamte!L262)^(Gesamt!$B$24-Beamte!N262)))))</f>
        <v>0</v>
      </c>
      <c r="AC262" s="15">
        <f>IF(N262&gt;Gesamt!$B$24,0,AB262/Gesamt!$B$24*((N262)*(1+S262))/((1+Gesamt!$B$29)^(Gesamt!$B$24-N262)))</f>
        <v>0</v>
      </c>
      <c r="AD262" s="37">
        <f t="shared" si="35"/>
        <v>0</v>
      </c>
      <c r="AE262" s="15">
        <f>IF(R262-P262&lt;0,0,x)</f>
        <v>0</v>
      </c>
    </row>
    <row r="263" spans="6:31" x14ac:dyDescent="0.15">
      <c r="F263" s="40"/>
      <c r="G263" s="40"/>
      <c r="H263" s="40"/>
      <c r="I263" s="41"/>
      <c r="J263" s="41"/>
      <c r="K263" s="32">
        <f t="shared" si="31"/>
        <v>0</v>
      </c>
      <c r="L263" s="42">
        <v>1.4999999999999999E-2</v>
      </c>
      <c r="M263" s="33">
        <f t="shared" si="32"/>
        <v>-50.997946611909654</v>
      </c>
      <c r="N263" s="22">
        <f>(Gesamt!$B$2-IF(H263=0,G263,H263))/365.25</f>
        <v>116</v>
      </c>
      <c r="O263" s="22">
        <f t="shared" si="36"/>
        <v>65.002053388090346</v>
      </c>
      <c r="P263" s="23">
        <f>F263+IF(C263="m",Gesamt!$B$13*365.25,Gesamt!$B$14*365.25)</f>
        <v>23741.25</v>
      </c>
      <c r="Q263" s="34">
        <f t="shared" si="33"/>
        <v>23742</v>
      </c>
      <c r="R263" s="24">
        <f>IF(N263&lt;Gesamt!$B$23,IF(H263=0,G263+365.25*Gesamt!$B$23,H263+365.25*Gesamt!$B$23),0)</f>
        <v>0</v>
      </c>
      <c r="S263" s="35">
        <f>IF(M263&lt;Gesamt!$B$17,Gesamt!$C$17,IF(M263&lt;Gesamt!$B$18,Gesamt!$C$18,IF(M263&lt;Gesamt!$B$19,Gesamt!$C$19,Gesamt!$C$20)))</f>
        <v>0</v>
      </c>
      <c r="T263" s="26">
        <f>IF(R263&gt;0,IF(R263&lt;P263,K263/12*Gesamt!$C$23*(1+L263)^(Gesamt!$B$23-Beamte!N263)*(1+$K$4),0),0)</f>
        <v>0</v>
      </c>
      <c r="U263" s="36">
        <f>(T263/Gesamt!$B$23*N263/((1+Gesamt!$B$29)^(Gesamt!$B$23-Beamte!N263)))*(1+S263)</f>
        <v>0</v>
      </c>
      <c r="V263" s="24">
        <f>IF(N263&lt;Gesamt!$B$24,IF(H263=0,G263+365.25*Gesamt!$B$24,H263+365.25*Gesamt!$B$24),0)</f>
        <v>0</v>
      </c>
      <c r="W263" s="26" t="b">
        <f>IF(V263&gt;0,IF(V263&lt;P263,K263/12*Gesamt!$C$24*(1+L263)^(Gesamt!$B$24-Beamte!N263)*(1+$K$4),IF(O263&gt;=35,K263/12*Gesamt!$C$24*(1+L263)^(O263-N263)*(1+$K$4),0)))</f>
        <v>0</v>
      </c>
      <c r="X263" s="36">
        <f>IF(O263&gt;=40,(W263/Gesamt!$B$24*N263/((1+Gesamt!$B$29)^(Gesamt!$B$24-Beamte!N263))*(1+S263)),IF(O263&gt;=35,(W263/O263*N263/((1+Gesamt!$B$29)^(O263-Beamte!N263))*(1+S263)),0))</f>
        <v>0</v>
      </c>
      <c r="Y263" s="27">
        <f>IF(N263&gt;Gesamt!$B$23,0,K263/12*Gesamt!$C$23*(((1+Beamte!L263)^(Gesamt!$B$23-Beamte!N263))))</f>
        <v>0</v>
      </c>
      <c r="Z263" s="15">
        <f>IF(N263&gt;Gesamt!$B$32,0,Y263/Gesamt!$B$32*((N263)*(1+S263))/((1+Gesamt!$B$29)^(Gesamt!$B$32-N263)))</f>
        <v>0</v>
      </c>
      <c r="AA263" s="37">
        <f t="shared" si="34"/>
        <v>0</v>
      </c>
      <c r="AB263" s="15">
        <f>IF(V263-P263&gt;0,0,IF(N263&gt;Gesamt!$B$24,0,K263/12*Gesamt!$C$24*(((1+Beamte!L263)^(Gesamt!$B$24-Beamte!N263)))))</f>
        <v>0</v>
      </c>
      <c r="AC263" s="15">
        <f>IF(N263&gt;Gesamt!$B$24,0,AB263/Gesamt!$B$24*((N263)*(1+S263))/((1+Gesamt!$B$29)^(Gesamt!$B$24-N263)))</f>
        <v>0</v>
      </c>
      <c r="AD263" s="37">
        <f t="shared" si="35"/>
        <v>0</v>
      </c>
      <c r="AE263" s="15">
        <f>IF(R263-P263&lt;0,0,x)</f>
        <v>0</v>
      </c>
    </row>
    <row r="264" spans="6:31" x14ac:dyDescent="0.15">
      <c r="F264" s="40"/>
      <c r="G264" s="40"/>
      <c r="H264" s="40"/>
      <c r="I264" s="41"/>
      <c r="J264" s="41"/>
      <c r="K264" s="32">
        <f t="shared" si="31"/>
        <v>0</v>
      </c>
      <c r="L264" s="42">
        <v>1.4999999999999999E-2</v>
      </c>
      <c r="M264" s="33">
        <f t="shared" si="32"/>
        <v>-50.997946611909654</v>
      </c>
      <c r="N264" s="22">
        <f>(Gesamt!$B$2-IF(H264=0,G264,H264))/365.25</f>
        <v>116</v>
      </c>
      <c r="O264" s="22">
        <f t="shared" si="36"/>
        <v>65.002053388090346</v>
      </c>
      <c r="P264" s="23">
        <f>F264+IF(C264="m",Gesamt!$B$13*365.25,Gesamt!$B$14*365.25)</f>
        <v>23741.25</v>
      </c>
      <c r="Q264" s="34">
        <f t="shared" si="33"/>
        <v>23742</v>
      </c>
      <c r="R264" s="24">
        <f>IF(N264&lt;Gesamt!$B$23,IF(H264=0,G264+365.25*Gesamt!$B$23,H264+365.25*Gesamt!$B$23),0)</f>
        <v>0</v>
      </c>
      <c r="S264" s="35">
        <f>IF(M264&lt;Gesamt!$B$17,Gesamt!$C$17,IF(M264&lt;Gesamt!$B$18,Gesamt!$C$18,IF(M264&lt;Gesamt!$B$19,Gesamt!$C$19,Gesamt!$C$20)))</f>
        <v>0</v>
      </c>
      <c r="T264" s="26">
        <f>IF(R264&gt;0,IF(R264&lt;P264,K264/12*Gesamt!$C$23*(1+L264)^(Gesamt!$B$23-Beamte!N264)*(1+$K$4),0),0)</f>
        <v>0</v>
      </c>
      <c r="U264" s="36">
        <f>(T264/Gesamt!$B$23*N264/((1+Gesamt!$B$29)^(Gesamt!$B$23-Beamte!N264)))*(1+S264)</f>
        <v>0</v>
      </c>
      <c r="V264" s="24">
        <f>IF(N264&lt;Gesamt!$B$24,IF(H264=0,G264+365.25*Gesamt!$B$24,H264+365.25*Gesamt!$B$24),0)</f>
        <v>0</v>
      </c>
      <c r="W264" s="26" t="b">
        <f>IF(V264&gt;0,IF(V264&lt;P264,K264/12*Gesamt!$C$24*(1+L264)^(Gesamt!$B$24-Beamte!N264)*(1+$K$4),IF(O264&gt;=35,K264/12*Gesamt!$C$24*(1+L264)^(O264-N264)*(1+$K$4),0)))</f>
        <v>0</v>
      </c>
      <c r="X264" s="36">
        <f>IF(O264&gt;=40,(W264/Gesamt!$B$24*N264/((1+Gesamt!$B$29)^(Gesamt!$B$24-Beamte!N264))*(1+S264)),IF(O264&gt;=35,(W264/O264*N264/((1+Gesamt!$B$29)^(O264-Beamte!N264))*(1+S264)),0))</f>
        <v>0</v>
      </c>
      <c r="Y264" s="27">
        <f>IF(N264&gt;Gesamt!$B$23,0,K264/12*Gesamt!$C$23*(((1+Beamte!L264)^(Gesamt!$B$23-Beamte!N264))))</f>
        <v>0</v>
      </c>
      <c r="Z264" s="15">
        <f>IF(N264&gt;Gesamt!$B$32,0,Y264/Gesamt!$B$32*((N264)*(1+S264))/((1+Gesamt!$B$29)^(Gesamt!$B$32-N264)))</f>
        <v>0</v>
      </c>
      <c r="AA264" s="37">
        <f t="shared" si="34"/>
        <v>0</v>
      </c>
      <c r="AB264" s="15">
        <f>IF(V264-P264&gt;0,0,IF(N264&gt;Gesamt!$B$24,0,K264/12*Gesamt!$C$24*(((1+Beamte!L264)^(Gesamt!$B$24-Beamte!N264)))))</f>
        <v>0</v>
      </c>
      <c r="AC264" s="15">
        <f>IF(N264&gt;Gesamt!$B$24,0,AB264/Gesamt!$B$24*((N264)*(1+S264))/((1+Gesamt!$B$29)^(Gesamt!$B$24-N264)))</f>
        <v>0</v>
      </c>
      <c r="AD264" s="37">
        <f t="shared" si="35"/>
        <v>0</v>
      </c>
      <c r="AE264" s="15">
        <f>IF(R264-P264&lt;0,0,x)</f>
        <v>0</v>
      </c>
    </row>
    <row r="265" spans="6:31" x14ac:dyDescent="0.15">
      <c r="F265" s="40"/>
      <c r="G265" s="40"/>
      <c r="H265" s="40"/>
      <c r="I265" s="41"/>
      <c r="J265" s="41"/>
      <c r="K265" s="32">
        <f t="shared" si="31"/>
        <v>0</v>
      </c>
      <c r="L265" s="42">
        <v>1.4999999999999999E-2</v>
      </c>
      <c r="M265" s="33">
        <f t="shared" si="32"/>
        <v>-50.997946611909654</v>
      </c>
      <c r="N265" s="22">
        <f>(Gesamt!$B$2-IF(H265=0,G265,H265))/365.25</f>
        <v>116</v>
      </c>
      <c r="O265" s="22">
        <f t="shared" si="36"/>
        <v>65.002053388090346</v>
      </c>
      <c r="P265" s="23">
        <f>F265+IF(C265="m",Gesamt!$B$13*365.25,Gesamt!$B$14*365.25)</f>
        <v>23741.25</v>
      </c>
      <c r="Q265" s="34">
        <f t="shared" si="33"/>
        <v>23742</v>
      </c>
      <c r="R265" s="24">
        <f>IF(N265&lt;Gesamt!$B$23,IF(H265=0,G265+365.25*Gesamt!$B$23,H265+365.25*Gesamt!$B$23),0)</f>
        <v>0</v>
      </c>
      <c r="S265" s="35">
        <f>IF(M265&lt;Gesamt!$B$17,Gesamt!$C$17,IF(M265&lt;Gesamt!$B$18,Gesamt!$C$18,IF(M265&lt;Gesamt!$B$19,Gesamt!$C$19,Gesamt!$C$20)))</f>
        <v>0</v>
      </c>
      <c r="T265" s="26">
        <f>IF(R265&gt;0,IF(R265&lt;P265,K265/12*Gesamt!$C$23*(1+L265)^(Gesamt!$B$23-Beamte!N265)*(1+$K$4),0),0)</f>
        <v>0</v>
      </c>
      <c r="U265" s="36">
        <f>(T265/Gesamt!$B$23*N265/((1+Gesamt!$B$29)^(Gesamt!$B$23-Beamte!N265)))*(1+S265)</f>
        <v>0</v>
      </c>
      <c r="V265" s="24">
        <f>IF(N265&lt;Gesamt!$B$24,IF(H265=0,G265+365.25*Gesamt!$B$24,H265+365.25*Gesamt!$B$24),0)</f>
        <v>0</v>
      </c>
      <c r="W265" s="26" t="b">
        <f>IF(V265&gt;0,IF(V265&lt;P265,K265/12*Gesamt!$C$24*(1+L265)^(Gesamt!$B$24-Beamte!N265)*(1+$K$4),IF(O265&gt;=35,K265/12*Gesamt!$C$24*(1+L265)^(O265-N265)*(1+$K$4),0)))</f>
        <v>0</v>
      </c>
      <c r="X265" s="36">
        <f>IF(O265&gt;=40,(W265/Gesamt!$B$24*N265/((1+Gesamt!$B$29)^(Gesamt!$B$24-Beamte!N265))*(1+S265)),IF(O265&gt;=35,(W265/O265*N265/((1+Gesamt!$B$29)^(O265-Beamte!N265))*(1+S265)),0))</f>
        <v>0</v>
      </c>
      <c r="Y265" s="27">
        <f>IF(N265&gt;Gesamt!$B$23,0,K265/12*Gesamt!$C$23*(((1+Beamte!L265)^(Gesamt!$B$23-Beamte!N265))))</f>
        <v>0</v>
      </c>
      <c r="Z265" s="15">
        <f>IF(N265&gt;Gesamt!$B$32,0,Y265/Gesamt!$B$32*((N265)*(1+S265))/((1+Gesamt!$B$29)^(Gesamt!$B$32-N265)))</f>
        <v>0</v>
      </c>
      <c r="AA265" s="37">
        <f t="shared" si="34"/>
        <v>0</v>
      </c>
      <c r="AB265" s="15">
        <f>IF(V265-P265&gt;0,0,IF(N265&gt;Gesamt!$B$24,0,K265/12*Gesamt!$C$24*(((1+Beamte!L265)^(Gesamt!$B$24-Beamte!N265)))))</f>
        <v>0</v>
      </c>
      <c r="AC265" s="15">
        <f>IF(N265&gt;Gesamt!$B$24,0,AB265/Gesamt!$B$24*((N265)*(1+S265))/((1+Gesamt!$B$29)^(Gesamt!$B$24-N265)))</f>
        <v>0</v>
      </c>
      <c r="AD265" s="37">
        <f t="shared" si="35"/>
        <v>0</v>
      </c>
      <c r="AE265" s="15">
        <f>IF(R265-P265&lt;0,0,x)</f>
        <v>0</v>
      </c>
    </row>
    <row r="266" spans="6:31" x14ac:dyDescent="0.15">
      <c r="F266" s="40"/>
      <c r="G266" s="40"/>
      <c r="H266" s="40"/>
      <c r="I266" s="41"/>
      <c r="J266" s="41"/>
      <c r="K266" s="32">
        <f t="shared" si="31"/>
        <v>0</v>
      </c>
      <c r="L266" s="42">
        <v>1.4999999999999999E-2</v>
      </c>
      <c r="M266" s="33">
        <f t="shared" si="32"/>
        <v>-50.997946611909654</v>
      </c>
      <c r="N266" s="22">
        <f>(Gesamt!$B$2-IF(H266=0,G266,H266))/365.25</f>
        <v>116</v>
      </c>
      <c r="O266" s="22">
        <f t="shared" si="36"/>
        <v>65.002053388090346</v>
      </c>
      <c r="P266" s="23">
        <f>F266+IF(C266="m",Gesamt!$B$13*365.25,Gesamt!$B$14*365.25)</f>
        <v>23741.25</v>
      </c>
      <c r="Q266" s="34">
        <f t="shared" si="33"/>
        <v>23742</v>
      </c>
      <c r="R266" s="24">
        <f>IF(N266&lt;Gesamt!$B$23,IF(H266=0,G266+365.25*Gesamt!$B$23,H266+365.25*Gesamt!$B$23),0)</f>
        <v>0</v>
      </c>
      <c r="S266" s="35">
        <f>IF(M266&lt;Gesamt!$B$17,Gesamt!$C$17,IF(M266&lt;Gesamt!$B$18,Gesamt!$C$18,IF(M266&lt;Gesamt!$B$19,Gesamt!$C$19,Gesamt!$C$20)))</f>
        <v>0</v>
      </c>
      <c r="T266" s="26">
        <f>IF(R266&gt;0,IF(R266&lt;P266,K266/12*Gesamt!$C$23*(1+L266)^(Gesamt!$B$23-Beamte!N266)*(1+$K$4),0),0)</f>
        <v>0</v>
      </c>
      <c r="U266" s="36">
        <f>(T266/Gesamt!$B$23*N266/((1+Gesamt!$B$29)^(Gesamt!$B$23-Beamte!N266)))*(1+S266)</f>
        <v>0</v>
      </c>
      <c r="V266" s="24">
        <f>IF(N266&lt;Gesamt!$B$24,IF(H266=0,G266+365.25*Gesamt!$B$24,H266+365.25*Gesamt!$B$24),0)</f>
        <v>0</v>
      </c>
      <c r="W266" s="26" t="b">
        <f>IF(V266&gt;0,IF(V266&lt;P266,K266/12*Gesamt!$C$24*(1+L266)^(Gesamt!$B$24-Beamte!N266)*(1+$K$4),IF(O266&gt;=35,K266/12*Gesamt!$C$24*(1+L266)^(O266-N266)*(1+$K$4),0)))</f>
        <v>0</v>
      </c>
      <c r="X266" s="36">
        <f>IF(O266&gt;=40,(W266/Gesamt!$B$24*N266/((1+Gesamt!$B$29)^(Gesamt!$B$24-Beamte!N266))*(1+S266)),IF(O266&gt;=35,(W266/O266*N266/((1+Gesamt!$B$29)^(O266-Beamte!N266))*(1+S266)),0))</f>
        <v>0</v>
      </c>
      <c r="Y266" s="27">
        <f>IF(N266&gt;Gesamt!$B$23,0,K266/12*Gesamt!$C$23*(((1+Beamte!L266)^(Gesamt!$B$23-Beamte!N266))))</f>
        <v>0</v>
      </c>
      <c r="Z266" s="15">
        <f>IF(N266&gt;Gesamt!$B$32,0,Y266/Gesamt!$B$32*((N266)*(1+S266))/((1+Gesamt!$B$29)^(Gesamt!$B$32-N266)))</f>
        <v>0</v>
      </c>
      <c r="AA266" s="37">
        <f t="shared" si="34"/>
        <v>0</v>
      </c>
      <c r="AB266" s="15">
        <f>IF(V266-P266&gt;0,0,IF(N266&gt;Gesamt!$B$24,0,K266/12*Gesamt!$C$24*(((1+Beamte!L266)^(Gesamt!$B$24-Beamte!N266)))))</f>
        <v>0</v>
      </c>
      <c r="AC266" s="15">
        <f>IF(N266&gt;Gesamt!$B$24,0,AB266/Gesamt!$B$24*((N266)*(1+S266))/((1+Gesamt!$B$29)^(Gesamt!$B$24-N266)))</f>
        <v>0</v>
      </c>
      <c r="AD266" s="37">
        <f t="shared" si="35"/>
        <v>0</v>
      </c>
      <c r="AE266" s="15">
        <f>IF(R266-P266&lt;0,0,x)</f>
        <v>0</v>
      </c>
    </row>
    <row r="267" spans="6:31" x14ac:dyDescent="0.15">
      <c r="F267" s="40"/>
      <c r="G267" s="40"/>
      <c r="H267" s="40"/>
      <c r="I267" s="41"/>
      <c r="J267" s="41"/>
      <c r="K267" s="32">
        <f t="shared" si="31"/>
        <v>0</v>
      </c>
      <c r="L267" s="42">
        <v>1.4999999999999999E-2</v>
      </c>
      <c r="M267" s="33">
        <f t="shared" si="32"/>
        <v>-50.997946611909654</v>
      </c>
      <c r="N267" s="22">
        <f>(Gesamt!$B$2-IF(H267=0,G267,H267))/365.25</f>
        <v>116</v>
      </c>
      <c r="O267" s="22">
        <f t="shared" si="36"/>
        <v>65.002053388090346</v>
      </c>
      <c r="P267" s="23">
        <f>F267+IF(C267="m",Gesamt!$B$13*365.25,Gesamt!$B$14*365.25)</f>
        <v>23741.25</v>
      </c>
      <c r="Q267" s="34">
        <f t="shared" si="33"/>
        <v>23742</v>
      </c>
      <c r="R267" s="24">
        <f>IF(N267&lt;Gesamt!$B$23,IF(H267=0,G267+365.25*Gesamt!$B$23,H267+365.25*Gesamt!$B$23),0)</f>
        <v>0</v>
      </c>
      <c r="S267" s="35">
        <f>IF(M267&lt;Gesamt!$B$17,Gesamt!$C$17,IF(M267&lt;Gesamt!$B$18,Gesamt!$C$18,IF(M267&lt;Gesamt!$B$19,Gesamt!$C$19,Gesamt!$C$20)))</f>
        <v>0</v>
      </c>
      <c r="T267" s="26">
        <f>IF(R267&gt;0,IF(R267&lt;P267,K267/12*Gesamt!$C$23*(1+L267)^(Gesamt!$B$23-Beamte!N267)*(1+$K$4),0),0)</f>
        <v>0</v>
      </c>
      <c r="U267" s="36">
        <f>(T267/Gesamt!$B$23*N267/((1+Gesamt!$B$29)^(Gesamt!$B$23-Beamte!N267)))*(1+S267)</f>
        <v>0</v>
      </c>
      <c r="V267" s="24">
        <f>IF(N267&lt;Gesamt!$B$24,IF(H267=0,G267+365.25*Gesamt!$B$24,H267+365.25*Gesamt!$B$24),0)</f>
        <v>0</v>
      </c>
      <c r="W267" s="26" t="b">
        <f>IF(V267&gt;0,IF(V267&lt;P267,K267/12*Gesamt!$C$24*(1+L267)^(Gesamt!$B$24-Beamte!N267)*(1+$K$4),IF(O267&gt;=35,K267/12*Gesamt!$C$24*(1+L267)^(O267-N267)*(1+$K$4),0)))</f>
        <v>0</v>
      </c>
      <c r="X267" s="36">
        <f>IF(O267&gt;=40,(W267/Gesamt!$B$24*N267/((1+Gesamt!$B$29)^(Gesamt!$B$24-Beamte!N267))*(1+S267)),IF(O267&gt;=35,(W267/O267*N267/((1+Gesamt!$B$29)^(O267-Beamte!N267))*(1+S267)),0))</f>
        <v>0</v>
      </c>
      <c r="Y267" s="27">
        <f>IF(N267&gt;Gesamt!$B$23,0,K267/12*Gesamt!$C$23*(((1+Beamte!L267)^(Gesamt!$B$23-Beamte!N267))))</f>
        <v>0</v>
      </c>
      <c r="Z267" s="15">
        <f>IF(N267&gt;Gesamt!$B$32,0,Y267/Gesamt!$B$32*((N267)*(1+S267))/((1+Gesamt!$B$29)^(Gesamt!$B$32-N267)))</f>
        <v>0</v>
      </c>
      <c r="AA267" s="37">
        <f t="shared" si="34"/>
        <v>0</v>
      </c>
      <c r="AB267" s="15">
        <f>IF(V267-P267&gt;0,0,IF(N267&gt;Gesamt!$B$24,0,K267/12*Gesamt!$C$24*(((1+Beamte!L267)^(Gesamt!$B$24-Beamte!N267)))))</f>
        <v>0</v>
      </c>
      <c r="AC267" s="15">
        <f>IF(N267&gt;Gesamt!$B$24,0,AB267/Gesamt!$B$24*((N267)*(1+S267))/((1+Gesamt!$B$29)^(Gesamt!$B$24-N267)))</f>
        <v>0</v>
      </c>
      <c r="AD267" s="37">
        <f t="shared" si="35"/>
        <v>0</v>
      </c>
      <c r="AE267" s="15">
        <f>IF(R267-P267&lt;0,0,x)</f>
        <v>0</v>
      </c>
    </row>
    <row r="268" spans="6:31" x14ac:dyDescent="0.15">
      <c r="F268" s="40"/>
      <c r="G268" s="40"/>
      <c r="H268" s="40"/>
      <c r="I268" s="41"/>
      <c r="J268" s="41"/>
      <c r="K268" s="32">
        <f t="shared" si="31"/>
        <v>0</v>
      </c>
      <c r="L268" s="42">
        <v>1.4999999999999999E-2</v>
      </c>
      <c r="M268" s="33">
        <f t="shared" si="32"/>
        <v>-50.997946611909654</v>
      </c>
      <c r="N268" s="22">
        <f>(Gesamt!$B$2-IF(H268=0,G268,H268))/365.25</f>
        <v>116</v>
      </c>
      <c r="O268" s="22">
        <f t="shared" si="36"/>
        <v>65.002053388090346</v>
      </c>
      <c r="P268" s="23">
        <f>F268+IF(C268="m",Gesamt!$B$13*365.25,Gesamt!$B$14*365.25)</f>
        <v>23741.25</v>
      </c>
      <c r="Q268" s="34">
        <f t="shared" si="33"/>
        <v>23742</v>
      </c>
      <c r="R268" s="24">
        <f>IF(N268&lt;Gesamt!$B$23,IF(H268=0,G268+365.25*Gesamt!$B$23,H268+365.25*Gesamt!$B$23),0)</f>
        <v>0</v>
      </c>
      <c r="S268" s="35">
        <f>IF(M268&lt;Gesamt!$B$17,Gesamt!$C$17,IF(M268&lt;Gesamt!$B$18,Gesamt!$C$18,IF(M268&lt;Gesamt!$B$19,Gesamt!$C$19,Gesamt!$C$20)))</f>
        <v>0</v>
      </c>
      <c r="T268" s="26">
        <f>IF(R268&gt;0,IF(R268&lt;P268,K268/12*Gesamt!$C$23*(1+L268)^(Gesamt!$B$23-Beamte!N268)*(1+$K$4),0),0)</f>
        <v>0</v>
      </c>
      <c r="U268" s="36">
        <f>(T268/Gesamt!$B$23*N268/((1+Gesamt!$B$29)^(Gesamt!$B$23-Beamte!N268)))*(1+S268)</f>
        <v>0</v>
      </c>
      <c r="V268" s="24">
        <f>IF(N268&lt;Gesamt!$B$24,IF(H268=0,G268+365.25*Gesamt!$B$24,H268+365.25*Gesamt!$B$24),0)</f>
        <v>0</v>
      </c>
      <c r="W268" s="26" t="b">
        <f>IF(V268&gt;0,IF(V268&lt;P268,K268/12*Gesamt!$C$24*(1+L268)^(Gesamt!$B$24-Beamte!N268)*(1+$K$4),IF(O268&gt;=35,K268/12*Gesamt!$C$24*(1+L268)^(O268-N268)*(1+$K$4),0)))</f>
        <v>0</v>
      </c>
      <c r="X268" s="36">
        <f>IF(O268&gt;=40,(W268/Gesamt!$B$24*N268/((1+Gesamt!$B$29)^(Gesamt!$B$24-Beamte!N268))*(1+S268)),IF(O268&gt;=35,(W268/O268*N268/((1+Gesamt!$B$29)^(O268-Beamte!N268))*(1+S268)),0))</f>
        <v>0</v>
      </c>
      <c r="Y268" s="27">
        <f>IF(N268&gt;Gesamt!$B$23,0,K268/12*Gesamt!$C$23*(((1+Beamte!L268)^(Gesamt!$B$23-Beamte!N268))))</f>
        <v>0</v>
      </c>
      <c r="Z268" s="15">
        <f>IF(N268&gt;Gesamt!$B$32,0,Y268/Gesamt!$B$32*((N268)*(1+S268))/((1+Gesamt!$B$29)^(Gesamt!$B$32-N268)))</f>
        <v>0</v>
      </c>
      <c r="AA268" s="37">
        <f t="shared" si="34"/>
        <v>0</v>
      </c>
      <c r="AB268" s="15">
        <f>IF(V268-P268&gt;0,0,IF(N268&gt;Gesamt!$B$24,0,K268/12*Gesamt!$C$24*(((1+Beamte!L268)^(Gesamt!$B$24-Beamte!N268)))))</f>
        <v>0</v>
      </c>
      <c r="AC268" s="15">
        <f>IF(N268&gt;Gesamt!$B$24,0,AB268/Gesamt!$B$24*((N268)*(1+S268))/((1+Gesamt!$B$29)^(Gesamt!$B$24-N268)))</f>
        <v>0</v>
      </c>
      <c r="AD268" s="37">
        <f t="shared" si="35"/>
        <v>0</v>
      </c>
      <c r="AE268" s="15">
        <f>IF(R268-P268&lt;0,0,x)</f>
        <v>0</v>
      </c>
    </row>
    <row r="269" spans="6:31" x14ac:dyDescent="0.15">
      <c r="F269" s="40"/>
      <c r="G269" s="40"/>
      <c r="H269" s="40"/>
      <c r="I269" s="41"/>
      <c r="J269" s="41"/>
      <c r="K269" s="32">
        <f t="shared" si="31"/>
        <v>0</v>
      </c>
      <c r="L269" s="42">
        <v>1.4999999999999999E-2</v>
      </c>
      <c r="M269" s="33">
        <f t="shared" si="32"/>
        <v>-50.997946611909654</v>
      </c>
      <c r="N269" s="22">
        <f>(Gesamt!$B$2-IF(H269=0,G269,H269))/365.25</f>
        <v>116</v>
      </c>
      <c r="O269" s="22">
        <f t="shared" si="36"/>
        <v>65.002053388090346</v>
      </c>
      <c r="P269" s="23">
        <f>F269+IF(C269="m",Gesamt!$B$13*365.25,Gesamt!$B$14*365.25)</f>
        <v>23741.25</v>
      </c>
      <c r="Q269" s="34">
        <f t="shared" si="33"/>
        <v>23742</v>
      </c>
      <c r="R269" s="24">
        <f>IF(N269&lt;Gesamt!$B$23,IF(H269=0,G269+365.25*Gesamt!$B$23,H269+365.25*Gesamt!$B$23),0)</f>
        <v>0</v>
      </c>
      <c r="S269" s="35">
        <f>IF(M269&lt;Gesamt!$B$17,Gesamt!$C$17,IF(M269&lt;Gesamt!$B$18,Gesamt!$C$18,IF(M269&lt;Gesamt!$B$19,Gesamt!$C$19,Gesamt!$C$20)))</f>
        <v>0</v>
      </c>
      <c r="T269" s="26">
        <f>IF(R269&gt;0,IF(R269&lt;P269,K269/12*Gesamt!$C$23*(1+L269)^(Gesamt!$B$23-Beamte!N269)*(1+$K$4),0),0)</f>
        <v>0</v>
      </c>
      <c r="U269" s="36">
        <f>(T269/Gesamt!$B$23*N269/((1+Gesamt!$B$29)^(Gesamt!$B$23-Beamte!N269)))*(1+S269)</f>
        <v>0</v>
      </c>
      <c r="V269" s="24">
        <f>IF(N269&lt;Gesamt!$B$24,IF(H269=0,G269+365.25*Gesamt!$B$24,H269+365.25*Gesamt!$B$24),0)</f>
        <v>0</v>
      </c>
      <c r="W269" s="26" t="b">
        <f>IF(V269&gt;0,IF(V269&lt;P269,K269/12*Gesamt!$C$24*(1+L269)^(Gesamt!$B$24-Beamte!N269)*(1+$K$4),IF(O269&gt;=35,K269/12*Gesamt!$C$24*(1+L269)^(O269-N269)*(1+$K$4),0)))</f>
        <v>0</v>
      </c>
      <c r="X269" s="36">
        <f>IF(O269&gt;=40,(W269/Gesamt!$B$24*N269/((1+Gesamt!$B$29)^(Gesamt!$B$24-Beamte!N269))*(1+S269)),IF(O269&gt;=35,(W269/O269*N269/((1+Gesamt!$B$29)^(O269-Beamte!N269))*(1+S269)),0))</f>
        <v>0</v>
      </c>
      <c r="Y269" s="27">
        <f>IF(N269&gt;Gesamt!$B$23,0,K269/12*Gesamt!$C$23*(((1+Beamte!L269)^(Gesamt!$B$23-Beamte!N269))))</f>
        <v>0</v>
      </c>
      <c r="Z269" s="15">
        <f>IF(N269&gt;Gesamt!$B$32,0,Y269/Gesamt!$B$32*((N269)*(1+S269))/((1+Gesamt!$B$29)^(Gesamt!$B$32-N269)))</f>
        <v>0</v>
      </c>
      <c r="AA269" s="37">
        <f t="shared" si="34"/>
        <v>0</v>
      </c>
      <c r="AB269" s="15">
        <f>IF(V269-P269&gt;0,0,IF(N269&gt;Gesamt!$B$24,0,K269/12*Gesamt!$C$24*(((1+Beamte!L269)^(Gesamt!$B$24-Beamte!N269)))))</f>
        <v>0</v>
      </c>
      <c r="AC269" s="15">
        <f>IF(N269&gt;Gesamt!$B$24,0,AB269/Gesamt!$B$24*((N269)*(1+S269))/((1+Gesamt!$B$29)^(Gesamt!$B$24-N269)))</f>
        <v>0</v>
      </c>
      <c r="AD269" s="37">
        <f t="shared" si="35"/>
        <v>0</v>
      </c>
      <c r="AE269" s="15">
        <f>IF(R269-P269&lt;0,0,x)</f>
        <v>0</v>
      </c>
    </row>
    <row r="270" spans="6:31" x14ac:dyDescent="0.15">
      <c r="F270" s="40"/>
      <c r="G270" s="40"/>
      <c r="H270" s="40"/>
      <c r="I270" s="41"/>
      <c r="J270" s="41"/>
      <c r="K270" s="32">
        <f t="shared" si="31"/>
        <v>0</v>
      </c>
      <c r="L270" s="42">
        <v>1.4999999999999999E-2</v>
      </c>
      <c r="M270" s="33">
        <f t="shared" si="32"/>
        <v>-50.997946611909654</v>
      </c>
      <c r="N270" s="22">
        <f>(Gesamt!$B$2-IF(H270=0,G270,H270))/365.25</f>
        <v>116</v>
      </c>
      <c r="O270" s="22">
        <f t="shared" si="36"/>
        <v>65.002053388090346</v>
      </c>
      <c r="P270" s="23">
        <f>F270+IF(C270="m",Gesamt!$B$13*365.25,Gesamt!$B$14*365.25)</f>
        <v>23741.25</v>
      </c>
      <c r="Q270" s="34">
        <f t="shared" si="33"/>
        <v>23742</v>
      </c>
      <c r="R270" s="24">
        <f>IF(N270&lt;Gesamt!$B$23,IF(H270=0,G270+365.25*Gesamt!$B$23,H270+365.25*Gesamt!$B$23),0)</f>
        <v>0</v>
      </c>
      <c r="S270" s="35">
        <f>IF(M270&lt;Gesamt!$B$17,Gesamt!$C$17,IF(M270&lt;Gesamt!$B$18,Gesamt!$C$18,IF(M270&lt;Gesamt!$B$19,Gesamt!$C$19,Gesamt!$C$20)))</f>
        <v>0</v>
      </c>
      <c r="T270" s="26">
        <f>IF(R270&gt;0,IF(R270&lt;P270,K270/12*Gesamt!$C$23*(1+L270)^(Gesamt!$B$23-Beamte!N270)*(1+$K$4),0),0)</f>
        <v>0</v>
      </c>
      <c r="U270" s="36">
        <f>(T270/Gesamt!$B$23*N270/((1+Gesamt!$B$29)^(Gesamt!$B$23-Beamte!N270)))*(1+S270)</f>
        <v>0</v>
      </c>
      <c r="V270" s="24">
        <f>IF(N270&lt;Gesamt!$B$24,IF(H270=0,G270+365.25*Gesamt!$B$24,H270+365.25*Gesamt!$B$24),0)</f>
        <v>0</v>
      </c>
      <c r="W270" s="26" t="b">
        <f>IF(V270&gt;0,IF(V270&lt;P270,K270/12*Gesamt!$C$24*(1+L270)^(Gesamt!$B$24-Beamte!N270)*(1+$K$4),IF(O270&gt;=35,K270/12*Gesamt!$C$24*(1+L270)^(O270-N270)*(1+$K$4),0)))</f>
        <v>0</v>
      </c>
      <c r="X270" s="36">
        <f>IF(O270&gt;=40,(W270/Gesamt!$B$24*N270/((1+Gesamt!$B$29)^(Gesamt!$B$24-Beamte!N270))*(1+S270)),IF(O270&gt;=35,(W270/O270*N270/((1+Gesamt!$B$29)^(O270-Beamte!N270))*(1+S270)),0))</f>
        <v>0</v>
      </c>
      <c r="Y270" s="27">
        <f>IF(N270&gt;Gesamt!$B$23,0,K270/12*Gesamt!$C$23*(((1+Beamte!L270)^(Gesamt!$B$23-Beamte!N270))))</f>
        <v>0</v>
      </c>
      <c r="Z270" s="15">
        <f>IF(N270&gt;Gesamt!$B$32,0,Y270/Gesamt!$B$32*((N270)*(1+S270))/((1+Gesamt!$B$29)^(Gesamt!$B$32-N270)))</f>
        <v>0</v>
      </c>
      <c r="AA270" s="37">
        <f t="shared" si="34"/>
        <v>0</v>
      </c>
      <c r="AB270" s="15">
        <f>IF(V270-P270&gt;0,0,IF(N270&gt;Gesamt!$B$24,0,K270/12*Gesamt!$C$24*(((1+Beamte!L270)^(Gesamt!$B$24-Beamte!N270)))))</f>
        <v>0</v>
      </c>
      <c r="AC270" s="15">
        <f>IF(N270&gt;Gesamt!$B$24,0,AB270/Gesamt!$B$24*((N270)*(1+S270))/((1+Gesamt!$B$29)^(Gesamt!$B$24-N270)))</f>
        <v>0</v>
      </c>
      <c r="AD270" s="37">
        <f t="shared" si="35"/>
        <v>0</v>
      </c>
      <c r="AE270" s="15">
        <f>IF(R270-P270&lt;0,0,x)</f>
        <v>0</v>
      </c>
    </row>
    <row r="271" spans="6:31" x14ac:dyDescent="0.15">
      <c r="F271" s="40"/>
      <c r="G271" s="40"/>
      <c r="H271" s="40"/>
      <c r="I271" s="41"/>
      <c r="J271" s="41"/>
      <c r="K271" s="32">
        <f t="shared" si="31"/>
        <v>0</v>
      </c>
      <c r="L271" s="42">
        <v>1.4999999999999999E-2</v>
      </c>
      <c r="M271" s="33">
        <f t="shared" si="32"/>
        <v>-50.997946611909654</v>
      </c>
      <c r="N271" s="22">
        <f>(Gesamt!$B$2-IF(H271=0,G271,H271))/365.25</f>
        <v>116</v>
      </c>
      <c r="O271" s="22">
        <f t="shared" si="36"/>
        <v>65.002053388090346</v>
      </c>
      <c r="P271" s="23">
        <f>F271+IF(C271="m",Gesamt!$B$13*365.25,Gesamt!$B$14*365.25)</f>
        <v>23741.25</v>
      </c>
      <c r="Q271" s="34">
        <f t="shared" si="33"/>
        <v>23742</v>
      </c>
      <c r="R271" s="24">
        <f>IF(N271&lt;Gesamt!$B$23,IF(H271=0,G271+365.25*Gesamt!$B$23,H271+365.25*Gesamt!$B$23),0)</f>
        <v>0</v>
      </c>
      <c r="S271" s="35">
        <f>IF(M271&lt;Gesamt!$B$17,Gesamt!$C$17,IF(M271&lt;Gesamt!$B$18,Gesamt!$C$18,IF(M271&lt;Gesamt!$B$19,Gesamt!$C$19,Gesamt!$C$20)))</f>
        <v>0</v>
      </c>
      <c r="T271" s="26">
        <f>IF(R271&gt;0,IF(R271&lt;P271,K271/12*Gesamt!$C$23*(1+L271)^(Gesamt!$B$23-Beamte!N271)*(1+$K$4),0),0)</f>
        <v>0</v>
      </c>
      <c r="U271" s="36">
        <f>(T271/Gesamt!$B$23*N271/((1+Gesamt!$B$29)^(Gesamt!$B$23-Beamte!N271)))*(1+S271)</f>
        <v>0</v>
      </c>
      <c r="V271" s="24">
        <f>IF(N271&lt;Gesamt!$B$24,IF(H271=0,G271+365.25*Gesamt!$B$24,H271+365.25*Gesamt!$B$24),0)</f>
        <v>0</v>
      </c>
      <c r="W271" s="26" t="b">
        <f>IF(V271&gt;0,IF(V271&lt;P271,K271/12*Gesamt!$C$24*(1+L271)^(Gesamt!$B$24-Beamte!N271)*(1+$K$4),IF(O271&gt;=35,K271/12*Gesamt!$C$24*(1+L271)^(O271-N271)*(1+$K$4),0)))</f>
        <v>0</v>
      </c>
      <c r="X271" s="36">
        <f>IF(O271&gt;=40,(W271/Gesamt!$B$24*N271/((1+Gesamt!$B$29)^(Gesamt!$B$24-Beamte!N271))*(1+S271)),IF(O271&gt;=35,(W271/O271*N271/((1+Gesamt!$B$29)^(O271-Beamte!N271))*(1+S271)),0))</f>
        <v>0</v>
      </c>
      <c r="Y271" s="27">
        <f>IF(N271&gt;Gesamt!$B$23,0,K271/12*Gesamt!$C$23*(((1+Beamte!L271)^(Gesamt!$B$23-Beamte!N271))))</f>
        <v>0</v>
      </c>
      <c r="Z271" s="15">
        <f>IF(N271&gt;Gesamt!$B$32,0,Y271/Gesamt!$B$32*((N271)*(1+S271))/((1+Gesamt!$B$29)^(Gesamt!$B$32-N271)))</f>
        <v>0</v>
      </c>
      <c r="AA271" s="37">
        <f t="shared" si="34"/>
        <v>0</v>
      </c>
      <c r="AB271" s="15">
        <f>IF(V271-P271&gt;0,0,IF(N271&gt;Gesamt!$B$24,0,K271/12*Gesamt!$C$24*(((1+Beamte!L271)^(Gesamt!$B$24-Beamte!N271)))))</f>
        <v>0</v>
      </c>
      <c r="AC271" s="15">
        <f>IF(N271&gt;Gesamt!$B$24,0,AB271/Gesamt!$B$24*((N271)*(1+S271))/((1+Gesamt!$B$29)^(Gesamt!$B$24-N271)))</f>
        <v>0</v>
      </c>
      <c r="AD271" s="37">
        <f t="shared" si="35"/>
        <v>0</v>
      </c>
      <c r="AE271" s="15">
        <f>IF(R271-P271&lt;0,0,x)</f>
        <v>0</v>
      </c>
    </row>
    <row r="272" spans="6:31" x14ac:dyDescent="0.15">
      <c r="F272" s="40"/>
      <c r="G272" s="40"/>
      <c r="H272" s="40"/>
      <c r="I272" s="41"/>
      <c r="J272" s="41"/>
      <c r="K272" s="32">
        <f t="shared" si="31"/>
        <v>0</v>
      </c>
      <c r="L272" s="42">
        <v>1.4999999999999999E-2</v>
      </c>
      <c r="M272" s="33">
        <f t="shared" si="32"/>
        <v>-50.997946611909654</v>
      </c>
      <c r="N272" s="22">
        <f>(Gesamt!$B$2-IF(H272=0,G272,H272))/365.25</f>
        <v>116</v>
      </c>
      <c r="O272" s="22">
        <f t="shared" si="36"/>
        <v>65.002053388090346</v>
      </c>
      <c r="P272" s="23">
        <f>F272+IF(C272="m",Gesamt!$B$13*365.25,Gesamt!$B$14*365.25)</f>
        <v>23741.25</v>
      </c>
      <c r="Q272" s="34">
        <f t="shared" si="33"/>
        <v>23742</v>
      </c>
      <c r="R272" s="24">
        <f>IF(N272&lt;Gesamt!$B$23,IF(H272=0,G272+365.25*Gesamt!$B$23,H272+365.25*Gesamt!$B$23),0)</f>
        <v>0</v>
      </c>
      <c r="S272" s="35">
        <f>IF(M272&lt;Gesamt!$B$17,Gesamt!$C$17,IF(M272&lt;Gesamt!$B$18,Gesamt!$C$18,IF(M272&lt;Gesamt!$B$19,Gesamt!$C$19,Gesamt!$C$20)))</f>
        <v>0</v>
      </c>
      <c r="T272" s="26">
        <f>IF(R272&gt;0,IF(R272&lt;P272,K272/12*Gesamt!$C$23*(1+L272)^(Gesamt!$B$23-Beamte!N272)*(1+$K$4),0),0)</f>
        <v>0</v>
      </c>
      <c r="U272" s="36">
        <f>(T272/Gesamt!$B$23*N272/((1+Gesamt!$B$29)^(Gesamt!$B$23-Beamte!N272)))*(1+S272)</f>
        <v>0</v>
      </c>
      <c r="V272" s="24">
        <f>IF(N272&lt;Gesamt!$B$24,IF(H272=0,G272+365.25*Gesamt!$B$24,H272+365.25*Gesamt!$B$24),0)</f>
        <v>0</v>
      </c>
      <c r="W272" s="26" t="b">
        <f>IF(V272&gt;0,IF(V272&lt;P272,K272/12*Gesamt!$C$24*(1+L272)^(Gesamt!$B$24-Beamte!N272)*(1+$K$4),IF(O272&gt;=35,K272/12*Gesamt!$C$24*(1+L272)^(O272-N272)*(1+$K$4),0)))</f>
        <v>0</v>
      </c>
      <c r="X272" s="36">
        <f>IF(O272&gt;=40,(W272/Gesamt!$B$24*N272/((1+Gesamt!$B$29)^(Gesamt!$B$24-Beamte!N272))*(1+S272)),IF(O272&gt;=35,(W272/O272*N272/((1+Gesamt!$B$29)^(O272-Beamte!N272))*(1+S272)),0))</f>
        <v>0</v>
      </c>
      <c r="Y272" s="27">
        <f>IF(N272&gt;Gesamt!$B$23,0,K272/12*Gesamt!$C$23*(((1+Beamte!L272)^(Gesamt!$B$23-Beamte!N272))))</f>
        <v>0</v>
      </c>
      <c r="Z272" s="15">
        <f>IF(N272&gt;Gesamt!$B$32,0,Y272/Gesamt!$B$32*((N272)*(1+S272))/((1+Gesamt!$B$29)^(Gesamt!$B$32-N272)))</f>
        <v>0</v>
      </c>
      <c r="AA272" s="37">
        <f t="shared" si="34"/>
        <v>0</v>
      </c>
      <c r="AB272" s="15">
        <f>IF(V272-P272&gt;0,0,IF(N272&gt;Gesamt!$B$24,0,K272/12*Gesamt!$C$24*(((1+Beamte!L272)^(Gesamt!$B$24-Beamte!N272)))))</f>
        <v>0</v>
      </c>
      <c r="AC272" s="15">
        <f>IF(N272&gt;Gesamt!$B$24,0,AB272/Gesamt!$B$24*((N272)*(1+S272))/((1+Gesamt!$B$29)^(Gesamt!$B$24-N272)))</f>
        <v>0</v>
      </c>
      <c r="AD272" s="37">
        <f t="shared" si="35"/>
        <v>0</v>
      </c>
      <c r="AE272" s="15">
        <f>IF(R272-P272&lt;0,0,x)</f>
        <v>0</v>
      </c>
    </row>
    <row r="273" spans="6:31" x14ac:dyDescent="0.15">
      <c r="F273" s="40"/>
      <c r="G273" s="40"/>
      <c r="H273" s="40"/>
      <c r="I273" s="41"/>
      <c r="J273" s="41"/>
      <c r="K273" s="32">
        <f t="shared" si="31"/>
        <v>0</v>
      </c>
      <c r="L273" s="42">
        <v>1.4999999999999999E-2</v>
      </c>
      <c r="M273" s="33">
        <f t="shared" si="32"/>
        <v>-50.997946611909654</v>
      </c>
      <c r="N273" s="22">
        <f>(Gesamt!$B$2-IF(H273=0,G273,H273))/365.25</f>
        <v>116</v>
      </c>
      <c r="O273" s="22">
        <f t="shared" si="36"/>
        <v>65.002053388090346</v>
      </c>
      <c r="P273" s="23">
        <f>F273+IF(C273="m",Gesamt!$B$13*365.25,Gesamt!$B$14*365.25)</f>
        <v>23741.25</v>
      </c>
      <c r="Q273" s="34">
        <f t="shared" si="33"/>
        <v>23742</v>
      </c>
      <c r="R273" s="24">
        <f>IF(N273&lt;Gesamt!$B$23,IF(H273=0,G273+365.25*Gesamt!$B$23,H273+365.25*Gesamt!$B$23),0)</f>
        <v>0</v>
      </c>
      <c r="S273" s="35">
        <f>IF(M273&lt;Gesamt!$B$17,Gesamt!$C$17,IF(M273&lt;Gesamt!$B$18,Gesamt!$C$18,IF(M273&lt;Gesamt!$B$19,Gesamt!$C$19,Gesamt!$C$20)))</f>
        <v>0</v>
      </c>
      <c r="T273" s="26">
        <f>IF(R273&gt;0,IF(R273&lt;P273,K273/12*Gesamt!$C$23*(1+L273)^(Gesamt!$B$23-Beamte!N273)*(1+$K$4),0),0)</f>
        <v>0</v>
      </c>
      <c r="U273" s="36">
        <f>(T273/Gesamt!$B$23*N273/((1+Gesamt!$B$29)^(Gesamt!$B$23-Beamte!N273)))*(1+S273)</f>
        <v>0</v>
      </c>
      <c r="V273" s="24">
        <f>IF(N273&lt;Gesamt!$B$24,IF(H273=0,G273+365.25*Gesamt!$B$24,H273+365.25*Gesamt!$B$24),0)</f>
        <v>0</v>
      </c>
      <c r="W273" s="26" t="b">
        <f>IF(V273&gt;0,IF(V273&lt;P273,K273/12*Gesamt!$C$24*(1+L273)^(Gesamt!$B$24-Beamte!N273)*(1+$K$4),IF(O273&gt;=35,K273/12*Gesamt!$C$24*(1+L273)^(O273-N273)*(1+$K$4),0)))</f>
        <v>0</v>
      </c>
      <c r="X273" s="36">
        <f>IF(O273&gt;=40,(W273/Gesamt!$B$24*N273/((1+Gesamt!$B$29)^(Gesamt!$B$24-Beamte!N273))*(1+S273)),IF(O273&gt;=35,(W273/O273*N273/((1+Gesamt!$B$29)^(O273-Beamte!N273))*(1+S273)),0))</f>
        <v>0</v>
      </c>
      <c r="Y273" s="27">
        <f>IF(N273&gt;Gesamt!$B$23,0,K273/12*Gesamt!$C$23*(((1+Beamte!L273)^(Gesamt!$B$23-Beamte!N273))))</f>
        <v>0</v>
      </c>
      <c r="Z273" s="15">
        <f>IF(N273&gt;Gesamt!$B$32,0,Y273/Gesamt!$B$32*((N273)*(1+S273))/((1+Gesamt!$B$29)^(Gesamt!$B$32-N273)))</f>
        <v>0</v>
      </c>
      <c r="AA273" s="37">
        <f t="shared" si="34"/>
        <v>0</v>
      </c>
      <c r="AB273" s="15">
        <f>IF(V273-P273&gt;0,0,IF(N273&gt;Gesamt!$B$24,0,K273/12*Gesamt!$C$24*(((1+Beamte!L273)^(Gesamt!$B$24-Beamte!N273)))))</f>
        <v>0</v>
      </c>
      <c r="AC273" s="15">
        <f>IF(N273&gt;Gesamt!$B$24,0,AB273/Gesamt!$B$24*((N273)*(1+S273))/((1+Gesamt!$B$29)^(Gesamt!$B$24-N273)))</f>
        <v>0</v>
      </c>
      <c r="AD273" s="37">
        <f t="shared" si="35"/>
        <v>0</v>
      </c>
      <c r="AE273" s="15">
        <f>IF(R273-P273&lt;0,0,x)</f>
        <v>0</v>
      </c>
    </row>
    <row r="274" spans="6:31" x14ac:dyDescent="0.15">
      <c r="F274" s="40"/>
      <c r="G274" s="40"/>
      <c r="H274" s="40"/>
      <c r="I274" s="41"/>
      <c r="J274" s="41"/>
      <c r="K274" s="32">
        <f t="shared" si="31"/>
        <v>0</v>
      </c>
      <c r="L274" s="42">
        <v>1.4999999999999999E-2</v>
      </c>
      <c r="M274" s="33">
        <f t="shared" si="32"/>
        <v>-50.997946611909654</v>
      </c>
      <c r="N274" s="22">
        <f>(Gesamt!$B$2-IF(H274=0,G274,H274))/365.25</f>
        <v>116</v>
      </c>
      <c r="O274" s="22">
        <f t="shared" si="36"/>
        <v>65.002053388090346</v>
      </c>
      <c r="P274" s="23">
        <f>F274+IF(C274="m",Gesamt!$B$13*365.25,Gesamt!$B$14*365.25)</f>
        <v>23741.25</v>
      </c>
      <c r="Q274" s="34">
        <f t="shared" si="33"/>
        <v>23742</v>
      </c>
      <c r="R274" s="24">
        <f>IF(N274&lt;Gesamt!$B$23,IF(H274=0,G274+365.25*Gesamt!$B$23,H274+365.25*Gesamt!$B$23),0)</f>
        <v>0</v>
      </c>
      <c r="S274" s="35">
        <f>IF(M274&lt;Gesamt!$B$17,Gesamt!$C$17,IF(M274&lt;Gesamt!$B$18,Gesamt!$C$18,IF(M274&lt;Gesamt!$B$19,Gesamt!$C$19,Gesamt!$C$20)))</f>
        <v>0</v>
      </c>
      <c r="T274" s="26">
        <f>IF(R274&gt;0,IF(R274&lt;P274,K274/12*Gesamt!$C$23*(1+L274)^(Gesamt!$B$23-Beamte!N274)*(1+$K$4),0),0)</f>
        <v>0</v>
      </c>
      <c r="U274" s="36">
        <f>(T274/Gesamt!$B$23*N274/((1+Gesamt!$B$29)^(Gesamt!$B$23-Beamte!N274)))*(1+S274)</f>
        <v>0</v>
      </c>
      <c r="V274" s="24">
        <f>IF(N274&lt;Gesamt!$B$24,IF(H274=0,G274+365.25*Gesamt!$B$24,H274+365.25*Gesamt!$B$24),0)</f>
        <v>0</v>
      </c>
      <c r="W274" s="26" t="b">
        <f>IF(V274&gt;0,IF(V274&lt;P274,K274/12*Gesamt!$C$24*(1+L274)^(Gesamt!$B$24-Beamte!N274)*(1+$K$4),IF(O274&gt;=35,K274/12*Gesamt!$C$24*(1+L274)^(O274-N274)*(1+$K$4),0)))</f>
        <v>0</v>
      </c>
      <c r="X274" s="36">
        <f>IF(O274&gt;=40,(W274/Gesamt!$B$24*N274/((1+Gesamt!$B$29)^(Gesamt!$B$24-Beamte!N274))*(1+S274)),IF(O274&gt;=35,(W274/O274*N274/((1+Gesamt!$B$29)^(O274-Beamte!N274))*(1+S274)),0))</f>
        <v>0</v>
      </c>
      <c r="Y274" s="27">
        <f>IF(N274&gt;Gesamt!$B$23,0,K274/12*Gesamt!$C$23*(((1+Beamte!L274)^(Gesamt!$B$23-Beamte!N274))))</f>
        <v>0</v>
      </c>
      <c r="Z274" s="15">
        <f>IF(N274&gt;Gesamt!$B$32,0,Y274/Gesamt!$B$32*((N274)*(1+S274))/((1+Gesamt!$B$29)^(Gesamt!$B$32-N274)))</f>
        <v>0</v>
      </c>
      <c r="AA274" s="37">
        <f t="shared" si="34"/>
        <v>0</v>
      </c>
      <c r="AB274" s="15">
        <f>IF(V274-P274&gt;0,0,IF(N274&gt;Gesamt!$B$24,0,K274/12*Gesamt!$C$24*(((1+Beamte!L274)^(Gesamt!$B$24-Beamte!N274)))))</f>
        <v>0</v>
      </c>
      <c r="AC274" s="15">
        <f>IF(N274&gt;Gesamt!$B$24,0,AB274/Gesamt!$B$24*((N274)*(1+S274))/((1+Gesamt!$B$29)^(Gesamt!$B$24-N274)))</f>
        <v>0</v>
      </c>
      <c r="AD274" s="37">
        <f t="shared" si="35"/>
        <v>0</v>
      </c>
      <c r="AE274" s="15">
        <f>IF(R274-P274&lt;0,0,x)</f>
        <v>0</v>
      </c>
    </row>
    <row r="275" spans="6:31" x14ac:dyDescent="0.15">
      <c r="F275" s="40"/>
      <c r="G275" s="40"/>
      <c r="H275" s="40"/>
      <c r="I275" s="41"/>
      <c r="J275" s="41"/>
      <c r="K275" s="32">
        <f t="shared" si="31"/>
        <v>0</v>
      </c>
      <c r="L275" s="42">
        <v>1.4999999999999999E-2</v>
      </c>
      <c r="M275" s="33">
        <f t="shared" si="32"/>
        <v>-50.997946611909654</v>
      </c>
      <c r="N275" s="22">
        <f>(Gesamt!$B$2-IF(H275=0,G275,H275))/365.25</f>
        <v>116</v>
      </c>
      <c r="O275" s="22">
        <f t="shared" si="36"/>
        <v>65.002053388090346</v>
      </c>
      <c r="P275" s="23">
        <f>F275+IF(C275="m",Gesamt!$B$13*365.25,Gesamt!$B$14*365.25)</f>
        <v>23741.25</v>
      </c>
      <c r="Q275" s="34">
        <f t="shared" si="33"/>
        <v>23742</v>
      </c>
      <c r="R275" s="24">
        <f>IF(N275&lt;Gesamt!$B$23,IF(H275=0,G275+365.25*Gesamt!$B$23,H275+365.25*Gesamt!$B$23),0)</f>
        <v>0</v>
      </c>
      <c r="S275" s="35">
        <f>IF(M275&lt;Gesamt!$B$17,Gesamt!$C$17,IF(M275&lt;Gesamt!$B$18,Gesamt!$C$18,IF(M275&lt;Gesamt!$B$19,Gesamt!$C$19,Gesamt!$C$20)))</f>
        <v>0</v>
      </c>
      <c r="T275" s="26">
        <f>IF(R275&gt;0,IF(R275&lt;P275,K275/12*Gesamt!$C$23*(1+L275)^(Gesamt!$B$23-Beamte!N275)*(1+$K$4),0),0)</f>
        <v>0</v>
      </c>
      <c r="U275" s="36">
        <f>(T275/Gesamt!$B$23*N275/((1+Gesamt!$B$29)^(Gesamt!$B$23-Beamte!N275)))*(1+S275)</f>
        <v>0</v>
      </c>
      <c r="V275" s="24">
        <f>IF(N275&lt;Gesamt!$B$24,IF(H275=0,G275+365.25*Gesamt!$B$24,H275+365.25*Gesamt!$B$24),0)</f>
        <v>0</v>
      </c>
      <c r="W275" s="26" t="b">
        <f>IF(V275&gt;0,IF(V275&lt;P275,K275/12*Gesamt!$C$24*(1+L275)^(Gesamt!$B$24-Beamte!N275)*(1+$K$4),IF(O275&gt;=35,K275/12*Gesamt!$C$24*(1+L275)^(O275-N275)*(1+$K$4),0)))</f>
        <v>0</v>
      </c>
      <c r="X275" s="36">
        <f>IF(O275&gt;=40,(W275/Gesamt!$B$24*N275/((1+Gesamt!$B$29)^(Gesamt!$B$24-Beamte!N275))*(1+S275)),IF(O275&gt;=35,(W275/O275*N275/((1+Gesamt!$B$29)^(O275-Beamte!N275))*(1+S275)),0))</f>
        <v>0</v>
      </c>
      <c r="Y275" s="27">
        <f>IF(N275&gt;Gesamt!$B$23,0,K275/12*Gesamt!$C$23*(((1+Beamte!L275)^(Gesamt!$B$23-Beamte!N275))))</f>
        <v>0</v>
      </c>
      <c r="Z275" s="15">
        <f>IF(N275&gt;Gesamt!$B$32,0,Y275/Gesamt!$B$32*((N275)*(1+S275))/((1+Gesamt!$B$29)^(Gesamt!$B$32-N275)))</f>
        <v>0</v>
      </c>
      <c r="AA275" s="37">
        <f t="shared" si="34"/>
        <v>0</v>
      </c>
      <c r="AB275" s="15">
        <f>IF(V275-P275&gt;0,0,IF(N275&gt;Gesamt!$B$24,0,K275/12*Gesamt!$C$24*(((1+Beamte!L275)^(Gesamt!$B$24-Beamte!N275)))))</f>
        <v>0</v>
      </c>
      <c r="AC275" s="15">
        <f>IF(N275&gt;Gesamt!$B$24,0,AB275/Gesamt!$B$24*((N275)*(1+S275))/((1+Gesamt!$B$29)^(Gesamt!$B$24-N275)))</f>
        <v>0</v>
      </c>
      <c r="AD275" s="37">
        <f t="shared" si="35"/>
        <v>0</v>
      </c>
      <c r="AE275" s="15">
        <f>IF(R275-P275&lt;0,0,x)</f>
        <v>0</v>
      </c>
    </row>
    <row r="276" spans="6:31" x14ac:dyDescent="0.15">
      <c r="F276" s="40"/>
      <c r="G276" s="40"/>
      <c r="H276" s="40"/>
      <c r="I276" s="41"/>
      <c r="J276" s="41"/>
      <c r="K276" s="32">
        <f t="shared" si="31"/>
        <v>0</v>
      </c>
      <c r="L276" s="42">
        <v>1.4999999999999999E-2</v>
      </c>
      <c r="M276" s="33">
        <f t="shared" si="32"/>
        <v>-50.997946611909654</v>
      </c>
      <c r="N276" s="22">
        <f>(Gesamt!$B$2-IF(H276=0,G276,H276))/365.25</f>
        <v>116</v>
      </c>
      <c r="O276" s="22">
        <f t="shared" si="36"/>
        <v>65.002053388090346</v>
      </c>
      <c r="P276" s="23">
        <f>F276+IF(C276="m",Gesamt!$B$13*365.25,Gesamt!$B$14*365.25)</f>
        <v>23741.25</v>
      </c>
      <c r="Q276" s="34">
        <f t="shared" si="33"/>
        <v>23742</v>
      </c>
      <c r="R276" s="24">
        <f>IF(N276&lt;Gesamt!$B$23,IF(H276=0,G276+365.25*Gesamt!$B$23,H276+365.25*Gesamt!$B$23),0)</f>
        <v>0</v>
      </c>
      <c r="S276" s="35">
        <f>IF(M276&lt;Gesamt!$B$17,Gesamt!$C$17,IF(M276&lt;Gesamt!$B$18,Gesamt!$C$18,IF(M276&lt;Gesamt!$B$19,Gesamt!$C$19,Gesamt!$C$20)))</f>
        <v>0</v>
      </c>
      <c r="T276" s="26">
        <f>IF(R276&gt;0,IF(R276&lt;P276,K276/12*Gesamt!$C$23*(1+L276)^(Gesamt!$B$23-Beamte!N276)*(1+$K$4),0),0)</f>
        <v>0</v>
      </c>
      <c r="U276" s="36">
        <f>(T276/Gesamt!$B$23*N276/((1+Gesamt!$B$29)^(Gesamt!$B$23-Beamte!N276)))*(1+S276)</f>
        <v>0</v>
      </c>
      <c r="V276" s="24">
        <f>IF(N276&lt;Gesamt!$B$24,IF(H276=0,G276+365.25*Gesamt!$B$24,H276+365.25*Gesamt!$B$24),0)</f>
        <v>0</v>
      </c>
      <c r="W276" s="26" t="b">
        <f>IF(V276&gt;0,IF(V276&lt;P276,K276/12*Gesamt!$C$24*(1+L276)^(Gesamt!$B$24-Beamte!N276)*(1+$K$4),IF(O276&gt;=35,K276/12*Gesamt!$C$24*(1+L276)^(O276-N276)*(1+$K$4),0)))</f>
        <v>0</v>
      </c>
      <c r="X276" s="36">
        <f>IF(O276&gt;=40,(W276/Gesamt!$B$24*N276/((1+Gesamt!$B$29)^(Gesamt!$B$24-Beamte!N276))*(1+S276)),IF(O276&gt;=35,(W276/O276*N276/((1+Gesamt!$B$29)^(O276-Beamte!N276))*(1+S276)),0))</f>
        <v>0</v>
      </c>
      <c r="Y276" s="27">
        <f>IF(N276&gt;Gesamt!$B$23,0,K276/12*Gesamt!$C$23*(((1+Beamte!L276)^(Gesamt!$B$23-Beamte!N276))))</f>
        <v>0</v>
      </c>
      <c r="Z276" s="15">
        <f>IF(N276&gt;Gesamt!$B$32,0,Y276/Gesamt!$B$32*((N276)*(1+S276))/((1+Gesamt!$B$29)^(Gesamt!$B$32-N276)))</f>
        <v>0</v>
      </c>
      <c r="AA276" s="37">
        <f t="shared" si="34"/>
        <v>0</v>
      </c>
      <c r="AB276" s="15">
        <f>IF(V276-P276&gt;0,0,IF(N276&gt;Gesamt!$B$24,0,K276/12*Gesamt!$C$24*(((1+Beamte!L276)^(Gesamt!$B$24-Beamte!N276)))))</f>
        <v>0</v>
      </c>
      <c r="AC276" s="15">
        <f>IF(N276&gt;Gesamt!$B$24,0,AB276/Gesamt!$B$24*((N276)*(1+S276))/((1+Gesamt!$B$29)^(Gesamt!$B$24-N276)))</f>
        <v>0</v>
      </c>
      <c r="AD276" s="37">
        <f t="shared" si="35"/>
        <v>0</v>
      </c>
      <c r="AE276" s="15">
        <f>IF(R276-P276&lt;0,0,x)</f>
        <v>0</v>
      </c>
    </row>
    <row r="277" spans="6:31" x14ac:dyDescent="0.15">
      <c r="F277" s="40"/>
      <c r="G277" s="40"/>
      <c r="H277" s="40"/>
      <c r="I277" s="41"/>
      <c r="J277" s="41"/>
      <c r="K277" s="32">
        <f t="shared" si="31"/>
        <v>0</v>
      </c>
      <c r="L277" s="42">
        <v>1.4999999999999999E-2</v>
      </c>
      <c r="M277" s="33">
        <f t="shared" si="32"/>
        <v>-50.997946611909654</v>
      </c>
      <c r="N277" s="22">
        <f>(Gesamt!$B$2-IF(H277=0,G277,H277))/365.25</f>
        <v>116</v>
      </c>
      <c r="O277" s="22">
        <f t="shared" si="36"/>
        <v>65.002053388090346</v>
      </c>
      <c r="P277" s="23">
        <f>F277+IF(C277="m",Gesamt!$B$13*365.25,Gesamt!$B$14*365.25)</f>
        <v>23741.25</v>
      </c>
      <c r="Q277" s="34">
        <f t="shared" si="33"/>
        <v>23742</v>
      </c>
      <c r="R277" s="24">
        <f>IF(N277&lt;Gesamt!$B$23,IF(H277=0,G277+365.25*Gesamt!$B$23,H277+365.25*Gesamt!$B$23),0)</f>
        <v>0</v>
      </c>
      <c r="S277" s="35">
        <f>IF(M277&lt;Gesamt!$B$17,Gesamt!$C$17,IF(M277&lt;Gesamt!$B$18,Gesamt!$C$18,IF(M277&lt;Gesamt!$B$19,Gesamt!$C$19,Gesamt!$C$20)))</f>
        <v>0</v>
      </c>
      <c r="T277" s="26">
        <f>IF(R277&gt;0,IF(R277&lt;P277,K277/12*Gesamt!$C$23*(1+L277)^(Gesamt!$B$23-Beamte!N277)*(1+$K$4),0),0)</f>
        <v>0</v>
      </c>
      <c r="U277" s="36">
        <f>(T277/Gesamt!$B$23*N277/((1+Gesamt!$B$29)^(Gesamt!$B$23-Beamte!N277)))*(1+S277)</f>
        <v>0</v>
      </c>
      <c r="V277" s="24">
        <f>IF(N277&lt;Gesamt!$B$24,IF(H277=0,G277+365.25*Gesamt!$B$24,H277+365.25*Gesamt!$B$24),0)</f>
        <v>0</v>
      </c>
      <c r="W277" s="26" t="b">
        <f>IF(V277&gt;0,IF(V277&lt;P277,K277/12*Gesamt!$C$24*(1+L277)^(Gesamt!$B$24-Beamte!N277)*(1+$K$4),IF(O277&gt;=35,K277/12*Gesamt!$C$24*(1+L277)^(O277-N277)*(1+$K$4),0)))</f>
        <v>0</v>
      </c>
      <c r="X277" s="36">
        <f>IF(O277&gt;=40,(W277/Gesamt!$B$24*N277/((1+Gesamt!$B$29)^(Gesamt!$B$24-Beamte!N277))*(1+S277)),IF(O277&gt;=35,(W277/O277*N277/((1+Gesamt!$B$29)^(O277-Beamte!N277))*(1+S277)),0))</f>
        <v>0</v>
      </c>
      <c r="Y277" s="27">
        <f>IF(N277&gt;Gesamt!$B$23,0,K277/12*Gesamt!$C$23*(((1+Beamte!L277)^(Gesamt!$B$23-Beamte!N277))))</f>
        <v>0</v>
      </c>
      <c r="Z277" s="15">
        <f>IF(N277&gt;Gesamt!$B$32,0,Y277/Gesamt!$B$32*((N277)*(1+S277))/((1+Gesamt!$B$29)^(Gesamt!$B$32-N277)))</f>
        <v>0</v>
      </c>
      <c r="AA277" s="37">
        <f t="shared" si="34"/>
        <v>0</v>
      </c>
      <c r="AB277" s="15">
        <f>IF(V277-P277&gt;0,0,IF(N277&gt;Gesamt!$B$24,0,K277/12*Gesamt!$C$24*(((1+Beamte!L277)^(Gesamt!$B$24-Beamte!N277)))))</f>
        <v>0</v>
      </c>
      <c r="AC277" s="15">
        <f>IF(N277&gt;Gesamt!$B$24,0,AB277/Gesamt!$B$24*((N277)*(1+S277))/((1+Gesamt!$B$29)^(Gesamt!$B$24-N277)))</f>
        <v>0</v>
      </c>
      <c r="AD277" s="37">
        <f t="shared" si="35"/>
        <v>0</v>
      </c>
      <c r="AE277" s="15">
        <f>IF(R277-P277&lt;0,0,x)</f>
        <v>0</v>
      </c>
    </row>
    <row r="278" spans="6:31" x14ac:dyDescent="0.15">
      <c r="F278" s="40"/>
      <c r="G278" s="40"/>
      <c r="H278" s="40"/>
      <c r="I278" s="41"/>
      <c r="J278" s="41"/>
      <c r="K278" s="32">
        <f t="shared" si="31"/>
        <v>0</v>
      </c>
      <c r="L278" s="42">
        <v>1.4999999999999999E-2</v>
      </c>
      <c r="M278" s="33">
        <f t="shared" si="32"/>
        <v>-50.997946611909654</v>
      </c>
      <c r="N278" s="22">
        <f>(Gesamt!$B$2-IF(H278=0,G278,H278))/365.25</f>
        <v>116</v>
      </c>
      <c r="O278" s="22">
        <f t="shared" si="36"/>
        <v>65.002053388090346</v>
      </c>
      <c r="P278" s="23">
        <f>F278+IF(C278="m",Gesamt!$B$13*365.25,Gesamt!$B$14*365.25)</f>
        <v>23741.25</v>
      </c>
      <c r="Q278" s="34">
        <f t="shared" si="33"/>
        <v>23742</v>
      </c>
      <c r="R278" s="24">
        <f>IF(N278&lt;Gesamt!$B$23,IF(H278=0,G278+365.25*Gesamt!$B$23,H278+365.25*Gesamt!$B$23),0)</f>
        <v>0</v>
      </c>
      <c r="S278" s="35">
        <f>IF(M278&lt;Gesamt!$B$17,Gesamt!$C$17,IF(M278&lt;Gesamt!$B$18,Gesamt!$C$18,IF(M278&lt;Gesamt!$B$19,Gesamt!$C$19,Gesamt!$C$20)))</f>
        <v>0</v>
      </c>
      <c r="T278" s="26">
        <f>IF(R278&gt;0,IF(R278&lt;P278,K278/12*Gesamt!$C$23*(1+L278)^(Gesamt!$B$23-Beamte!N278)*(1+$K$4),0),0)</f>
        <v>0</v>
      </c>
      <c r="U278" s="36">
        <f>(T278/Gesamt!$B$23*N278/((1+Gesamt!$B$29)^(Gesamt!$B$23-Beamte!N278)))*(1+S278)</f>
        <v>0</v>
      </c>
      <c r="V278" s="24">
        <f>IF(N278&lt;Gesamt!$B$24,IF(H278=0,G278+365.25*Gesamt!$B$24,H278+365.25*Gesamt!$B$24),0)</f>
        <v>0</v>
      </c>
      <c r="W278" s="26" t="b">
        <f>IF(V278&gt;0,IF(V278&lt;P278,K278/12*Gesamt!$C$24*(1+L278)^(Gesamt!$B$24-Beamte!N278)*(1+$K$4),IF(O278&gt;=35,K278/12*Gesamt!$C$24*(1+L278)^(O278-N278)*(1+$K$4),0)))</f>
        <v>0</v>
      </c>
      <c r="X278" s="36">
        <f>IF(O278&gt;=40,(W278/Gesamt!$B$24*N278/((1+Gesamt!$B$29)^(Gesamt!$B$24-Beamte!N278))*(1+S278)),IF(O278&gt;=35,(W278/O278*N278/((1+Gesamt!$B$29)^(O278-Beamte!N278))*(1+S278)),0))</f>
        <v>0</v>
      </c>
      <c r="Y278" s="27">
        <f>IF(N278&gt;Gesamt!$B$23,0,K278/12*Gesamt!$C$23*(((1+Beamte!L278)^(Gesamt!$B$23-Beamte!N278))))</f>
        <v>0</v>
      </c>
      <c r="Z278" s="15">
        <f>IF(N278&gt;Gesamt!$B$32,0,Y278/Gesamt!$B$32*((N278)*(1+S278))/((1+Gesamt!$B$29)^(Gesamt!$B$32-N278)))</f>
        <v>0</v>
      </c>
      <c r="AA278" s="37">
        <f t="shared" si="34"/>
        <v>0</v>
      </c>
      <c r="AB278" s="15">
        <f>IF(V278-P278&gt;0,0,IF(N278&gt;Gesamt!$B$24,0,K278/12*Gesamt!$C$24*(((1+Beamte!L278)^(Gesamt!$B$24-Beamte!N278)))))</f>
        <v>0</v>
      </c>
      <c r="AC278" s="15">
        <f>IF(N278&gt;Gesamt!$B$24,0,AB278/Gesamt!$B$24*((N278)*(1+S278))/((1+Gesamt!$B$29)^(Gesamt!$B$24-N278)))</f>
        <v>0</v>
      </c>
      <c r="AD278" s="37">
        <f t="shared" si="35"/>
        <v>0</v>
      </c>
      <c r="AE278" s="15">
        <f>IF(R278-P278&lt;0,0,x)</f>
        <v>0</v>
      </c>
    </row>
    <row r="279" spans="6:31" x14ac:dyDescent="0.15">
      <c r="F279" s="40"/>
      <c r="G279" s="40"/>
      <c r="H279" s="40"/>
      <c r="I279" s="41"/>
      <c r="J279" s="41"/>
      <c r="K279" s="32">
        <f t="shared" si="31"/>
        <v>0</v>
      </c>
      <c r="L279" s="42">
        <v>1.4999999999999999E-2</v>
      </c>
      <c r="M279" s="33">
        <f t="shared" si="32"/>
        <v>-50.997946611909654</v>
      </c>
      <c r="N279" s="22">
        <f>(Gesamt!$B$2-IF(H279=0,G279,H279))/365.25</f>
        <v>116</v>
      </c>
      <c r="O279" s="22">
        <f t="shared" si="36"/>
        <v>65.002053388090346</v>
      </c>
      <c r="P279" s="23">
        <f>F279+IF(C279="m",Gesamt!$B$13*365.25,Gesamt!$B$14*365.25)</f>
        <v>23741.25</v>
      </c>
      <c r="Q279" s="34">
        <f t="shared" si="33"/>
        <v>23742</v>
      </c>
      <c r="R279" s="24">
        <f>IF(N279&lt;Gesamt!$B$23,IF(H279=0,G279+365.25*Gesamt!$B$23,H279+365.25*Gesamt!$B$23),0)</f>
        <v>0</v>
      </c>
      <c r="S279" s="35">
        <f>IF(M279&lt;Gesamt!$B$17,Gesamt!$C$17,IF(M279&lt;Gesamt!$B$18,Gesamt!$C$18,IF(M279&lt;Gesamt!$B$19,Gesamt!$C$19,Gesamt!$C$20)))</f>
        <v>0</v>
      </c>
      <c r="T279" s="26">
        <f>IF(R279&gt;0,IF(R279&lt;P279,K279/12*Gesamt!$C$23*(1+L279)^(Gesamt!$B$23-Beamte!N279)*(1+$K$4),0),0)</f>
        <v>0</v>
      </c>
      <c r="U279" s="36">
        <f>(T279/Gesamt!$B$23*N279/((1+Gesamt!$B$29)^(Gesamt!$B$23-Beamte!N279)))*(1+S279)</f>
        <v>0</v>
      </c>
      <c r="V279" s="24">
        <f>IF(N279&lt;Gesamt!$B$24,IF(H279=0,G279+365.25*Gesamt!$B$24,H279+365.25*Gesamt!$B$24),0)</f>
        <v>0</v>
      </c>
      <c r="W279" s="26" t="b">
        <f>IF(V279&gt;0,IF(V279&lt;P279,K279/12*Gesamt!$C$24*(1+L279)^(Gesamt!$B$24-Beamte!N279)*(1+$K$4),IF(O279&gt;=35,K279/12*Gesamt!$C$24*(1+L279)^(O279-N279)*(1+$K$4),0)))</f>
        <v>0</v>
      </c>
      <c r="X279" s="36">
        <f>IF(O279&gt;=40,(W279/Gesamt!$B$24*N279/((1+Gesamt!$B$29)^(Gesamt!$B$24-Beamte!N279))*(1+S279)),IF(O279&gt;=35,(W279/O279*N279/((1+Gesamt!$B$29)^(O279-Beamte!N279))*(1+S279)),0))</f>
        <v>0</v>
      </c>
      <c r="Y279" s="27">
        <f>IF(N279&gt;Gesamt!$B$23,0,K279/12*Gesamt!$C$23*(((1+Beamte!L279)^(Gesamt!$B$23-Beamte!N279))))</f>
        <v>0</v>
      </c>
      <c r="Z279" s="15">
        <f>IF(N279&gt;Gesamt!$B$32,0,Y279/Gesamt!$B$32*((N279)*(1+S279))/((1+Gesamt!$B$29)^(Gesamt!$B$32-N279)))</f>
        <v>0</v>
      </c>
      <c r="AA279" s="37">
        <f t="shared" si="34"/>
        <v>0</v>
      </c>
      <c r="AB279" s="15">
        <f>IF(V279-P279&gt;0,0,IF(N279&gt;Gesamt!$B$24,0,K279/12*Gesamt!$C$24*(((1+Beamte!L279)^(Gesamt!$B$24-Beamte!N279)))))</f>
        <v>0</v>
      </c>
      <c r="AC279" s="15">
        <f>IF(N279&gt;Gesamt!$B$24,0,AB279/Gesamt!$B$24*((N279)*(1+S279))/((1+Gesamt!$B$29)^(Gesamt!$B$24-N279)))</f>
        <v>0</v>
      </c>
      <c r="AD279" s="37">
        <f t="shared" si="35"/>
        <v>0</v>
      </c>
      <c r="AE279" s="15">
        <f>IF(R279-P279&lt;0,0,x)</f>
        <v>0</v>
      </c>
    </row>
    <row r="280" spans="6:31" x14ac:dyDescent="0.15">
      <c r="F280" s="40"/>
      <c r="G280" s="40"/>
      <c r="H280" s="40"/>
      <c r="I280" s="41"/>
      <c r="J280" s="41"/>
      <c r="K280" s="32">
        <f t="shared" si="31"/>
        <v>0</v>
      </c>
      <c r="L280" s="42">
        <v>1.4999999999999999E-2</v>
      </c>
      <c r="M280" s="33">
        <f t="shared" si="32"/>
        <v>-50.997946611909654</v>
      </c>
      <c r="N280" s="22">
        <f>(Gesamt!$B$2-IF(H280=0,G280,H280))/365.25</f>
        <v>116</v>
      </c>
      <c r="O280" s="22">
        <f t="shared" si="36"/>
        <v>65.002053388090346</v>
      </c>
      <c r="P280" s="23">
        <f>F280+IF(C280="m",Gesamt!$B$13*365.25,Gesamt!$B$14*365.25)</f>
        <v>23741.25</v>
      </c>
      <c r="Q280" s="34">
        <f t="shared" si="33"/>
        <v>23742</v>
      </c>
      <c r="R280" s="24">
        <f>IF(N280&lt;Gesamt!$B$23,IF(H280=0,G280+365.25*Gesamt!$B$23,H280+365.25*Gesamt!$B$23),0)</f>
        <v>0</v>
      </c>
      <c r="S280" s="35">
        <f>IF(M280&lt;Gesamt!$B$17,Gesamt!$C$17,IF(M280&lt;Gesamt!$B$18,Gesamt!$C$18,IF(M280&lt;Gesamt!$B$19,Gesamt!$C$19,Gesamt!$C$20)))</f>
        <v>0</v>
      </c>
      <c r="T280" s="26">
        <f>IF(R280&gt;0,IF(R280&lt;P280,K280/12*Gesamt!$C$23*(1+L280)^(Gesamt!$B$23-Beamte!N280)*(1+$K$4),0),0)</f>
        <v>0</v>
      </c>
      <c r="U280" s="36">
        <f>(T280/Gesamt!$B$23*N280/((1+Gesamt!$B$29)^(Gesamt!$B$23-Beamte!N280)))*(1+S280)</f>
        <v>0</v>
      </c>
      <c r="V280" s="24">
        <f>IF(N280&lt;Gesamt!$B$24,IF(H280=0,G280+365.25*Gesamt!$B$24,H280+365.25*Gesamt!$B$24),0)</f>
        <v>0</v>
      </c>
      <c r="W280" s="26" t="b">
        <f>IF(V280&gt;0,IF(V280&lt;P280,K280/12*Gesamt!$C$24*(1+L280)^(Gesamt!$B$24-Beamte!N280)*(1+$K$4),IF(O280&gt;=35,K280/12*Gesamt!$C$24*(1+L280)^(O280-N280)*(1+$K$4),0)))</f>
        <v>0</v>
      </c>
      <c r="X280" s="36">
        <f>IF(O280&gt;=40,(W280/Gesamt!$B$24*N280/((1+Gesamt!$B$29)^(Gesamt!$B$24-Beamte!N280))*(1+S280)),IF(O280&gt;=35,(W280/O280*N280/((1+Gesamt!$B$29)^(O280-Beamte!N280))*(1+S280)),0))</f>
        <v>0</v>
      </c>
      <c r="Y280" s="27">
        <f>IF(N280&gt;Gesamt!$B$23,0,K280/12*Gesamt!$C$23*(((1+Beamte!L280)^(Gesamt!$B$23-Beamte!N280))))</f>
        <v>0</v>
      </c>
      <c r="Z280" s="15">
        <f>IF(N280&gt;Gesamt!$B$32,0,Y280/Gesamt!$B$32*((N280)*(1+S280))/((1+Gesamt!$B$29)^(Gesamt!$B$32-N280)))</f>
        <v>0</v>
      </c>
      <c r="AA280" s="37">
        <f t="shared" si="34"/>
        <v>0</v>
      </c>
      <c r="AB280" s="15">
        <f>IF(V280-P280&gt;0,0,IF(N280&gt;Gesamt!$B$24,0,K280/12*Gesamt!$C$24*(((1+Beamte!L280)^(Gesamt!$B$24-Beamte!N280)))))</f>
        <v>0</v>
      </c>
      <c r="AC280" s="15">
        <f>IF(N280&gt;Gesamt!$B$24,0,AB280/Gesamt!$B$24*((N280)*(1+S280))/((1+Gesamt!$B$29)^(Gesamt!$B$24-N280)))</f>
        <v>0</v>
      </c>
      <c r="AD280" s="37">
        <f t="shared" si="35"/>
        <v>0</v>
      </c>
      <c r="AE280" s="15">
        <f>IF(R280-P280&lt;0,0,x)</f>
        <v>0</v>
      </c>
    </row>
    <row r="281" spans="6:31" x14ac:dyDescent="0.15">
      <c r="F281" s="40"/>
      <c r="G281" s="40"/>
      <c r="H281" s="40"/>
      <c r="I281" s="41"/>
      <c r="J281" s="41"/>
      <c r="K281" s="32">
        <f t="shared" si="31"/>
        <v>0</v>
      </c>
      <c r="L281" s="42">
        <v>1.4999999999999999E-2</v>
      </c>
      <c r="M281" s="33">
        <f t="shared" si="32"/>
        <v>-50.997946611909654</v>
      </c>
      <c r="N281" s="22">
        <f>(Gesamt!$B$2-IF(H281=0,G281,H281))/365.25</f>
        <v>116</v>
      </c>
      <c r="O281" s="22">
        <f t="shared" si="36"/>
        <v>65.002053388090346</v>
      </c>
      <c r="P281" s="23">
        <f>F281+IF(C281="m",Gesamt!$B$13*365.25,Gesamt!$B$14*365.25)</f>
        <v>23741.25</v>
      </c>
      <c r="Q281" s="34">
        <f t="shared" si="33"/>
        <v>23742</v>
      </c>
      <c r="R281" s="24">
        <f>IF(N281&lt;Gesamt!$B$23,IF(H281=0,G281+365.25*Gesamt!$B$23,H281+365.25*Gesamt!$B$23),0)</f>
        <v>0</v>
      </c>
      <c r="S281" s="35">
        <f>IF(M281&lt;Gesamt!$B$17,Gesamt!$C$17,IF(M281&lt;Gesamt!$B$18,Gesamt!$C$18,IF(M281&lt;Gesamt!$B$19,Gesamt!$C$19,Gesamt!$C$20)))</f>
        <v>0</v>
      </c>
      <c r="T281" s="26">
        <f>IF(R281&gt;0,IF(R281&lt;P281,K281/12*Gesamt!$C$23*(1+L281)^(Gesamt!$B$23-Beamte!N281)*(1+$K$4),0),0)</f>
        <v>0</v>
      </c>
      <c r="U281" s="36">
        <f>(T281/Gesamt!$B$23*N281/((1+Gesamt!$B$29)^(Gesamt!$B$23-Beamte!N281)))*(1+S281)</f>
        <v>0</v>
      </c>
      <c r="V281" s="24">
        <f>IF(N281&lt;Gesamt!$B$24,IF(H281=0,G281+365.25*Gesamt!$B$24,H281+365.25*Gesamt!$B$24),0)</f>
        <v>0</v>
      </c>
      <c r="W281" s="26" t="b">
        <f>IF(V281&gt;0,IF(V281&lt;P281,K281/12*Gesamt!$C$24*(1+L281)^(Gesamt!$B$24-Beamte!N281)*(1+$K$4),IF(O281&gt;=35,K281/12*Gesamt!$C$24*(1+L281)^(O281-N281)*(1+$K$4),0)))</f>
        <v>0</v>
      </c>
      <c r="X281" s="36">
        <f>IF(O281&gt;=40,(W281/Gesamt!$B$24*N281/((1+Gesamt!$B$29)^(Gesamt!$B$24-Beamte!N281))*(1+S281)),IF(O281&gt;=35,(W281/O281*N281/((1+Gesamt!$B$29)^(O281-Beamte!N281))*(1+S281)),0))</f>
        <v>0</v>
      </c>
      <c r="Y281" s="27">
        <f>IF(N281&gt;Gesamt!$B$23,0,K281/12*Gesamt!$C$23*(((1+Beamte!L281)^(Gesamt!$B$23-Beamte!N281))))</f>
        <v>0</v>
      </c>
      <c r="Z281" s="15">
        <f>IF(N281&gt;Gesamt!$B$32,0,Y281/Gesamt!$B$32*((N281)*(1+S281))/((1+Gesamt!$B$29)^(Gesamt!$B$32-N281)))</f>
        <v>0</v>
      </c>
      <c r="AA281" s="37">
        <f t="shared" si="34"/>
        <v>0</v>
      </c>
      <c r="AB281" s="15">
        <f>IF(V281-P281&gt;0,0,IF(N281&gt;Gesamt!$B$24,0,K281/12*Gesamt!$C$24*(((1+Beamte!L281)^(Gesamt!$B$24-Beamte!N281)))))</f>
        <v>0</v>
      </c>
      <c r="AC281" s="15">
        <f>IF(N281&gt;Gesamt!$B$24,0,AB281/Gesamt!$B$24*((N281)*(1+S281))/((1+Gesamt!$B$29)^(Gesamt!$B$24-N281)))</f>
        <v>0</v>
      </c>
      <c r="AD281" s="37">
        <f t="shared" si="35"/>
        <v>0</v>
      </c>
      <c r="AE281" s="15">
        <f>IF(R281-P281&lt;0,0,x)</f>
        <v>0</v>
      </c>
    </row>
    <row r="282" spans="6:31" x14ac:dyDescent="0.15">
      <c r="F282" s="40"/>
      <c r="G282" s="40"/>
      <c r="H282" s="40"/>
      <c r="I282" s="41"/>
      <c r="J282" s="41"/>
      <c r="K282" s="32">
        <f t="shared" si="31"/>
        <v>0</v>
      </c>
      <c r="L282" s="42">
        <v>1.4999999999999999E-2</v>
      </c>
      <c r="M282" s="33">
        <f t="shared" si="32"/>
        <v>-50.997946611909654</v>
      </c>
      <c r="N282" s="22">
        <f>(Gesamt!$B$2-IF(H282=0,G282,H282))/365.25</f>
        <v>116</v>
      </c>
      <c r="O282" s="22">
        <f t="shared" si="36"/>
        <v>65.002053388090346</v>
      </c>
      <c r="P282" s="23">
        <f>F282+IF(C282="m",Gesamt!$B$13*365.25,Gesamt!$B$14*365.25)</f>
        <v>23741.25</v>
      </c>
      <c r="Q282" s="34">
        <f t="shared" si="33"/>
        <v>23742</v>
      </c>
      <c r="R282" s="24">
        <f>IF(N282&lt;Gesamt!$B$23,IF(H282=0,G282+365.25*Gesamt!$B$23,H282+365.25*Gesamt!$B$23),0)</f>
        <v>0</v>
      </c>
      <c r="S282" s="35">
        <f>IF(M282&lt;Gesamt!$B$17,Gesamt!$C$17,IF(M282&lt;Gesamt!$B$18,Gesamt!$C$18,IF(M282&lt;Gesamt!$B$19,Gesamt!$C$19,Gesamt!$C$20)))</f>
        <v>0</v>
      </c>
      <c r="T282" s="26">
        <f>IF(R282&gt;0,IF(R282&lt;P282,K282/12*Gesamt!$C$23*(1+L282)^(Gesamt!$B$23-Beamte!N282)*(1+$K$4),0),0)</f>
        <v>0</v>
      </c>
      <c r="U282" s="36">
        <f>(T282/Gesamt!$B$23*N282/((1+Gesamt!$B$29)^(Gesamt!$B$23-Beamte!N282)))*(1+S282)</f>
        <v>0</v>
      </c>
      <c r="V282" s="24">
        <f>IF(N282&lt;Gesamt!$B$24,IF(H282=0,G282+365.25*Gesamt!$B$24,H282+365.25*Gesamt!$B$24),0)</f>
        <v>0</v>
      </c>
      <c r="W282" s="26" t="b">
        <f>IF(V282&gt;0,IF(V282&lt;P282,K282/12*Gesamt!$C$24*(1+L282)^(Gesamt!$B$24-Beamte!N282)*(1+$K$4),IF(O282&gt;=35,K282/12*Gesamt!$C$24*(1+L282)^(O282-N282)*(1+$K$4),0)))</f>
        <v>0</v>
      </c>
      <c r="X282" s="36">
        <f>IF(O282&gt;=40,(W282/Gesamt!$B$24*N282/((1+Gesamt!$B$29)^(Gesamt!$B$24-Beamte!N282))*(1+S282)),IF(O282&gt;=35,(W282/O282*N282/((1+Gesamt!$B$29)^(O282-Beamte!N282))*(1+S282)),0))</f>
        <v>0</v>
      </c>
      <c r="Y282" s="27">
        <f>IF(N282&gt;Gesamt!$B$23,0,K282/12*Gesamt!$C$23*(((1+Beamte!L282)^(Gesamt!$B$23-Beamte!N282))))</f>
        <v>0</v>
      </c>
      <c r="Z282" s="15">
        <f>IF(N282&gt;Gesamt!$B$32,0,Y282/Gesamt!$B$32*((N282)*(1+S282))/((1+Gesamt!$B$29)^(Gesamt!$B$32-N282)))</f>
        <v>0</v>
      </c>
      <c r="AA282" s="37">
        <f t="shared" si="34"/>
        <v>0</v>
      </c>
      <c r="AB282" s="15">
        <f>IF(V282-P282&gt;0,0,IF(N282&gt;Gesamt!$B$24,0,K282/12*Gesamt!$C$24*(((1+Beamte!L282)^(Gesamt!$B$24-Beamte!N282)))))</f>
        <v>0</v>
      </c>
      <c r="AC282" s="15">
        <f>IF(N282&gt;Gesamt!$B$24,0,AB282/Gesamt!$B$24*((N282)*(1+S282))/((1+Gesamt!$B$29)^(Gesamt!$B$24-N282)))</f>
        <v>0</v>
      </c>
      <c r="AD282" s="37">
        <f t="shared" si="35"/>
        <v>0</v>
      </c>
      <c r="AE282" s="15">
        <f>IF(R282-P282&lt;0,0,x)</f>
        <v>0</v>
      </c>
    </row>
    <row r="283" spans="6:31" x14ac:dyDescent="0.15">
      <c r="F283" s="40"/>
      <c r="G283" s="40"/>
      <c r="H283" s="40"/>
      <c r="I283" s="41"/>
      <c r="J283" s="41"/>
      <c r="K283" s="32">
        <f t="shared" ref="K283:K346" si="37">IF(J283=0,I283*12,J283*12)</f>
        <v>0</v>
      </c>
      <c r="L283" s="42">
        <v>1.4999999999999999E-2</v>
      </c>
      <c r="M283" s="33">
        <f t="shared" ref="M283:M346" si="38">+O283-N283</f>
        <v>-50.997946611909654</v>
      </c>
      <c r="N283" s="22">
        <f>(Gesamt!$B$2-IF(H283=0,G283,H283))/365.25</f>
        <v>116</v>
      </c>
      <c r="O283" s="22">
        <f t="shared" si="36"/>
        <v>65.002053388090346</v>
      </c>
      <c r="P283" s="23">
        <f>F283+IF(C283="m",Gesamt!$B$13*365.25,Gesamt!$B$14*365.25)</f>
        <v>23741.25</v>
      </c>
      <c r="Q283" s="34">
        <f t="shared" ref="Q283:Q346" si="39">EOMONTH(P283,0)</f>
        <v>23742</v>
      </c>
      <c r="R283" s="24">
        <f>IF(N283&lt;Gesamt!$B$23,IF(H283=0,G283+365.25*Gesamt!$B$23,H283+365.25*Gesamt!$B$23),0)</f>
        <v>0</v>
      </c>
      <c r="S283" s="35">
        <f>IF(M283&lt;Gesamt!$B$17,Gesamt!$C$17,IF(M283&lt;Gesamt!$B$18,Gesamt!$C$18,IF(M283&lt;Gesamt!$B$19,Gesamt!$C$19,Gesamt!$C$20)))</f>
        <v>0</v>
      </c>
      <c r="T283" s="26">
        <f>IF(R283&gt;0,IF(R283&lt;P283,K283/12*Gesamt!$C$23*(1+L283)^(Gesamt!$B$23-Beamte!N283)*(1+$K$4),0),0)</f>
        <v>0</v>
      </c>
      <c r="U283" s="36">
        <f>(T283/Gesamt!$B$23*N283/((1+Gesamt!$B$29)^(Gesamt!$B$23-Beamte!N283)))*(1+S283)</f>
        <v>0</v>
      </c>
      <c r="V283" s="24">
        <f>IF(N283&lt;Gesamt!$B$24,IF(H283=0,G283+365.25*Gesamt!$B$24,H283+365.25*Gesamt!$B$24),0)</f>
        <v>0</v>
      </c>
      <c r="W283" s="26" t="b">
        <f>IF(V283&gt;0,IF(V283&lt;P283,K283/12*Gesamt!$C$24*(1+L283)^(Gesamt!$B$24-Beamte!N283)*(1+$K$4),IF(O283&gt;=35,K283/12*Gesamt!$C$24*(1+L283)^(O283-N283)*(1+$K$4),0)))</f>
        <v>0</v>
      </c>
      <c r="X283" s="36">
        <f>IF(O283&gt;=40,(W283/Gesamt!$B$24*N283/((1+Gesamt!$B$29)^(Gesamt!$B$24-Beamte!N283))*(1+S283)),IF(O283&gt;=35,(W283/O283*N283/((1+Gesamt!$B$29)^(O283-Beamte!N283))*(1+S283)),0))</f>
        <v>0</v>
      </c>
      <c r="Y283" s="27">
        <f>IF(N283&gt;Gesamt!$B$23,0,K283/12*Gesamt!$C$23*(((1+Beamte!L283)^(Gesamt!$B$23-Beamte!N283))))</f>
        <v>0</v>
      </c>
      <c r="Z283" s="15">
        <f>IF(N283&gt;Gesamt!$B$32,0,Y283/Gesamt!$B$32*((N283)*(1+S283))/((1+Gesamt!$B$29)^(Gesamt!$B$32-N283)))</f>
        <v>0</v>
      </c>
      <c r="AA283" s="37">
        <f t="shared" ref="AA283:AA346" si="40">U283-Z283</f>
        <v>0</v>
      </c>
      <c r="AB283" s="15">
        <f>IF(V283-P283&gt;0,0,IF(N283&gt;Gesamt!$B$24,0,K283/12*Gesamt!$C$24*(((1+Beamte!L283)^(Gesamt!$B$24-Beamte!N283)))))</f>
        <v>0</v>
      </c>
      <c r="AC283" s="15">
        <f>IF(N283&gt;Gesamt!$B$24,0,AB283/Gesamt!$B$24*((N283)*(1+S283))/((1+Gesamt!$B$29)^(Gesamt!$B$24-N283)))</f>
        <v>0</v>
      </c>
      <c r="AD283" s="37">
        <f t="shared" ref="AD283:AD346" si="41">X283-AC283</f>
        <v>0</v>
      </c>
      <c r="AE283" s="15">
        <f>IF(R283-P283&lt;0,0,x)</f>
        <v>0</v>
      </c>
    </row>
    <row r="284" spans="6:31" x14ac:dyDescent="0.15">
      <c r="F284" s="40"/>
      <c r="G284" s="40"/>
      <c r="H284" s="40"/>
      <c r="I284" s="41"/>
      <c r="J284" s="41"/>
      <c r="K284" s="32">
        <f t="shared" si="37"/>
        <v>0</v>
      </c>
      <c r="L284" s="42">
        <v>1.4999999999999999E-2</v>
      </c>
      <c r="M284" s="33">
        <f t="shared" si="38"/>
        <v>-50.997946611909654</v>
      </c>
      <c r="N284" s="22">
        <f>(Gesamt!$B$2-IF(H284=0,G284,H284))/365.25</f>
        <v>116</v>
      </c>
      <c r="O284" s="22">
        <f t="shared" si="36"/>
        <v>65.002053388090346</v>
      </c>
      <c r="P284" s="23">
        <f>F284+IF(C284="m",Gesamt!$B$13*365.25,Gesamt!$B$14*365.25)</f>
        <v>23741.25</v>
      </c>
      <c r="Q284" s="34">
        <f t="shared" si="39"/>
        <v>23742</v>
      </c>
      <c r="R284" s="24">
        <f>IF(N284&lt;Gesamt!$B$23,IF(H284=0,G284+365.25*Gesamt!$B$23,H284+365.25*Gesamt!$B$23),0)</f>
        <v>0</v>
      </c>
      <c r="S284" s="35">
        <f>IF(M284&lt;Gesamt!$B$17,Gesamt!$C$17,IF(M284&lt;Gesamt!$B$18,Gesamt!$C$18,IF(M284&lt;Gesamt!$B$19,Gesamt!$C$19,Gesamt!$C$20)))</f>
        <v>0</v>
      </c>
      <c r="T284" s="26">
        <f>IF(R284&gt;0,IF(R284&lt;P284,K284/12*Gesamt!$C$23*(1+L284)^(Gesamt!$B$23-Beamte!N284)*(1+$K$4),0),0)</f>
        <v>0</v>
      </c>
      <c r="U284" s="36">
        <f>(T284/Gesamt!$B$23*N284/((1+Gesamt!$B$29)^(Gesamt!$B$23-Beamte!N284)))*(1+S284)</f>
        <v>0</v>
      </c>
      <c r="V284" s="24">
        <f>IF(N284&lt;Gesamt!$B$24,IF(H284=0,G284+365.25*Gesamt!$B$24,H284+365.25*Gesamt!$B$24),0)</f>
        <v>0</v>
      </c>
      <c r="W284" s="26" t="b">
        <f>IF(V284&gt;0,IF(V284&lt;P284,K284/12*Gesamt!$C$24*(1+L284)^(Gesamt!$B$24-Beamte!N284)*(1+$K$4),IF(O284&gt;=35,K284/12*Gesamt!$C$24*(1+L284)^(O284-N284)*(1+$K$4),0)))</f>
        <v>0</v>
      </c>
      <c r="X284" s="36">
        <f>IF(O284&gt;=40,(W284/Gesamt!$B$24*N284/((1+Gesamt!$B$29)^(Gesamt!$B$24-Beamte!N284))*(1+S284)),IF(O284&gt;=35,(W284/O284*N284/((1+Gesamt!$B$29)^(O284-Beamte!N284))*(1+S284)),0))</f>
        <v>0</v>
      </c>
      <c r="Y284" s="27">
        <f>IF(N284&gt;Gesamt!$B$23,0,K284/12*Gesamt!$C$23*(((1+Beamte!L284)^(Gesamt!$B$23-Beamte!N284))))</f>
        <v>0</v>
      </c>
      <c r="Z284" s="15">
        <f>IF(N284&gt;Gesamt!$B$32,0,Y284/Gesamt!$B$32*((N284)*(1+S284))/((1+Gesamt!$B$29)^(Gesamt!$B$32-N284)))</f>
        <v>0</v>
      </c>
      <c r="AA284" s="37">
        <f t="shared" si="40"/>
        <v>0</v>
      </c>
      <c r="AB284" s="15">
        <f>IF(V284-P284&gt;0,0,IF(N284&gt;Gesamt!$B$24,0,K284/12*Gesamt!$C$24*(((1+Beamte!L284)^(Gesamt!$B$24-Beamte!N284)))))</f>
        <v>0</v>
      </c>
      <c r="AC284" s="15">
        <f>IF(N284&gt;Gesamt!$B$24,0,AB284/Gesamt!$B$24*((N284)*(1+S284))/((1+Gesamt!$B$29)^(Gesamt!$B$24-N284)))</f>
        <v>0</v>
      </c>
      <c r="AD284" s="37">
        <f t="shared" si="41"/>
        <v>0</v>
      </c>
      <c r="AE284" s="15">
        <f>IF(R284-P284&lt;0,0,x)</f>
        <v>0</v>
      </c>
    </row>
    <row r="285" spans="6:31" x14ac:dyDescent="0.15">
      <c r="F285" s="40"/>
      <c r="G285" s="40"/>
      <c r="H285" s="40"/>
      <c r="I285" s="41"/>
      <c r="J285" s="41"/>
      <c r="K285" s="32">
        <f t="shared" si="37"/>
        <v>0</v>
      </c>
      <c r="L285" s="42">
        <v>1.4999999999999999E-2</v>
      </c>
      <c r="M285" s="33">
        <f t="shared" si="38"/>
        <v>-50.997946611909654</v>
      </c>
      <c r="N285" s="22">
        <f>(Gesamt!$B$2-IF(H285=0,G285,H285))/365.25</f>
        <v>116</v>
      </c>
      <c r="O285" s="22">
        <f t="shared" si="36"/>
        <v>65.002053388090346</v>
      </c>
      <c r="P285" s="23">
        <f>F285+IF(C285="m",Gesamt!$B$13*365.25,Gesamt!$B$14*365.25)</f>
        <v>23741.25</v>
      </c>
      <c r="Q285" s="34">
        <f t="shared" si="39"/>
        <v>23742</v>
      </c>
      <c r="R285" s="24">
        <f>IF(N285&lt;Gesamt!$B$23,IF(H285=0,G285+365.25*Gesamt!$B$23,H285+365.25*Gesamt!$B$23),0)</f>
        <v>0</v>
      </c>
      <c r="S285" s="35">
        <f>IF(M285&lt;Gesamt!$B$17,Gesamt!$C$17,IF(M285&lt;Gesamt!$B$18,Gesamt!$C$18,IF(M285&lt;Gesamt!$B$19,Gesamt!$C$19,Gesamt!$C$20)))</f>
        <v>0</v>
      </c>
      <c r="T285" s="26">
        <f>IF(R285&gt;0,IF(R285&lt;P285,K285/12*Gesamt!$C$23*(1+L285)^(Gesamt!$B$23-Beamte!N285)*(1+$K$4),0),0)</f>
        <v>0</v>
      </c>
      <c r="U285" s="36">
        <f>(T285/Gesamt!$B$23*N285/((1+Gesamt!$B$29)^(Gesamt!$B$23-Beamte!N285)))*(1+S285)</f>
        <v>0</v>
      </c>
      <c r="V285" s="24">
        <f>IF(N285&lt;Gesamt!$B$24,IF(H285=0,G285+365.25*Gesamt!$B$24,H285+365.25*Gesamt!$B$24),0)</f>
        <v>0</v>
      </c>
      <c r="W285" s="26" t="b">
        <f>IF(V285&gt;0,IF(V285&lt;P285,K285/12*Gesamt!$C$24*(1+L285)^(Gesamt!$B$24-Beamte!N285)*(1+$K$4),IF(O285&gt;=35,K285/12*Gesamt!$C$24*(1+L285)^(O285-N285)*(1+$K$4),0)))</f>
        <v>0</v>
      </c>
      <c r="X285" s="36">
        <f>IF(O285&gt;=40,(W285/Gesamt!$B$24*N285/((1+Gesamt!$B$29)^(Gesamt!$B$24-Beamte!N285))*(1+S285)),IF(O285&gt;=35,(W285/O285*N285/((1+Gesamt!$B$29)^(O285-Beamte!N285))*(1+S285)),0))</f>
        <v>0</v>
      </c>
      <c r="Y285" s="27">
        <f>IF(N285&gt;Gesamt!$B$23,0,K285/12*Gesamt!$C$23*(((1+Beamte!L285)^(Gesamt!$B$23-Beamte!N285))))</f>
        <v>0</v>
      </c>
      <c r="Z285" s="15">
        <f>IF(N285&gt;Gesamt!$B$32,0,Y285/Gesamt!$B$32*((N285)*(1+S285))/((1+Gesamt!$B$29)^(Gesamt!$B$32-N285)))</f>
        <v>0</v>
      </c>
      <c r="AA285" s="37">
        <f t="shared" si="40"/>
        <v>0</v>
      </c>
      <c r="AB285" s="15">
        <f>IF(V285-P285&gt;0,0,IF(N285&gt;Gesamt!$B$24,0,K285/12*Gesamt!$C$24*(((1+Beamte!L285)^(Gesamt!$B$24-Beamte!N285)))))</f>
        <v>0</v>
      </c>
      <c r="AC285" s="15">
        <f>IF(N285&gt;Gesamt!$B$24,0,AB285/Gesamt!$B$24*((N285)*(1+S285))/((1+Gesamt!$B$29)^(Gesamt!$B$24-N285)))</f>
        <v>0</v>
      </c>
      <c r="AD285" s="37">
        <f t="shared" si="41"/>
        <v>0</v>
      </c>
      <c r="AE285" s="15">
        <f>IF(R285-P285&lt;0,0,x)</f>
        <v>0</v>
      </c>
    </row>
    <row r="286" spans="6:31" x14ac:dyDescent="0.15">
      <c r="F286" s="40"/>
      <c r="G286" s="40"/>
      <c r="H286" s="40"/>
      <c r="I286" s="41"/>
      <c r="J286" s="41"/>
      <c r="K286" s="32">
        <f t="shared" si="37"/>
        <v>0</v>
      </c>
      <c r="L286" s="42">
        <v>1.4999999999999999E-2</v>
      </c>
      <c r="M286" s="33">
        <f t="shared" si="38"/>
        <v>-50.997946611909654</v>
      </c>
      <c r="N286" s="22">
        <f>(Gesamt!$B$2-IF(H286=0,G286,H286))/365.25</f>
        <v>116</v>
      </c>
      <c r="O286" s="22">
        <f t="shared" si="36"/>
        <v>65.002053388090346</v>
      </c>
      <c r="P286" s="23">
        <f>F286+IF(C286="m",Gesamt!$B$13*365.25,Gesamt!$B$14*365.25)</f>
        <v>23741.25</v>
      </c>
      <c r="Q286" s="34">
        <f t="shared" si="39"/>
        <v>23742</v>
      </c>
      <c r="R286" s="24">
        <f>IF(N286&lt;Gesamt!$B$23,IF(H286=0,G286+365.25*Gesamt!$B$23,H286+365.25*Gesamt!$B$23),0)</f>
        <v>0</v>
      </c>
      <c r="S286" s="35">
        <f>IF(M286&lt;Gesamt!$B$17,Gesamt!$C$17,IF(M286&lt;Gesamt!$B$18,Gesamt!$C$18,IF(M286&lt;Gesamt!$B$19,Gesamt!$C$19,Gesamt!$C$20)))</f>
        <v>0</v>
      </c>
      <c r="T286" s="26">
        <f>IF(R286&gt;0,IF(R286&lt;P286,K286/12*Gesamt!$C$23*(1+L286)^(Gesamt!$B$23-Beamte!N286)*(1+$K$4),0),0)</f>
        <v>0</v>
      </c>
      <c r="U286" s="36">
        <f>(T286/Gesamt!$B$23*N286/((1+Gesamt!$B$29)^(Gesamt!$B$23-Beamte!N286)))*(1+S286)</f>
        <v>0</v>
      </c>
      <c r="V286" s="24">
        <f>IF(N286&lt;Gesamt!$B$24,IF(H286=0,G286+365.25*Gesamt!$B$24,H286+365.25*Gesamt!$B$24),0)</f>
        <v>0</v>
      </c>
      <c r="W286" s="26" t="b">
        <f>IF(V286&gt;0,IF(V286&lt;P286,K286/12*Gesamt!$C$24*(1+L286)^(Gesamt!$B$24-Beamte!N286)*(1+$K$4),IF(O286&gt;=35,K286/12*Gesamt!$C$24*(1+L286)^(O286-N286)*(1+$K$4),0)))</f>
        <v>0</v>
      </c>
      <c r="X286" s="36">
        <f>IF(O286&gt;=40,(W286/Gesamt!$B$24*N286/((1+Gesamt!$B$29)^(Gesamt!$B$24-Beamte!N286))*(1+S286)),IF(O286&gt;=35,(W286/O286*N286/((1+Gesamt!$B$29)^(O286-Beamte!N286))*(1+S286)),0))</f>
        <v>0</v>
      </c>
      <c r="Y286" s="27">
        <f>IF(N286&gt;Gesamt!$B$23,0,K286/12*Gesamt!$C$23*(((1+Beamte!L286)^(Gesamt!$B$23-Beamte!N286))))</f>
        <v>0</v>
      </c>
      <c r="Z286" s="15">
        <f>IF(N286&gt;Gesamt!$B$32,0,Y286/Gesamt!$B$32*((N286)*(1+S286))/((1+Gesamt!$B$29)^(Gesamt!$B$32-N286)))</f>
        <v>0</v>
      </c>
      <c r="AA286" s="37">
        <f t="shared" si="40"/>
        <v>0</v>
      </c>
      <c r="AB286" s="15">
        <f>IF(V286-P286&gt;0,0,IF(N286&gt;Gesamt!$B$24,0,K286/12*Gesamt!$C$24*(((1+Beamte!L286)^(Gesamt!$B$24-Beamte!N286)))))</f>
        <v>0</v>
      </c>
      <c r="AC286" s="15">
        <f>IF(N286&gt;Gesamt!$B$24,0,AB286/Gesamt!$B$24*((N286)*(1+S286))/((1+Gesamt!$B$29)^(Gesamt!$B$24-N286)))</f>
        <v>0</v>
      </c>
      <c r="AD286" s="37">
        <f t="shared" si="41"/>
        <v>0</v>
      </c>
      <c r="AE286" s="15">
        <f>IF(R286-P286&lt;0,0,x)</f>
        <v>0</v>
      </c>
    </row>
    <row r="287" spans="6:31" x14ac:dyDescent="0.15">
      <c r="F287" s="40"/>
      <c r="G287" s="40"/>
      <c r="H287" s="40"/>
      <c r="I287" s="41"/>
      <c r="J287" s="41"/>
      <c r="K287" s="32">
        <f t="shared" si="37"/>
        <v>0</v>
      </c>
      <c r="L287" s="42">
        <v>1.4999999999999999E-2</v>
      </c>
      <c r="M287" s="33">
        <f t="shared" si="38"/>
        <v>-50.997946611909654</v>
      </c>
      <c r="N287" s="22">
        <f>(Gesamt!$B$2-IF(H287=0,G287,H287))/365.25</f>
        <v>116</v>
      </c>
      <c r="O287" s="22">
        <f t="shared" si="36"/>
        <v>65.002053388090346</v>
      </c>
      <c r="P287" s="23">
        <f>F287+IF(C287="m",Gesamt!$B$13*365.25,Gesamt!$B$14*365.25)</f>
        <v>23741.25</v>
      </c>
      <c r="Q287" s="34">
        <f t="shared" si="39"/>
        <v>23742</v>
      </c>
      <c r="R287" s="24">
        <f>IF(N287&lt;Gesamt!$B$23,IF(H287=0,G287+365.25*Gesamt!$B$23,H287+365.25*Gesamt!$B$23),0)</f>
        <v>0</v>
      </c>
      <c r="S287" s="35">
        <f>IF(M287&lt;Gesamt!$B$17,Gesamt!$C$17,IF(M287&lt;Gesamt!$B$18,Gesamt!$C$18,IF(M287&lt;Gesamt!$B$19,Gesamt!$C$19,Gesamt!$C$20)))</f>
        <v>0</v>
      </c>
      <c r="T287" s="26">
        <f>IF(R287&gt;0,IF(R287&lt;P287,K287/12*Gesamt!$C$23*(1+L287)^(Gesamt!$B$23-Beamte!N287)*(1+$K$4),0),0)</f>
        <v>0</v>
      </c>
      <c r="U287" s="36">
        <f>(T287/Gesamt!$B$23*N287/((1+Gesamt!$B$29)^(Gesamt!$B$23-Beamte!N287)))*(1+S287)</f>
        <v>0</v>
      </c>
      <c r="V287" s="24">
        <f>IF(N287&lt;Gesamt!$B$24,IF(H287=0,G287+365.25*Gesamt!$B$24,H287+365.25*Gesamt!$B$24),0)</f>
        <v>0</v>
      </c>
      <c r="W287" s="26" t="b">
        <f>IF(V287&gt;0,IF(V287&lt;P287,K287/12*Gesamt!$C$24*(1+L287)^(Gesamt!$B$24-Beamte!N287)*(1+$K$4),IF(O287&gt;=35,K287/12*Gesamt!$C$24*(1+L287)^(O287-N287)*(1+$K$4),0)))</f>
        <v>0</v>
      </c>
      <c r="X287" s="36">
        <f>IF(O287&gt;=40,(W287/Gesamt!$B$24*N287/((1+Gesamt!$B$29)^(Gesamt!$B$24-Beamte!N287))*(1+S287)),IF(O287&gt;=35,(W287/O287*N287/((1+Gesamt!$B$29)^(O287-Beamte!N287))*(1+S287)),0))</f>
        <v>0</v>
      </c>
      <c r="Y287" s="27">
        <f>IF(N287&gt;Gesamt!$B$23,0,K287/12*Gesamt!$C$23*(((1+Beamte!L287)^(Gesamt!$B$23-Beamte!N287))))</f>
        <v>0</v>
      </c>
      <c r="Z287" s="15">
        <f>IF(N287&gt;Gesamt!$B$32,0,Y287/Gesamt!$B$32*((N287)*(1+S287))/((1+Gesamt!$B$29)^(Gesamt!$B$32-N287)))</f>
        <v>0</v>
      </c>
      <c r="AA287" s="37">
        <f t="shared" si="40"/>
        <v>0</v>
      </c>
      <c r="AB287" s="15">
        <f>IF(V287-P287&gt;0,0,IF(N287&gt;Gesamt!$B$24,0,K287/12*Gesamt!$C$24*(((1+Beamte!L287)^(Gesamt!$B$24-Beamte!N287)))))</f>
        <v>0</v>
      </c>
      <c r="AC287" s="15">
        <f>IF(N287&gt;Gesamt!$B$24,0,AB287/Gesamt!$B$24*((N287)*(1+S287))/((1+Gesamt!$B$29)^(Gesamt!$B$24-N287)))</f>
        <v>0</v>
      </c>
      <c r="AD287" s="37">
        <f t="shared" si="41"/>
        <v>0</v>
      </c>
      <c r="AE287" s="15">
        <f>IF(R287-P287&lt;0,0,x)</f>
        <v>0</v>
      </c>
    </row>
    <row r="288" spans="6:31" x14ac:dyDescent="0.15">
      <c r="F288" s="40"/>
      <c r="G288" s="40"/>
      <c r="H288" s="40"/>
      <c r="I288" s="41"/>
      <c r="J288" s="41"/>
      <c r="K288" s="32">
        <f t="shared" si="37"/>
        <v>0</v>
      </c>
      <c r="L288" s="42">
        <v>1.4999999999999999E-2</v>
      </c>
      <c r="M288" s="33">
        <f t="shared" si="38"/>
        <v>-50.997946611909654</v>
      </c>
      <c r="N288" s="22">
        <f>(Gesamt!$B$2-IF(H288=0,G288,H288))/365.25</f>
        <v>116</v>
      </c>
      <c r="O288" s="22">
        <f t="shared" si="36"/>
        <v>65.002053388090346</v>
      </c>
      <c r="P288" s="23">
        <f>F288+IF(C288="m",Gesamt!$B$13*365.25,Gesamt!$B$14*365.25)</f>
        <v>23741.25</v>
      </c>
      <c r="Q288" s="34">
        <f t="shared" si="39"/>
        <v>23742</v>
      </c>
      <c r="R288" s="24">
        <f>IF(N288&lt;Gesamt!$B$23,IF(H288=0,G288+365.25*Gesamt!$B$23,H288+365.25*Gesamt!$B$23),0)</f>
        <v>0</v>
      </c>
      <c r="S288" s="35">
        <f>IF(M288&lt;Gesamt!$B$17,Gesamt!$C$17,IF(M288&lt;Gesamt!$B$18,Gesamt!$C$18,IF(M288&lt;Gesamt!$B$19,Gesamt!$C$19,Gesamt!$C$20)))</f>
        <v>0</v>
      </c>
      <c r="T288" s="26">
        <f>IF(R288&gt;0,IF(R288&lt;P288,K288/12*Gesamt!$C$23*(1+L288)^(Gesamt!$B$23-Beamte!N288)*(1+$K$4),0),0)</f>
        <v>0</v>
      </c>
      <c r="U288" s="36">
        <f>(T288/Gesamt!$B$23*N288/((1+Gesamt!$B$29)^(Gesamt!$B$23-Beamte!N288)))*(1+S288)</f>
        <v>0</v>
      </c>
      <c r="V288" s="24">
        <f>IF(N288&lt;Gesamt!$B$24,IF(H288=0,G288+365.25*Gesamt!$B$24,H288+365.25*Gesamt!$B$24),0)</f>
        <v>0</v>
      </c>
      <c r="W288" s="26" t="b">
        <f>IF(V288&gt;0,IF(V288&lt;P288,K288/12*Gesamt!$C$24*(1+L288)^(Gesamt!$B$24-Beamte!N288)*(1+$K$4),IF(O288&gt;=35,K288/12*Gesamt!$C$24*(1+L288)^(O288-N288)*(1+$K$4),0)))</f>
        <v>0</v>
      </c>
      <c r="X288" s="36">
        <f>IF(O288&gt;=40,(W288/Gesamt!$B$24*N288/((1+Gesamt!$B$29)^(Gesamt!$B$24-Beamte!N288))*(1+S288)),IF(O288&gt;=35,(W288/O288*N288/((1+Gesamt!$B$29)^(O288-Beamte!N288))*(1+S288)),0))</f>
        <v>0</v>
      </c>
      <c r="Y288" s="27">
        <f>IF(N288&gt;Gesamt!$B$23,0,K288/12*Gesamt!$C$23*(((1+Beamte!L288)^(Gesamt!$B$23-Beamte!N288))))</f>
        <v>0</v>
      </c>
      <c r="Z288" s="15">
        <f>IF(N288&gt;Gesamt!$B$32,0,Y288/Gesamt!$B$32*((N288)*(1+S288))/((1+Gesamt!$B$29)^(Gesamt!$B$32-N288)))</f>
        <v>0</v>
      </c>
      <c r="AA288" s="37">
        <f t="shared" si="40"/>
        <v>0</v>
      </c>
      <c r="AB288" s="15">
        <f>IF(V288-P288&gt;0,0,IF(N288&gt;Gesamt!$B$24,0,K288/12*Gesamt!$C$24*(((1+Beamte!L288)^(Gesamt!$B$24-Beamte!N288)))))</f>
        <v>0</v>
      </c>
      <c r="AC288" s="15">
        <f>IF(N288&gt;Gesamt!$B$24,0,AB288/Gesamt!$B$24*((N288)*(1+S288))/((1+Gesamt!$B$29)^(Gesamt!$B$24-N288)))</f>
        <v>0</v>
      </c>
      <c r="AD288" s="37">
        <f t="shared" si="41"/>
        <v>0</v>
      </c>
      <c r="AE288" s="15">
        <f>IF(R288-P288&lt;0,0,x)</f>
        <v>0</v>
      </c>
    </row>
    <row r="289" spans="6:31" x14ac:dyDescent="0.15">
      <c r="F289" s="40"/>
      <c r="G289" s="40"/>
      <c r="H289" s="40"/>
      <c r="I289" s="41"/>
      <c r="J289" s="41"/>
      <c r="K289" s="32">
        <f t="shared" si="37"/>
        <v>0</v>
      </c>
      <c r="L289" s="42">
        <v>1.4999999999999999E-2</v>
      </c>
      <c r="M289" s="33">
        <f t="shared" si="38"/>
        <v>-50.997946611909654</v>
      </c>
      <c r="N289" s="22">
        <f>(Gesamt!$B$2-IF(H289=0,G289,H289))/365.25</f>
        <v>116</v>
      </c>
      <c r="O289" s="22">
        <f t="shared" si="36"/>
        <v>65.002053388090346</v>
      </c>
      <c r="P289" s="23">
        <f>F289+IF(C289="m",Gesamt!$B$13*365.25,Gesamt!$B$14*365.25)</f>
        <v>23741.25</v>
      </c>
      <c r="Q289" s="34">
        <f t="shared" si="39"/>
        <v>23742</v>
      </c>
      <c r="R289" s="24">
        <f>IF(N289&lt;Gesamt!$B$23,IF(H289=0,G289+365.25*Gesamt!$B$23,H289+365.25*Gesamt!$B$23),0)</f>
        <v>0</v>
      </c>
      <c r="S289" s="35">
        <f>IF(M289&lt;Gesamt!$B$17,Gesamt!$C$17,IF(M289&lt;Gesamt!$B$18,Gesamt!$C$18,IF(M289&lt;Gesamt!$B$19,Gesamt!$C$19,Gesamt!$C$20)))</f>
        <v>0</v>
      </c>
      <c r="T289" s="26">
        <f>IF(R289&gt;0,IF(R289&lt;P289,K289/12*Gesamt!$C$23*(1+L289)^(Gesamt!$B$23-Beamte!N289)*(1+$K$4),0),0)</f>
        <v>0</v>
      </c>
      <c r="U289" s="36">
        <f>(T289/Gesamt!$B$23*N289/((1+Gesamt!$B$29)^(Gesamt!$B$23-Beamte!N289)))*(1+S289)</f>
        <v>0</v>
      </c>
      <c r="V289" s="24">
        <f>IF(N289&lt;Gesamt!$B$24,IF(H289=0,G289+365.25*Gesamt!$B$24,H289+365.25*Gesamt!$B$24),0)</f>
        <v>0</v>
      </c>
      <c r="W289" s="26" t="b">
        <f>IF(V289&gt;0,IF(V289&lt;P289,K289/12*Gesamt!$C$24*(1+L289)^(Gesamt!$B$24-Beamte!N289)*(1+$K$4),IF(O289&gt;=35,K289/12*Gesamt!$C$24*(1+L289)^(O289-N289)*(1+$K$4),0)))</f>
        <v>0</v>
      </c>
      <c r="X289" s="36">
        <f>IF(O289&gt;=40,(W289/Gesamt!$B$24*N289/((1+Gesamt!$B$29)^(Gesamt!$B$24-Beamte!N289))*(1+S289)),IF(O289&gt;=35,(W289/O289*N289/((1+Gesamt!$B$29)^(O289-Beamte!N289))*(1+S289)),0))</f>
        <v>0</v>
      </c>
      <c r="Y289" s="27">
        <f>IF(N289&gt;Gesamt!$B$23,0,K289/12*Gesamt!$C$23*(((1+Beamte!L289)^(Gesamt!$B$23-Beamte!N289))))</f>
        <v>0</v>
      </c>
      <c r="Z289" s="15">
        <f>IF(N289&gt;Gesamt!$B$32,0,Y289/Gesamt!$B$32*((N289)*(1+S289))/((1+Gesamt!$B$29)^(Gesamt!$B$32-N289)))</f>
        <v>0</v>
      </c>
      <c r="AA289" s="37">
        <f t="shared" si="40"/>
        <v>0</v>
      </c>
      <c r="AB289" s="15">
        <f>IF(V289-P289&gt;0,0,IF(N289&gt;Gesamt!$B$24,0,K289/12*Gesamt!$C$24*(((1+Beamte!L289)^(Gesamt!$B$24-Beamte!N289)))))</f>
        <v>0</v>
      </c>
      <c r="AC289" s="15">
        <f>IF(N289&gt;Gesamt!$B$24,0,AB289/Gesamt!$B$24*((N289)*(1+S289))/((1+Gesamt!$B$29)^(Gesamt!$B$24-N289)))</f>
        <v>0</v>
      </c>
      <c r="AD289" s="37">
        <f t="shared" si="41"/>
        <v>0</v>
      </c>
      <c r="AE289" s="15">
        <f>IF(R289-P289&lt;0,0,x)</f>
        <v>0</v>
      </c>
    </row>
    <row r="290" spans="6:31" x14ac:dyDescent="0.15">
      <c r="F290" s="40"/>
      <c r="G290" s="40"/>
      <c r="H290" s="40"/>
      <c r="I290" s="41"/>
      <c r="J290" s="41"/>
      <c r="K290" s="32">
        <f t="shared" si="37"/>
        <v>0</v>
      </c>
      <c r="L290" s="42">
        <v>1.4999999999999999E-2</v>
      </c>
      <c r="M290" s="33">
        <f t="shared" si="38"/>
        <v>-50.997946611909654</v>
      </c>
      <c r="N290" s="22">
        <f>(Gesamt!$B$2-IF(H290=0,G290,H290))/365.25</f>
        <v>116</v>
      </c>
      <c r="O290" s="22">
        <f t="shared" si="36"/>
        <v>65.002053388090346</v>
      </c>
      <c r="P290" s="23">
        <f>F290+IF(C290="m",Gesamt!$B$13*365.25,Gesamt!$B$14*365.25)</f>
        <v>23741.25</v>
      </c>
      <c r="Q290" s="34">
        <f t="shared" si="39"/>
        <v>23742</v>
      </c>
      <c r="R290" s="24">
        <f>IF(N290&lt;Gesamt!$B$23,IF(H290=0,G290+365.25*Gesamt!$B$23,H290+365.25*Gesamt!$B$23),0)</f>
        <v>0</v>
      </c>
      <c r="S290" s="35">
        <f>IF(M290&lt;Gesamt!$B$17,Gesamt!$C$17,IF(M290&lt;Gesamt!$B$18,Gesamt!$C$18,IF(M290&lt;Gesamt!$B$19,Gesamt!$C$19,Gesamt!$C$20)))</f>
        <v>0</v>
      </c>
      <c r="T290" s="26">
        <f>IF(R290&gt;0,IF(R290&lt;P290,K290/12*Gesamt!$C$23*(1+L290)^(Gesamt!$B$23-Beamte!N290)*(1+$K$4),0),0)</f>
        <v>0</v>
      </c>
      <c r="U290" s="36">
        <f>(T290/Gesamt!$B$23*N290/((1+Gesamt!$B$29)^(Gesamt!$B$23-Beamte!N290)))*(1+S290)</f>
        <v>0</v>
      </c>
      <c r="V290" s="24">
        <f>IF(N290&lt;Gesamt!$B$24,IF(H290=0,G290+365.25*Gesamt!$B$24,H290+365.25*Gesamt!$B$24),0)</f>
        <v>0</v>
      </c>
      <c r="W290" s="26" t="b">
        <f>IF(V290&gt;0,IF(V290&lt;P290,K290/12*Gesamt!$C$24*(1+L290)^(Gesamt!$B$24-Beamte!N290)*(1+$K$4),IF(O290&gt;=35,K290/12*Gesamt!$C$24*(1+L290)^(O290-N290)*(1+$K$4),0)))</f>
        <v>0</v>
      </c>
      <c r="X290" s="36">
        <f>IF(O290&gt;=40,(W290/Gesamt!$B$24*N290/((1+Gesamt!$B$29)^(Gesamt!$B$24-Beamte!N290))*(1+S290)),IF(O290&gt;=35,(W290/O290*N290/((1+Gesamt!$B$29)^(O290-Beamte!N290))*(1+S290)),0))</f>
        <v>0</v>
      </c>
      <c r="Y290" s="27">
        <f>IF(N290&gt;Gesamt!$B$23,0,K290/12*Gesamt!$C$23*(((1+Beamte!L290)^(Gesamt!$B$23-Beamte!N290))))</f>
        <v>0</v>
      </c>
      <c r="Z290" s="15">
        <f>IF(N290&gt;Gesamt!$B$32,0,Y290/Gesamt!$B$32*((N290)*(1+S290))/((1+Gesamt!$B$29)^(Gesamt!$B$32-N290)))</f>
        <v>0</v>
      </c>
      <c r="AA290" s="37">
        <f t="shared" si="40"/>
        <v>0</v>
      </c>
      <c r="AB290" s="15">
        <f>IF(V290-P290&gt;0,0,IF(N290&gt;Gesamt!$B$24,0,K290/12*Gesamt!$C$24*(((1+Beamte!L290)^(Gesamt!$B$24-Beamte!N290)))))</f>
        <v>0</v>
      </c>
      <c r="AC290" s="15">
        <f>IF(N290&gt;Gesamt!$B$24,0,AB290/Gesamt!$B$24*((N290)*(1+S290))/((1+Gesamt!$B$29)^(Gesamt!$B$24-N290)))</f>
        <v>0</v>
      </c>
      <c r="AD290" s="37">
        <f t="shared" si="41"/>
        <v>0</v>
      </c>
      <c r="AE290" s="15">
        <f>IF(R290-P290&lt;0,0,x)</f>
        <v>0</v>
      </c>
    </row>
    <row r="291" spans="6:31" x14ac:dyDescent="0.15">
      <c r="F291" s="40"/>
      <c r="G291" s="40"/>
      <c r="H291" s="40"/>
      <c r="I291" s="41"/>
      <c r="J291" s="41"/>
      <c r="K291" s="32">
        <f t="shared" si="37"/>
        <v>0</v>
      </c>
      <c r="L291" s="42">
        <v>1.4999999999999999E-2</v>
      </c>
      <c r="M291" s="33">
        <f t="shared" si="38"/>
        <v>-50.997946611909654</v>
      </c>
      <c r="N291" s="22">
        <f>(Gesamt!$B$2-IF(H291=0,G291,H291))/365.25</f>
        <v>116</v>
      </c>
      <c r="O291" s="22">
        <f t="shared" si="36"/>
        <v>65.002053388090346</v>
      </c>
      <c r="P291" s="23">
        <f>F291+IF(C291="m",Gesamt!$B$13*365.25,Gesamt!$B$14*365.25)</f>
        <v>23741.25</v>
      </c>
      <c r="Q291" s="34">
        <f t="shared" si="39"/>
        <v>23742</v>
      </c>
      <c r="R291" s="24">
        <f>IF(N291&lt;Gesamt!$B$23,IF(H291=0,G291+365.25*Gesamt!$B$23,H291+365.25*Gesamt!$B$23),0)</f>
        <v>0</v>
      </c>
      <c r="S291" s="35">
        <f>IF(M291&lt;Gesamt!$B$17,Gesamt!$C$17,IF(M291&lt;Gesamt!$B$18,Gesamt!$C$18,IF(M291&lt;Gesamt!$B$19,Gesamt!$C$19,Gesamt!$C$20)))</f>
        <v>0</v>
      </c>
      <c r="T291" s="26">
        <f>IF(R291&gt;0,IF(R291&lt;P291,K291/12*Gesamt!$C$23*(1+L291)^(Gesamt!$B$23-Beamte!N291)*(1+$K$4),0),0)</f>
        <v>0</v>
      </c>
      <c r="U291" s="36">
        <f>(T291/Gesamt!$B$23*N291/((1+Gesamt!$B$29)^(Gesamt!$B$23-Beamte!N291)))*(1+S291)</f>
        <v>0</v>
      </c>
      <c r="V291" s="24">
        <f>IF(N291&lt;Gesamt!$B$24,IF(H291=0,G291+365.25*Gesamt!$B$24,H291+365.25*Gesamt!$B$24),0)</f>
        <v>0</v>
      </c>
      <c r="W291" s="26" t="b">
        <f>IF(V291&gt;0,IF(V291&lt;P291,K291/12*Gesamt!$C$24*(1+L291)^(Gesamt!$B$24-Beamte!N291)*(1+$K$4),IF(O291&gt;=35,K291/12*Gesamt!$C$24*(1+L291)^(O291-N291)*(1+$K$4),0)))</f>
        <v>0</v>
      </c>
      <c r="X291" s="36">
        <f>IF(O291&gt;=40,(W291/Gesamt!$B$24*N291/((1+Gesamt!$B$29)^(Gesamt!$B$24-Beamte!N291))*(1+S291)),IF(O291&gt;=35,(W291/O291*N291/((1+Gesamt!$B$29)^(O291-Beamte!N291))*(1+S291)),0))</f>
        <v>0</v>
      </c>
      <c r="Y291" s="27">
        <f>IF(N291&gt;Gesamt!$B$23,0,K291/12*Gesamt!$C$23*(((1+Beamte!L291)^(Gesamt!$B$23-Beamte!N291))))</f>
        <v>0</v>
      </c>
      <c r="Z291" s="15">
        <f>IF(N291&gt;Gesamt!$B$32,0,Y291/Gesamt!$B$32*((N291)*(1+S291))/((1+Gesamt!$B$29)^(Gesamt!$B$32-N291)))</f>
        <v>0</v>
      </c>
      <c r="AA291" s="37">
        <f t="shared" si="40"/>
        <v>0</v>
      </c>
      <c r="AB291" s="15">
        <f>IF(V291-P291&gt;0,0,IF(N291&gt;Gesamt!$B$24,0,K291/12*Gesamt!$C$24*(((1+Beamte!L291)^(Gesamt!$B$24-Beamte!N291)))))</f>
        <v>0</v>
      </c>
      <c r="AC291" s="15">
        <f>IF(N291&gt;Gesamt!$B$24,0,AB291/Gesamt!$B$24*((N291)*(1+S291))/((1+Gesamt!$B$29)^(Gesamt!$B$24-N291)))</f>
        <v>0</v>
      </c>
      <c r="AD291" s="37">
        <f t="shared" si="41"/>
        <v>0</v>
      </c>
      <c r="AE291" s="15">
        <f>IF(R291-P291&lt;0,0,x)</f>
        <v>0</v>
      </c>
    </row>
    <row r="292" spans="6:31" x14ac:dyDescent="0.15">
      <c r="F292" s="40"/>
      <c r="G292" s="40"/>
      <c r="H292" s="40"/>
      <c r="I292" s="41"/>
      <c r="J292" s="41"/>
      <c r="K292" s="32">
        <f t="shared" si="37"/>
        <v>0</v>
      </c>
      <c r="L292" s="42">
        <v>1.4999999999999999E-2</v>
      </c>
      <c r="M292" s="33">
        <f t="shared" si="38"/>
        <v>-50.997946611909654</v>
      </c>
      <c r="N292" s="22">
        <f>(Gesamt!$B$2-IF(H292=0,G292,H292))/365.25</f>
        <v>116</v>
      </c>
      <c r="O292" s="22">
        <f t="shared" si="36"/>
        <v>65.002053388090346</v>
      </c>
      <c r="P292" s="23">
        <f>F292+IF(C292="m",Gesamt!$B$13*365.25,Gesamt!$B$14*365.25)</f>
        <v>23741.25</v>
      </c>
      <c r="Q292" s="34">
        <f t="shared" si="39"/>
        <v>23742</v>
      </c>
      <c r="R292" s="24">
        <f>IF(N292&lt;Gesamt!$B$23,IF(H292=0,G292+365.25*Gesamt!$B$23,H292+365.25*Gesamt!$B$23),0)</f>
        <v>0</v>
      </c>
      <c r="S292" s="35">
        <f>IF(M292&lt;Gesamt!$B$17,Gesamt!$C$17,IF(M292&lt;Gesamt!$B$18,Gesamt!$C$18,IF(M292&lt;Gesamt!$B$19,Gesamt!$C$19,Gesamt!$C$20)))</f>
        <v>0</v>
      </c>
      <c r="T292" s="26">
        <f>IF(R292&gt;0,IF(R292&lt;P292,K292/12*Gesamt!$C$23*(1+L292)^(Gesamt!$B$23-Beamte!N292)*(1+$K$4),0),0)</f>
        <v>0</v>
      </c>
      <c r="U292" s="36">
        <f>(T292/Gesamt!$B$23*N292/((1+Gesamt!$B$29)^(Gesamt!$B$23-Beamte!N292)))*(1+S292)</f>
        <v>0</v>
      </c>
      <c r="V292" s="24">
        <f>IF(N292&lt;Gesamt!$B$24,IF(H292=0,G292+365.25*Gesamt!$B$24,H292+365.25*Gesamt!$B$24),0)</f>
        <v>0</v>
      </c>
      <c r="W292" s="26" t="b">
        <f>IF(V292&gt;0,IF(V292&lt;P292,K292/12*Gesamt!$C$24*(1+L292)^(Gesamt!$B$24-Beamte!N292)*(1+$K$4),IF(O292&gt;=35,K292/12*Gesamt!$C$24*(1+L292)^(O292-N292)*(1+$K$4),0)))</f>
        <v>0</v>
      </c>
      <c r="X292" s="36">
        <f>IF(O292&gt;=40,(W292/Gesamt!$B$24*N292/((1+Gesamt!$B$29)^(Gesamt!$B$24-Beamte!N292))*(1+S292)),IF(O292&gt;=35,(W292/O292*N292/((1+Gesamt!$B$29)^(O292-Beamte!N292))*(1+S292)),0))</f>
        <v>0</v>
      </c>
      <c r="Y292" s="27">
        <f>IF(N292&gt;Gesamt!$B$23,0,K292/12*Gesamt!$C$23*(((1+Beamte!L292)^(Gesamt!$B$23-Beamte!N292))))</f>
        <v>0</v>
      </c>
      <c r="Z292" s="15">
        <f>IF(N292&gt;Gesamt!$B$32,0,Y292/Gesamt!$B$32*((N292)*(1+S292))/((1+Gesamt!$B$29)^(Gesamt!$B$32-N292)))</f>
        <v>0</v>
      </c>
      <c r="AA292" s="37">
        <f t="shared" si="40"/>
        <v>0</v>
      </c>
      <c r="AB292" s="15">
        <f>IF(V292-P292&gt;0,0,IF(N292&gt;Gesamt!$B$24,0,K292/12*Gesamt!$C$24*(((1+Beamte!L292)^(Gesamt!$B$24-Beamte!N292)))))</f>
        <v>0</v>
      </c>
      <c r="AC292" s="15">
        <f>IF(N292&gt;Gesamt!$B$24,0,AB292/Gesamt!$B$24*((N292)*(1+S292))/((1+Gesamt!$B$29)^(Gesamt!$B$24-N292)))</f>
        <v>0</v>
      </c>
      <c r="AD292" s="37">
        <f t="shared" si="41"/>
        <v>0</v>
      </c>
      <c r="AE292" s="15">
        <f>IF(R292-P292&lt;0,0,x)</f>
        <v>0</v>
      </c>
    </row>
    <row r="293" spans="6:31" x14ac:dyDescent="0.15">
      <c r="F293" s="40"/>
      <c r="G293" s="40"/>
      <c r="H293" s="40"/>
      <c r="I293" s="41"/>
      <c r="J293" s="41"/>
      <c r="K293" s="32">
        <f t="shared" si="37"/>
        <v>0</v>
      </c>
      <c r="L293" s="42">
        <v>1.4999999999999999E-2</v>
      </c>
      <c r="M293" s="33">
        <f t="shared" si="38"/>
        <v>-50.997946611909654</v>
      </c>
      <c r="N293" s="22">
        <f>(Gesamt!$B$2-IF(H293=0,G293,H293))/365.25</f>
        <v>116</v>
      </c>
      <c r="O293" s="22">
        <f t="shared" si="36"/>
        <v>65.002053388090346</v>
      </c>
      <c r="P293" s="23">
        <f>F293+IF(C293="m",Gesamt!$B$13*365.25,Gesamt!$B$14*365.25)</f>
        <v>23741.25</v>
      </c>
      <c r="Q293" s="34">
        <f t="shared" si="39"/>
        <v>23742</v>
      </c>
      <c r="R293" s="24">
        <f>IF(N293&lt;Gesamt!$B$23,IF(H293=0,G293+365.25*Gesamt!$B$23,H293+365.25*Gesamt!$B$23),0)</f>
        <v>0</v>
      </c>
      <c r="S293" s="35">
        <f>IF(M293&lt;Gesamt!$B$17,Gesamt!$C$17,IF(M293&lt;Gesamt!$B$18,Gesamt!$C$18,IF(M293&lt;Gesamt!$B$19,Gesamt!$C$19,Gesamt!$C$20)))</f>
        <v>0</v>
      </c>
      <c r="T293" s="26">
        <f>IF(R293&gt;0,IF(R293&lt;P293,K293/12*Gesamt!$C$23*(1+L293)^(Gesamt!$B$23-Beamte!N293)*(1+$K$4),0),0)</f>
        <v>0</v>
      </c>
      <c r="U293" s="36">
        <f>(T293/Gesamt!$B$23*N293/((1+Gesamt!$B$29)^(Gesamt!$B$23-Beamte!N293)))*(1+S293)</f>
        <v>0</v>
      </c>
      <c r="V293" s="24">
        <f>IF(N293&lt;Gesamt!$B$24,IF(H293=0,G293+365.25*Gesamt!$B$24,H293+365.25*Gesamt!$B$24),0)</f>
        <v>0</v>
      </c>
      <c r="W293" s="26" t="b">
        <f>IF(V293&gt;0,IF(V293&lt;P293,K293/12*Gesamt!$C$24*(1+L293)^(Gesamt!$B$24-Beamte!N293)*(1+$K$4),IF(O293&gt;=35,K293/12*Gesamt!$C$24*(1+L293)^(O293-N293)*(1+$K$4),0)))</f>
        <v>0</v>
      </c>
      <c r="X293" s="36">
        <f>IF(O293&gt;=40,(W293/Gesamt!$B$24*N293/((1+Gesamt!$B$29)^(Gesamt!$B$24-Beamte!N293))*(1+S293)),IF(O293&gt;=35,(W293/O293*N293/((1+Gesamt!$B$29)^(O293-Beamte!N293))*(1+S293)),0))</f>
        <v>0</v>
      </c>
      <c r="Y293" s="27">
        <f>IF(N293&gt;Gesamt!$B$23,0,K293/12*Gesamt!$C$23*(((1+Beamte!L293)^(Gesamt!$B$23-Beamte!N293))))</f>
        <v>0</v>
      </c>
      <c r="Z293" s="15">
        <f>IF(N293&gt;Gesamt!$B$32,0,Y293/Gesamt!$B$32*((N293)*(1+S293))/((1+Gesamt!$B$29)^(Gesamt!$B$32-N293)))</f>
        <v>0</v>
      </c>
      <c r="AA293" s="37">
        <f t="shared" si="40"/>
        <v>0</v>
      </c>
      <c r="AB293" s="15">
        <f>IF(V293-P293&gt;0,0,IF(N293&gt;Gesamt!$B$24,0,K293/12*Gesamt!$C$24*(((1+Beamte!L293)^(Gesamt!$B$24-Beamte!N293)))))</f>
        <v>0</v>
      </c>
      <c r="AC293" s="15">
        <f>IF(N293&gt;Gesamt!$B$24,0,AB293/Gesamt!$B$24*((N293)*(1+S293))/((1+Gesamt!$B$29)^(Gesamt!$B$24-N293)))</f>
        <v>0</v>
      </c>
      <c r="AD293" s="37">
        <f t="shared" si="41"/>
        <v>0</v>
      </c>
      <c r="AE293" s="15">
        <f>IF(R293-P293&lt;0,0,x)</f>
        <v>0</v>
      </c>
    </row>
    <row r="294" spans="6:31" x14ac:dyDescent="0.15">
      <c r="F294" s="40"/>
      <c r="G294" s="40"/>
      <c r="H294" s="40"/>
      <c r="I294" s="41"/>
      <c r="J294" s="41"/>
      <c r="K294" s="32">
        <f t="shared" si="37"/>
        <v>0</v>
      </c>
      <c r="L294" s="42">
        <v>1.4999999999999999E-2</v>
      </c>
      <c r="M294" s="33">
        <f t="shared" si="38"/>
        <v>-50.997946611909654</v>
      </c>
      <c r="N294" s="22">
        <f>(Gesamt!$B$2-IF(H294=0,G294,H294))/365.25</f>
        <v>116</v>
      </c>
      <c r="O294" s="22">
        <f t="shared" si="36"/>
        <v>65.002053388090346</v>
      </c>
      <c r="P294" s="23">
        <f>F294+IF(C294="m",Gesamt!$B$13*365.25,Gesamt!$B$14*365.25)</f>
        <v>23741.25</v>
      </c>
      <c r="Q294" s="34">
        <f t="shared" si="39"/>
        <v>23742</v>
      </c>
      <c r="R294" s="24">
        <f>IF(N294&lt;Gesamt!$B$23,IF(H294=0,G294+365.25*Gesamt!$B$23,H294+365.25*Gesamt!$B$23),0)</f>
        <v>0</v>
      </c>
      <c r="S294" s="35">
        <f>IF(M294&lt;Gesamt!$B$17,Gesamt!$C$17,IF(M294&lt;Gesamt!$B$18,Gesamt!$C$18,IF(M294&lt;Gesamt!$B$19,Gesamt!$C$19,Gesamt!$C$20)))</f>
        <v>0</v>
      </c>
      <c r="T294" s="26">
        <f>IF(R294&gt;0,IF(R294&lt;P294,K294/12*Gesamt!$C$23*(1+L294)^(Gesamt!$B$23-Beamte!N294)*(1+$K$4),0),0)</f>
        <v>0</v>
      </c>
      <c r="U294" s="36">
        <f>(T294/Gesamt!$B$23*N294/((1+Gesamt!$B$29)^(Gesamt!$B$23-Beamte!N294)))*(1+S294)</f>
        <v>0</v>
      </c>
      <c r="V294" s="24">
        <f>IF(N294&lt;Gesamt!$B$24,IF(H294=0,G294+365.25*Gesamt!$B$24,H294+365.25*Gesamt!$B$24),0)</f>
        <v>0</v>
      </c>
      <c r="W294" s="26" t="b">
        <f>IF(V294&gt;0,IF(V294&lt;P294,K294/12*Gesamt!$C$24*(1+L294)^(Gesamt!$B$24-Beamte!N294)*(1+$K$4),IF(O294&gt;=35,K294/12*Gesamt!$C$24*(1+L294)^(O294-N294)*(1+$K$4),0)))</f>
        <v>0</v>
      </c>
      <c r="X294" s="36">
        <f>IF(O294&gt;=40,(W294/Gesamt!$B$24*N294/((1+Gesamt!$B$29)^(Gesamt!$B$24-Beamte!N294))*(1+S294)),IF(O294&gt;=35,(W294/O294*N294/((1+Gesamt!$B$29)^(O294-Beamte!N294))*(1+S294)),0))</f>
        <v>0</v>
      </c>
      <c r="Y294" s="27">
        <f>IF(N294&gt;Gesamt!$B$23,0,K294/12*Gesamt!$C$23*(((1+Beamte!L294)^(Gesamt!$B$23-Beamte!N294))))</f>
        <v>0</v>
      </c>
      <c r="Z294" s="15">
        <f>IF(N294&gt;Gesamt!$B$32,0,Y294/Gesamt!$B$32*((N294)*(1+S294))/((1+Gesamt!$B$29)^(Gesamt!$B$32-N294)))</f>
        <v>0</v>
      </c>
      <c r="AA294" s="37">
        <f t="shared" si="40"/>
        <v>0</v>
      </c>
      <c r="AB294" s="15">
        <f>IF(V294-P294&gt;0,0,IF(N294&gt;Gesamt!$B$24,0,K294/12*Gesamt!$C$24*(((1+Beamte!L294)^(Gesamt!$B$24-Beamte!N294)))))</f>
        <v>0</v>
      </c>
      <c r="AC294" s="15">
        <f>IF(N294&gt;Gesamt!$B$24,0,AB294/Gesamt!$B$24*((N294)*(1+S294))/((1+Gesamt!$B$29)^(Gesamt!$B$24-N294)))</f>
        <v>0</v>
      </c>
      <c r="AD294" s="37">
        <f t="shared" si="41"/>
        <v>0</v>
      </c>
      <c r="AE294" s="15">
        <f>IF(R294-P294&lt;0,0,x)</f>
        <v>0</v>
      </c>
    </row>
    <row r="295" spans="6:31" x14ac:dyDescent="0.15">
      <c r="F295" s="40"/>
      <c r="G295" s="40"/>
      <c r="H295" s="40"/>
      <c r="I295" s="41"/>
      <c r="J295" s="41"/>
      <c r="K295" s="32">
        <f t="shared" si="37"/>
        <v>0</v>
      </c>
      <c r="L295" s="42">
        <v>1.4999999999999999E-2</v>
      </c>
      <c r="M295" s="33">
        <f t="shared" si="38"/>
        <v>-50.997946611909654</v>
      </c>
      <c r="N295" s="22">
        <f>(Gesamt!$B$2-IF(H295=0,G295,H295))/365.25</f>
        <v>116</v>
      </c>
      <c r="O295" s="22">
        <f t="shared" si="36"/>
        <v>65.002053388090346</v>
      </c>
      <c r="P295" s="23">
        <f>F295+IF(C295="m",Gesamt!$B$13*365.25,Gesamt!$B$14*365.25)</f>
        <v>23741.25</v>
      </c>
      <c r="Q295" s="34">
        <f t="shared" si="39"/>
        <v>23742</v>
      </c>
      <c r="R295" s="24">
        <f>IF(N295&lt;Gesamt!$B$23,IF(H295=0,G295+365.25*Gesamt!$B$23,H295+365.25*Gesamt!$B$23),0)</f>
        <v>0</v>
      </c>
      <c r="S295" s="35">
        <f>IF(M295&lt;Gesamt!$B$17,Gesamt!$C$17,IF(M295&lt;Gesamt!$B$18,Gesamt!$C$18,IF(M295&lt;Gesamt!$B$19,Gesamt!$C$19,Gesamt!$C$20)))</f>
        <v>0</v>
      </c>
      <c r="T295" s="26">
        <f>IF(R295&gt;0,IF(R295&lt;P295,K295/12*Gesamt!$C$23*(1+L295)^(Gesamt!$B$23-Beamte!N295)*(1+$K$4),0),0)</f>
        <v>0</v>
      </c>
      <c r="U295" s="36">
        <f>(T295/Gesamt!$B$23*N295/((1+Gesamt!$B$29)^(Gesamt!$B$23-Beamte!N295)))*(1+S295)</f>
        <v>0</v>
      </c>
      <c r="V295" s="24">
        <f>IF(N295&lt;Gesamt!$B$24,IF(H295=0,G295+365.25*Gesamt!$B$24,H295+365.25*Gesamt!$B$24),0)</f>
        <v>0</v>
      </c>
      <c r="W295" s="26" t="b">
        <f>IF(V295&gt;0,IF(V295&lt;P295,K295/12*Gesamt!$C$24*(1+L295)^(Gesamt!$B$24-Beamte!N295)*(1+$K$4),IF(O295&gt;=35,K295/12*Gesamt!$C$24*(1+L295)^(O295-N295)*(1+$K$4),0)))</f>
        <v>0</v>
      </c>
      <c r="X295" s="36">
        <f>IF(O295&gt;=40,(W295/Gesamt!$B$24*N295/((1+Gesamt!$B$29)^(Gesamt!$B$24-Beamte!N295))*(1+S295)),IF(O295&gt;=35,(W295/O295*N295/((1+Gesamt!$B$29)^(O295-Beamte!N295))*(1+S295)),0))</f>
        <v>0</v>
      </c>
      <c r="Y295" s="27">
        <f>IF(N295&gt;Gesamt!$B$23,0,K295/12*Gesamt!$C$23*(((1+Beamte!L295)^(Gesamt!$B$23-Beamte!N295))))</f>
        <v>0</v>
      </c>
      <c r="Z295" s="15">
        <f>IF(N295&gt;Gesamt!$B$32,0,Y295/Gesamt!$B$32*((N295)*(1+S295))/((1+Gesamt!$B$29)^(Gesamt!$B$32-N295)))</f>
        <v>0</v>
      </c>
      <c r="AA295" s="37">
        <f t="shared" si="40"/>
        <v>0</v>
      </c>
      <c r="AB295" s="15">
        <f>IF(V295-P295&gt;0,0,IF(N295&gt;Gesamt!$B$24,0,K295/12*Gesamt!$C$24*(((1+Beamte!L295)^(Gesamt!$B$24-Beamte!N295)))))</f>
        <v>0</v>
      </c>
      <c r="AC295" s="15">
        <f>IF(N295&gt;Gesamt!$B$24,0,AB295/Gesamt!$B$24*((N295)*(1+S295))/((1+Gesamt!$B$29)^(Gesamt!$B$24-N295)))</f>
        <v>0</v>
      </c>
      <c r="AD295" s="37">
        <f t="shared" si="41"/>
        <v>0</v>
      </c>
      <c r="AE295" s="15">
        <f>IF(R295-P295&lt;0,0,x)</f>
        <v>0</v>
      </c>
    </row>
    <row r="296" spans="6:31" x14ac:dyDescent="0.15">
      <c r="F296" s="40"/>
      <c r="G296" s="40"/>
      <c r="H296" s="40"/>
      <c r="I296" s="41"/>
      <c r="J296" s="41"/>
      <c r="K296" s="32">
        <f t="shared" si="37"/>
        <v>0</v>
      </c>
      <c r="L296" s="42">
        <v>1.4999999999999999E-2</v>
      </c>
      <c r="M296" s="33">
        <f t="shared" si="38"/>
        <v>-50.997946611909654</v>
      </c>
      <c r="N296" s="22">
        <f>(Gesamt!$B$2-IF(H296=0,G296,H296))/365.25</f>
        <v>116</v>
      </c>
      <c r="O296" s="22">
        <f t="shared" si="36"/>
        <v>65.002053388090346</v>
      </c>
      <c r="P296" s="23">
        <f>F296+IF(C296="m",Gesamt!$B$13*365.25,Gesamt!$B$14*365.25)</f>
        <v>23741.25</v>
      </c>
      <c r="Q296" s="34">
        <f t="shared" si="39"/>
        <v>23742</v>
      </c>
      <c r="R296" s="24">
        <f>IF(N296&lt;Gesamt!$B$23,IF(H296=0,G296+365.25*Gesamt!$B$23,H296+365.25*Gesamt!$B$23),0)</f>
        <v>0</v>
      </c>
      <c r="S296" s="35">
        <f>IF(M296&lt;Gesamt!$B$17,Gesamt!$C$17,IF(M296&lt;Gesamt!$B$18,Gesamt!$C$18,IF(M296&lt;Gesamt!$B$19,Gesamt!$C$19,Gesamt!$C$20)))</f>
        <v>0</v>
      </c>
      <c r="T296" s="26">
        <f>IF(R296&gt;0,IF(R296&lt;P296,K296/12*Gesamt!$C$23*(1+L296)^(Gesamt!$B$23-Beamte!N296)*(1+$K$4),0),0)</f>
        <v>0</v>
      </c>
      <c r="U296" s="36">
        <f>(T296/Gesamt!$B$23*N296/((1+Gesamt!$B$29)^(Gesamt!$B$23-Beamte!N296)))*(1+S296)</f>
        <v>0</v>
      </c>
      <c r="V296" s="24">
        <f>IF(N296&lt;Gesamt!$B$24,IF(H296=0,G296+365.25*Gesamt!$B$24,H296+365.25*Gesamt!$B$24),0)</f>
        <v>0</v>
      </c>
      <c r="W296" s="26" t="b">
        <f>IF(V296&gt;0,IF(V296&lt;P296,K296/12*Gesamt!$C$24*(1+L296)^(Gesamt!$B$24-Beamte!N296)*(1+$K$4),IF(O296&gt;=35,K296/12*Gesamt!$C$24*(1+L296)^(O296-N296)*(1+$K$4),0)))</f>
        <v>0</v>
      </c>
      <c r="X296" s="36">
        <f>IF(O296&gt;=40,(W296/Gesamt!$B$24*N296/((1+Gesamt!$B$29)^(Gesamt!$B$24-Beamte!N296))*(1+S296)),IF(O296&gt;=35,(W296/O296*N296/((1+Gesamt!$B$29)^(O296-Beamte!N296))*(1+S296)),0))</f>
        <v>0</v>
      </c>
      <c r="Y296" s="27">
        <f>IF(N296&gt;Gesamt!$B$23,0,K296/12*Gesamt!$C$23*(((1+Beamte!L296)^(Gesamt!$B$23-Beamte!N296))))</f>
        <v>0</v>
      </c>
      <c r="Z296" s="15">
        <f>IF(N296&gt;Gesamt!$B$32,0,Y296/Gesamt!$B$32*((N296)*(1+S296))/((1+Gesamt!$B$29)^(Gesamt!$B$32-N296)))</f>
        <v>0</v>
      </c>
      <c r="AA296" s="37">
        <f t="shared" si="40"/>
        <v>0</v>
      </c>
      <c r="AB296" s="15">
        <f>IF(V296-P296&gt;0,0,IF(N296&gt;Gesamt!$B$24,0,K296/12*Gesamt!$C$24*(((1+Beamte!L296)^(Gesamt!$B$24-Beamte!N296)))))</f>
        <v>0</v>
      </c>
      <c r="AC296" s="15">
        <f>IF(N296&gt;Gesamt!$B$24,0,AB296/Gesamt!$B$24*((N296)*(1+S296))/((1+Gesamt!$B$29)^(Gesamt!$B$24-N296)))</f>
        <v>0</v>
      </c>
      <c r="AD296" s="37">
        <f t="shared" si="41"/>
        <v>0</v>
      </c>
      <c r="AE296" s="15">
        <f>IF(R296-P296&lt;0,0,x)</f>
        <v>0</v>
      </c>
    </row>
    <row r="297" spans="6:31" x14ac:dyDescent="0.15">
      <c r="F297" s="40"/>
      <c r="G297" s="40"/>
      <c r="H297" s="40"/>
      <c r="I297" s="41"/>
      <c r="J297" s="41"/>
      <c r="K297" s="32">
        <f t="shared" si="37"/>
        <v>0</v>
      </c>
      <c r="L297" s="42">
        <v>1.4999999999999999E-2</v>
      </c>
      <c r="M297" s="33">
        <f t="shared" si="38"/>
        <v>-50.997946611909654</v>
      </c>
      <c r="N297" s="22">
        <f>(Gesamt!$B$2-IF(H297=0,G297,H297))/365.25</f>
        <v>116</v>
      </c>
      <c r="O297" s="22">
        <f t="shared" si="36"/>
        <v>65.002053388090346</v>
      </c>
      <c r="P297" s="23">
        <f>F297+IF(C297="m",Gesamt!$B$13*365.25,Gesamt!$B$14*365.25)</f>
        <v>23741.25</v>
      </c>
      <c r="Q297" s="34">
        <f t="shared" si="39"/>
        <v>23742</v>
      </c>
      <c r="R297" s="24">
        <f>IF(N297&lt;Gesamt!$B$23,IF(H297=0,G297+365.25*Gesamt!$B$23,H297+365.25*Gesamt!$B$23),0)</f>
        <v>0</v>
      </c>
      <c r="S297" s="35">
        <f>IF(M297&lt;Gesamt!$B$17,Gesamt!$C$17,IF(M297&lt;Gesamt!$B$18,Gesamt!$C$18,IF(M297&lt;Gesamt!$B$19,Gesamt!$C$19,Gesamt!$C$20)))</f>
        <v>0</v>
      </c>
      <c r="T297" s="26">
        <f>IF(R297&gt;0,IF(R297&lt;P297,K297/12*Gesamt!$C$23*(1+L297)^(Gesamt!$B$23-Beamte!N297)*(1+$K$4),0),0)</f>
        <v>0</v>
      </c>
      <c r="U297" s="36">
        <f>(T297/Gesamt!$B$23*N297/((1+Gesamt!$B$29)^(Gesamt!$B$23-Beamte!N297)))*(1+S297)</f>
        <v>0</v>
      </c>
      <c r="V297" s="24">
        <f>IF(N297&lt;Gesamt!$B$24,IF(H297=0,G297+365.25*Gesamt!$B$24,H297+365.25*Gesamt!$B$24),0)</f>
        <v>0</v>
      </c>
      <c r="W297" s="26" t="b">
        <f>IF(V297&gt;0,IF(V297&lt;P297,K297/12*Gesamt!$C$24*(1+L297)^(Gesamt!$B$24-Beamte!N297)*(1+$K$4),IF(O297&gt;=35,K297/12*Gesamt!$C$24*(1+L297)^(O297-N297)*(1+$K$4),0)))</f>
        <v>0</v>
      </c>
      <c r="X297" s="36">
        <f>IF(O297&gt;=40,(W297/Gesamt!$B$24*N297/((1+Gesamt!$B$29)^(Gesamt!$B$24-Beamte!N297))*(1+S297)),IF(O297&gt;=35,(W297/O297*N297/((1+Gesamt!$B$29)^(O297-Beamte!N297))*(1+S297)),0))</f>
        <v>0</v>
      </c>
      <c r="Y297" s="27">
        <f>IF(N297&gt;Gesamt!$B$23,0,K297/12*Gesamt!$C$23*(((1+Beamte!L297)^(Gesamt!$B$23-Beamte!N297))))</f>
        <v>0</v>
      </c>
      <c r="Z297" s="15">
        <f>IF(N297&gt;Gesamt!$B$32,0,Y297/Gesamt!$B$32*((N297)*(1+S297))/((1+Gesamt!$B$29)^(Gesamt!$B$32-N297)))</f>
        <v>0</v>
      </c>
      <c r="AA297" s="37">
        <f t="shared" si="40"/>
        <v>0</v>
      </c>
      <c r="AB297" s="15">
        <f>IF(V297-P297&gt;0,0,IF(N297&gt;Gesamt!$B$24,0,K297/12*Gesamt!$C$24*(((1+Beamte!L297)^(Gesamt!$B$24-Beamte!N297)))))</f>
        <v>0</v>
      </c>
      <c r="AC297" s="15">
        <f>IF(N297&gt;Gesamt!$B$24,0,AB297/Gesamt!$B$24*((N297)*(1+S297))/((1+Gesamt!$B$29)^(Gesamt!$B$24-N297)))</f>
        <v>0</v>
      </c>
      <c r="AD297" s="37">
        <f t="shared" si="41"/>
        <v>0</v>
      </c>
      <c r="AE297" s="15">
        <f>IF(R297-P297&lt;0,0,x)</f>
        <v>0</v>
      </c>
    </row>
    <row r="298" spans="6:31" x14ac:dyDescent="0.15">
      <c r="F298" s="40"/>
      <c r="G298" s="40"/>
      <c r="H298" s="40"/>
      <c r="I298" s="41"/>
      <c r="J298" s="41"/>
      <c r="K298" s="32">
        <f t="shared" si="37"/>
        <v>0</v>
      </c>
      <c r="L298" s="42">
        <v>1.4999999999999999E-2</v>
      </c>
      <c r="M298" s="33">
        <f t="shared" si="38"/>
        <v>-50.997946611909654</v>
      </c>
      <c r="N298" s="22">
        <f>(Gesamt!$B$2-IF(H298=0,G298,H298))/365.25</f>
        <v>116</v>
      </c>
      <c r="O298" s="22">
        <f t="shared" si="36"/>
        <v>65.002053388090346</v>
      </c>
      <c r="P298" s="23">
        <f>F298+IF(C298="m",Gesamt!$B$13*365.25,Gesamt!$B$14*365.25)</f>
        <v>23741.25</v>
      </c>
      <c r="Q298" s="34">
        <f t="shared" si="39"/>
        <v>23742</v>
      </c>
      <c r="R298" s="24">
        <f>IF(N298&lt;Gesamt!$B$23,IF(H298=0,G298+365.25*Gesamt!$B$23,H298+365.25*Gesamt!$B$23),0)</f>
        <v>0</v>
      </c>
      <c r="S298" s="35">
        <f>IF(M298&lt;Gesamt!$B$17,Gesamt!$C$17,IF(M298&lt;Gesamt!$B$18,Gesamt!$C$18,IF(M298&lt;Gesamt!$B$19,Gesamt!$C$19,Gesamt!$C$20)))</f>
        <v>0</v>
      </c>
      <c r="T298" s="26">
        <f>IF(R298&gt;0,IF(R298&lt;P298,K298/12*Gesamt!$C$23*(1+L298)^(Gesamt!$B$23-Beamte!N298)*(1+$K$4),0),0)</f>
        <v>0</v>
      </c>
      <c r="U298" s="36">
        <f>(T298/Gesamt!$B$23*N298/((1+Gesamt!$B$29)^(Gesamt!$B$23-Beamte!N298)))*(1+S298)</f>
        <v>0</v>
      </c>
      <c r="V298" s="24">
        <f>IF(N298&lt;Gesamt!$B$24,IF(H298=0,G298+365.25*Gesamt!$B$24,H298+365.25*Gesamt!$B$24),0)</f>
        <v>0</v>
      </c>
      <c r="W298" s="26" t="b">
        <f>IF(V298&gt;0,IF(V298&lt;P298,K298/12*Gesamt!$C$24*(1+L298)^(Gesamt!$B$24-Beamte!N298)*(1+$K$4),IF(O298&gt;=35,K298/12*Gesamt!$C$24*(1+L298)^(O298-N298)*(1+$K$4),0)))</f>
        <v>0</v>
      </c>
      <c r="X298" s="36">
        <f>IF(O298&gt;=40,(W298/Gesamt!$B$24*N298/((1+Gesamt!$B$29)^(Gesamt!$B$24-Beamte!N298))*(1+S298)),IF(O298&gt;=35,(W298/O298*N298/((1+Gesamt!$B$29)^(O298-Beamte!N298))*(1+S298)),0))</f>
        <v>0</v>
      </c>
      <c r="Y298" s="27">
        <f>IF(N298&gt;Gesamt!$B$23,0,K298/12*Gesamt!$C$23*(((1+Beamte!L298)^(Gesamt!$B$23-Beamte!N298))))</f>
        <v>0</v>
      </c>
      <c r="Z298" s="15">
        <f>IF(N298&gt;Gesamt!$B$32,0,Y298/Gesamt!$B$32*((N298)*(1+S298))/((1+Gesamt!$B$29)^(Gesamt!$B$32-N298)))</f>
        <v>0</v>
      </c>
      <c r="AA298" s="37">
        <f t="shared" si="40"/>
        <v>0</v>
      </c>
      <c r="AB298" s="15">
        <f>IF(V298-P298&gt;0,0,IF(N298&gt;Gesamt!$B$24,0,K298/12*Gesamt!$C$24*(((1+Beamte!L298)^(Gesamt!$B$24-Beamte!N298)))))</f>
        <v>0</v>
      </c>
      <c r="AC298" s="15">
        <f>IF(N298&gt;Gesamt!$B$24,0,AB298/Gesamt!$B$24*((N298)*(1+S298))/((1+Gesamt!$B$29)^(Gesamt!$B$24-N298)))</f>
        <v>0</v>
      </c>
      <c r="AD298" s="37">
        <f t="shared" si="41"/>
        <v>0</v>
      </c>
      <c r="AE298" s="15">
        <f>IF(R298-P298&lt;0,0,x)</f>
        <v>0</v>
      </c>
    </row>
    <row r="299" spans="6:31" x14ac:dyDescent="0.15">
      <c r="F299" s="40"/>
      <c r="G299" s="40"/>
      <c r="H299" s="40"/>
      <c r="I299" s="41"/>
      <c r="J299" s="41"/>
      <c r="K299" s="32">
        <f t="shared" si="37"/>
        <v>0</v>
      </c>
      <c r="L299" s="42">
        <v>1.4999999999999999E-2</v>
      </c>
      <c r="M299" s="33">
        <f t="shared" si="38"/>
        <v>-50.997946611909654</v>
      </c>
      <c r="N299" s="22">
        <f>(Gesamt!$B$2-IF(H299=0,G299,H299))/365.25</f>
        <v>116</v>
      </c>
      <c r="O299" s="22">
        <f t="shared" si="36"/>
        <v>65.002053388090346</v>
      </c>
      <c r="P299" s="23">
        <f>F299+IF(C299="m",Gesamt!$B$13*365.25,Gesamt!$B$14*365.25)</f>
        <v>23741.25</v>
      </c>
      <c r="Q299" s="34">
        <f t="shared" si="39"/>
        <v>23742</v>
      </c>
      <c r="R299" s="24">
        <f>IF(N299&lt;Gesamt!$B$23,IF(H299=0,G299+365.25*Gesamt!$B$23,H299+365.25*Gesamt!$B$23),0)</f>
        <v>0</v>
      </c>
      <c r="S299" s="35">
        <f>IF(M299&lt;Gesamt!$B$17,Gesamt!$C$17,IF(M299&lt;Gesamt!$B$18,Gesamt!$C$18,IF(M299&lt;Gesamt!$B$19,Gesamt!$C$19,Gesamt!$C$20)))</f>
        <v>0</v>
      </c>
      <c r="T299" s="26">
        <f>IF(R299&gt;0,IF(R299&lt;P299,K299/12*Gesamt!$C$23*(1+L299)^(Gesamt!$B$23-Beamte!N299)*(1+$K$4),0),0)</f>
        <v>0</v>
      </c>
      <c r="U299" s="36">
        <f>(T299/Gesamt!$B$23*N299/((1+Gesamt!$B$29)^(Gesamt!$B$23-Beamte!N299)))*(1+S299)</f>
        <v>0</v>
      </c>
      <c r="V299" s="24">
        <f>IF(N299&lt;Gesamt!$B$24,IF(H299=0,G299+365.25*Gesamt!$B$24,H299+365.25*Gesamt!$B$24),0)</f>
        <v>0</v>
      </c>
      <c r="W299" s="26" t="b">
        <f>IF(V299&gt;0,IF(V299&lt;P299,K299/12*Gesamt!$C$24*(1+L299)^(Gesamt!$B$24-Beamte!N299)*(1+$K$4),IF(O299&gt;=35,K299/12*Gesamt!$C$24*(1+L299)^(O299-N299)*(1+$K$4),0)))</f>
        <v>0</v>
      </c>
      <c r="X299" s="36">
        <f>IF(O299&gt;=40,(W299/Gesamt!$B$24*N299/((1+Gesamt!$B$29)^(Gesamt!$B$24-Beamte!N299))*(1+S299)),IF(O299&gt;=35,(W299/O299*N299/((1+Gesamt!$B$29)^(O299-Beamte!N299))*(1+S299)),0))</f>
        <v>0</v>
      </c>
      <c r="Y299" s="27">
        <f>IF(N299&gt;Gesamt!$B$23,0,K299/12*Gesamt!$C$23*(((1+Beamte!L299)^(Gesamt!$B$23-Beamte!N299))))</f>
        <v>0</v>
      </c>
      <c r="Z299" s="15">
        <f>IF(N299&gt;Gesamt!$B$32,0,Y299/Gesamt!$B$32*((N299)*(1+S299))/((1+Gesamt!$B$29)^(Gesamt!$B$32-N299)))</f>
        <v>0</v>
      </c>
      <c r="AA299" s="37">
        <f t="shared" si="40"/>
        <v>0</v>
      </c>
      <c r="AB299" s="15">
        <f>IF(V299-P299&gt;0,0,IF(N299&gt;Gesamt!$B$24,0,K299/12*Gesamt!$C$24*(((1+Beamte!L299)^(Gesamt!$B$24-Beamte!N299)))))</f>
        <v>0</v>
      </c>
      <c r="AC299" s="15">
        <f>IF(N299&gt;Gesamt!$B$24,0,AB299/Gesamt!$B$24*((N299)*(1+S299))/((1+Gesamt!$B$29)^(Gesamt!$B$24-N299)))</f>
        <v>0</v>
      </c>
      <c r="AD299" s="37">
        <f t="shared" si="41"/>
        <v>0</v>
      </c>
      <c r="AE299" s="15">
        <f>IF(R299-P299&lt;0,0,x)</f>
        <v>0</v>
      </c>
    </row>
    <row r="300" spans="6:31" x14ac:dyDescent="0.15">
      <c r="F300" s="40"/>
      <c r="G300" s="40"/>
      <c r="H300" s="40"/>
      <c r="I300" s="41"/>
      <c r="J300" s="41"/>
      <c r="K300" s="32">
        <f t="shared" si="37"/>
        <v>0</v>
      </c>
      <c r="L300" s="42">
        <v>1.4999999999999999E-2</v>
      </c>
      <c r="M300" s="33">
        <f t="shared" si="38"/>
        <v>-50.997946611909654</v>
      </c>
      <c r="N300" s="22">
        <f>(Gesamt!$B$2-IF(H300=0,G300,H300))/365.25</f>
        <v>116</v>
      </c>
      <c r="O300" s="22">
        <f t="shared" si="36"/>
        <v>65.002053388090346</v>
      </c>
      <c r="P300" s="23">
        <f>F300+IF(C300="m",Gesamt!$B$13*365.25,Gesamt!$B$14*365.25)</f>
        <v>23741.25</v>
      </c>
      <c r="Q300" s="34">
        <f t="shared" si="39"/>
        <v>23742</v>
      </c>
      <c r="R300" s="24">
        <f>IF(N300&lt;Gesamt!$B$23,IF(H300=0,G300+365.25*Gesamt!$B$23,H300+365.25*Gesamt!$B$23),0)</f>
        <v>0</v>
      </c>
      <c r="S300" s="35">
        <f>IF(M300&lt;Gesamt!$B$17,Gesamt!$C$17,IF(M300&lt;Gesamt!$B$18,Gesamt!$C$18,IF(M300&lt;Gesamt!$B$19,Gesamt!$C$19,Gesamt!$C$20)))</f>
        <v>0</v>
      </c>
      <c r="T300" s="26">
        <f>IF(R300&gt;0,IF(R300&lt;P300,K300/12*Gesamt!$C$23*(1+L300)^(Gesamt!$B$23-Beamte!N300)*(1+$K$4),0),0)</f>
        <v>0</v>
      </c>
      <c r="U300" s="36">
        <f>(T300/Gesamt!$B$23*N300/((1+Gesamt!$B$29)^(Gesamt!$B$23-Beamte!N300)))*(1+S300)</f>
        <v>0</v>
      </c>
      <c r="V300" s="24">
        <f>IF(N300&lt;Gesamt!$B$24,IF(H300=0,G300+365.25*Gesamt!$B$24,H300+365.25*Gesamt!$B$24),0)</f>
        <v>0</v>
      </c>
      <c r="W300" s="26" t="b">
        <f>IF(V300&gt;0,IF(V300&lt;P300,K300/12*Gesamt!$C$24*(1+L300)^(Gesamt!$B$24-Beamte!N300)*(1+$K$4),IF(O300&gt;=35,K300/12*Gesamt!$C$24*(1+L300)^(O300-N300)*(1+$K$4),0)))</f>
        <v>0</v>
      </c>
      <c r="X300" s="36">
        <f>IF(O300&gt;=40,(W300/Gesamt!$B$24*N300/((1+Gesamt!$B$29)^(Gesamt!$B$24-Beamte!N300))*(1+S300)),IF(O300&gt;=35,(W300/O300*N300/((1+Gesamt!$B$29)^(O300-Beamte!N300))*(1+S300)),0))</f>
        <v>0</v>
      </c>
      <c r="Y300" s="27">
        <f>IF(N300&gt;Gesamt!$B$23,0,K300/12*Gesamt!$C$23*(((1+Beamte!L300)^(Gesamt!$B$23-Beamte!N300))))</f>
        <v>0</v>
      </c>
      <c r="Z300" s="15">
        <f>IF(N300&gt;Gesamt!$B$32,0,Y300/Gesamt!$B$32*((N300)*(1+S300))/((1+Gesamt!$B$29)^(Gesamt!$B$32-N300)))</f>
        <v>0</v>
      </c>
      <c r="AA300" s="37">
        <f t="shared" si="40"/>
        <v>0</v>
      </c>
      <c r="AB300" s="15">
        <f>IF(V300-P300&gt;0,0,IF(N300&gt;Gesamt!$B$24,0,K300/12*Gesamt!$C$24*(((1+Beamte!L300)^(Gesamt!$B$24-Beamte!N300)))))</f>
        <v>0</v>
      </c>
      <c r="AC300" s="15">
        <f>IF(N300&gt;Gesamt!$B$24,0,AB300/Gesamt!$B$24*((N300)*(1+S300))/((1+Gesamt!$B$29)^(Gesamt!$B$24-N300)))</f>
        <v>0</v>
      </c>
      <c r="AD300" s="37">
        <f t="shared" si="41"/>
        <v>0</v>
      </c>
      <c r="AE300" s="15">
        <f>IF(R300-P300&lt;0,0,x)</f>
        <v>0</v>
      </c>
    </row>
    <row r="301" spans="6:31" x14ac:dyDescent="0.15">
      <c r="F301" s="40"/>
      <c r="G301" s="40"/>
      <c r="H301" s="40"/>
      <c r="I301" s="41"/>
      <c r="J301" s="41"/>
      <c r="K301" s="32">
        <f t="shared" si="37"/>
        <v>0</v>
      </c>
      <c r="L301" s="42">
        <v>1.4999999999999999E-2</v>
      </c>
      <c r="M301" s="33">
        <f t="shared" si="38"/>
        <v>-50.997946611909654</v>
      </c>
      <c r="N301" s="22">
        <f>(Gesamt!$B$2-IF(H301=0,G301,H301))/365.25</f>
        <v>116</v>
      </c>
      <c r="O301" s="22">
        <f t="shared" si="36"/>
        <v>65.002053388090346</v>
      </c>
      <c r="P301" s="23">
        <f>F301+IF(C301="m",Gesamt!$B$13*365.25,Gesamt!$B$14*365.25)</f>
        <v>23741.25</v>
      </c>
      <c r="Q301" s="34">
        <f t="shared" si="39"/>
        <v>23742</v>
      </c>
      <c r="R301" s="24">
        <f>IF(N301&lt;Gesamt!$B$23,IF(H301=0,G301+365.25*Gesamt!$B$23,H301+365.25*Gesamt!$B$23),0)</f>
        <v>0</v>
      </c>
      <c r="S301" s="35">
        <f>IF(M301&lt;Gesamt!$B$17,Gesamt!$C$17,IF(M301&lt;Gesamt!$B$18,Gesamt!$C$18,IF(M301&lt;Gesamt!$B$19,Gesamt!$C$19,Gesamt!$C$20)))</f>
        <v>0</v>
      </c>
      <c r="T301" s="26">
        <f>IF(R301&gt;0,IF(R301&lt;P301,K301/12*Gesamt!$C$23*(1+L301)^(Gesamt!$B$23-Beamte!N301)*(1+$K$4),0),0)</f>
        <v>0</v>
      </c>
      <c r="U301" s="36">
        <f>(T301/Gesamt!$B$23*N301/((1+Gesamt!$B$29)^(Gesamt!$B$23-Beamte!N301)))*(1+S301)</f>
        <v>0</v>
      </c>
      <c r="V301" s="24">
        <f>IF(N301&lt;Gesamt!$B$24,IF(H301=0,G301+365.25*Gesamt!$B$24,H301+365.25*Gesamt!$B$24),0)</f>
        <v>0</v>
      </c>
      <c r="W301" s="26" t="b">
        <f>IF(V301&gt;0,IF(V301&lt;P301,K301/12*Gesamt!$C$24*(1+L301)^(Gesamt!$B$24-Beamte!N301)*(1+$K$4),IF(O301&gt;=35,K301/12*Gesamt!$C$24*(1+L301)^(O301-N301)*(1+$K$4),0)))</f>
        <v>0</v>
      </c>
      <c r="X301" s="36">
        <f>IF(O301&gt;=40,(W301/Gesamt!$B$24*N301/((1+Gesamt!$B$29)^(Gesamt!$B$24-Beamte!N301))*(1+S301)),IF(O301&gt;=35,(W301/O301*N301/((1+Gesamt!$B$29)^(O301-Beamte!N301))*(1+S301)),0))</f>
        <v>0</v>
      </c>
      <c r="Y301" s="27">
        <f>IF(N301&gt;Gesamt!$B$23,0,K301/12*Gesamt!$C$23*(((1+Beamte!L301)^(Gesamt!$B$23-Beamte!N301))))</f>
        <v>0</v>
      </c>
      <c r="Z301" s="15">
        <f>IF(N301&gt;Gesamt!$B$32,0,Y301/Gesamt!$B$32*((N301)*(1+S301))/((1+Gesamt!$B$29)^(Gesamt!$B$32-N301)))</f>
        <v>0</v>
      </c>
      <c r="AA301" s="37">
        <f t="shared" si="40"/>
        <v>0</v>
      </c>
      <c r="AB301" s="15">
        <f>IF(V301-P301&gt;0,0,IF(N301&gt;Gesamt!$B$24,0,K301/12*Gesamt!$C$24*(((1+Beamte!L301)^(Gesamt!$B$24-Beamte!N301)))))</f>
        <v>0</v>
      </c>
      <c r="AC301" s="15">
        <f>IF(N301&gt;Gesamt!$B$24,0,AB301/Gesamt!$B$24*((N301)*(1+S301))/((1+Gesamt!$B$29)^(Gesamt!$B$24-N301)))</f>
        <v>0</v>
      </c>
      <c r="AD301" s="37">
        <f t="shared" si="41"/>
        <v>0</v>
      </c>
      <c r="AE301" s="15">
        <f>IF(R301-P301&lt;0,0,x)</f>
        <v>0</v>
      </c>
    </row>
    <row r="302" spans="6:31" x14ac:dyDescent="0.15">
      <c r="F302" s="40"/>
      <c r="G302" s="40"/>
      <c r="H302" s="40"/>
      <c r="I302" s="41"/>
      <c r="J302" s="41"/>
      <c r="K302" s="32">
        <f t="shared" si="37"/>
        <v>0</v>
      </c>
      <c r="L302" s="42">
        <v>1.4999999999999999E-2</v>
      </c>
      <c r="M302" s="33">
        <f t="shared" si="38"/>
        <v>-50.997946611909654</v>
      </c>
      <c r="N302" s="22">
        <f>(Gesamt!$B$2-IF(H302=0,G302,H302))/365.25</f>
        <v>116</v>
      </c>
      <c r="O302" s="22">
        <f t="shared" si="36"/>
        <v>65.002053388090346</v>
      </c>
      <c r="P302" s="23">
        <f>F302+IF(C302="m",Gesamt!$B$13*365.25,Gesamt!$B$14*365.25)</f>
        <v>23741.25</v>
      </c>
      <c r="Q302" s="34">
        <f t="shared" si="39"/>
        <v>23742</v>
      </c>
      <c r="R302" s="24">
        <f>IF(N302&lt;Gesamt!$B$23,IF(H302=0,G302+365.25*Gesamt!$B$23,H302+365.25*Gesamt!$B$23),0)</f>
        <v>0</v>
      </c>
      <c r="S302" s="35">
        <f>IF(M302&lt;Gesamt!$B$17,Gesamt!$C$17,IF(M302&lt;Gesamt!$B$18,Gesamt!$C$18,IF(M302&lt;Gesamt!$B$19,Gesamt!$C$19,Gesamt!$C$20)))</f>
        <v>0</v>
      </c>
      <c r="T302" s="26">
        <f>IF(R302&gt;0,IF(R302&lt;P302,K302/12*Gesamt!$C$23*(1+L302)^(Gesamt!$B$23-Beamte!N302)*(1+$K$4),0),0)</f>
        <v>0</v>
      </c>
      <c r="U302" s="36">
        <f>(T302/Gesamt!$B$23*N302/((1+Gesamt!$B$29)^(Gesamt!$B$23-Beamte!N302)))*(1+S302)</f>
        <v>0</v>
      </c>
      <c r="V302" s="24">
        <f>IF(N302&lt;Gesamt!$B$24,IF(H302=0,G302+365.25*Gesamt!$B$24,H302+365.25*Gesamt!$B$24),0)</f>
        <v>0</v>
      </c>
      <c r="W302" s="26" t="b">
        <f>IF(V302&gt;0,IF(V302&lt;P302,K302/12*Gesamt!$C$24*(1+L302)^(Gesamt!$B$24-Beamte!N302)*(1+$K$4),IF(O302&gt;=35,K302/12*Gesamt!$C$24*(1+L302)^(O302-N302)*(1+$K$4),0)))</f>
        <v>0</v>
      </c>
      <c r="X302" s="36">
        <f>IF(O302&gt;=40,(W302/Gesamt!$B$24*N302/((1+Gesamt!$B$29)^(Gesamt!$B$24-Beamte!N302))*(1+S302)),IF(O302&gt;=35,(W302/O302*N302/((1+Gesamt!$B$29)^(O302-Beamte!N302))*(1+S302)),0))</f>
        <v>0</v>
      </c>
      <c r="Y302" s="27">
        <f>IF(N302&gt;Gesamt!$B$23,0,K302/12*Gesamt!$C$23*(((1+Beamte!L302)^(Gesamt!$B$23-Beamte!N302))))</f>
        <v>0</v>
      </c>
      <c r="Z302" s="15">
        <f>IF(N302&gt;Gesamt!$B$32,0,Y302/Gesamt!$B$32*((N302)*(1+S302))/((1+Gesamt!$B$29)^(Gesamt!$B$32-N302)))</f>
        <v>0</v>
      </c>
      <c r="AA302" s="37">
        <f t="shared" si="40"/>
        <v>0</v>
      </c>
      <c r="AB302" s="15">
        <f>IF(V302-P302&gt;0,0,IF(N302&gt;Gesamt!$B$24,0,K302/12*Gesamt!$C$24*(((1+Beamte!L302)^(Gesamt!$B$24-Beamte!N302)))))</f>
        <v>0</v>
      </c>
      <c r="AC302" s="15">
        <f>IF(N302&gt;Gesamt!$B$24,0,AB302/Gesamt!$B$24*((N302)*(1+S302))/((1+Gesamt!$B$29)^(Gesamt!$B$24-N302)))</f>
        <v>0</v>
      </c>
      <c r="AD302" s="37">
        <f t="shared" si="41"/>
        <v>0</v>
      </c>
      <c r="AE302" s="15">
        <f>IF(R302-P302&lt;0,0,x)</f>
        <v>0</v>
      </c>
    </row>
    <row r="303" spans="6:31" x14ac:dyDescent="0.15">
      <c r="F303" s="40"/>
      <c r="G303" s="40"/>
      <c r="H303" s="40"/>
      <c r="I303" s="41"/>
      <c r="J303" s="41"/>
      <c r="K303" s="32">
        <f t="shared" si="37"/>
        <v>0</v>
      </c>
      <c r="L303" s="42">
        <v>1.4999999999999999E-2</v>
      </c>
      <c r="M303" s="33">
        <f t="shared" si="38"/>
        <v>-50.997946611909654</v>
      </c>
      <c r="N303" s="22">
        <f>(Gesamt!$B$2-IF(H303=0,G303,H303))/365.25</f>
        <v>116</v>
      </c>
      <c r="O303" s="22">
        <f t="shared" si="36"/>
        <v>65.002053388090346</v>
      </c>
      <c r="P303" s="23">
        <f>F303+IF(C303="m",Gesamt!$B$13*365.25,Gesamt!$B$14*365.25)</f>
        <v>23741.25</v>
      </c>
      <c r="Q303" s="34">
        <f t="shared" si="39"/>
        <v>23742</v>
      </c>
      <c r="R303" s="24">
        <f>IF(N303&lt;Gesamt!$B$23,IF(H303=0,G303+365.25*Gesamt!$B$23,H303+365.25*Gesamt!$B$23),0)</f>
        <v>0</v>
      </c>
      <c r="S303" s="35">
        <f>IF(M303&lt;Gesamt!$B$17,Gesamt!$C$17,IF(M303&lt;Gesamt!$B$18,Gesamt!$C$18,IF(M303&lt;Gesamt!$B$19,Gesamt!$C$19,Gesamt!$C$20)))</f>
        <v>0</v>
      </c>
      <c r="T303" s="26">
        <f>IF(R303&gt;0,IF(R303&lt;P303,K303/12*Gesamt!$C$23*(1+L303)^(Gesamt!$B$23-Beamte!N303)*(1+$K$4),0),0)</f>
        <v>0</v>
      </c>
      <c r="U303" s="36">
        <f>(T303/Gesamt!$B$23*N303/((1+Gesamt!$B$29)^(Gesamt!$B$23-Beamte!N303)))*(1+S303)</f>
        <v>0</v>
      </c>
      <c r="V303" s="24">
        <f>IF(N303&lt;Gesamt!$B$24,IF(H303=0,G303+365.25*Gesamt!$B$24,H303+365.25*Gesamt!$B$24),0)</f>
        <v>0</v>
      </c>
      <c r="W303" s="26" t="b">
        <f>IF(V303&gt;0,IF(V303&lt;P303,K303/12*Gesamt!$C$24*(1+L303)^(Gesamt!$B$24-Beamte!N303)*(1+$K$4),IF(O303&gt;=35,K303/12*Gesamt!$C$24*(1+L303)^(O303-N303)*(1+$K$4),0)))</f>
        <v>0</v>
      </c>
      <c r="X303" s="36">
        <f>IF(O303&gt;=40,(W303/Gesamt!$B$24*N303/((1+Gesamt!$B$29)^(Gesamt!$B$24-Beamte!N303))*(1+S303)),IF(O303&gt;=35,(W303/O303*N303/((1+Gesamt!$B$29)^(O303-Beamte!N303))*(1+S303)),0))</f>
        <v>0</v>
      </c>
      <c r="Y303" s="27">
        <f>IF(N303&gt;Gesamt!$B$23,0,K303/12*Gesamt!$C$23*(((1+Beamte!L303)^(Gesamt!$B$23-Beamte!N303))))</f>
        <v>0</v>
      </c>
      <c r="Z303" s="15">
        <f>IF(N303&gt;Gesamt!$B$32,0,Y303/Gesamt!$B$32*((N303)*(1+S303))/((1+Gesamt!$B$29)^(Gesamt!$B$32-N303)))</f>
        <v>0</v>
      </c>
      <c r="AA303" s="37">
        <f t="shared" si="40"/>
        <v>0</v>
      </c>
      <c r="AB303" s="15">
        <f>IF(V303-P303&gt;0,0,IF(N303&gt;Gesamt!$B$24,0,K303/12*Gesamt!$C$24*(((1+Beamte!L303)^(Gesamt!$B$24-Beamte!N303)))))</f>
        <v>0</v>
      </c>
      <c r="AC303" s="15">
        <f>IF(N303&gt;Gesamt!$B$24,0,AB303/Gesamt!$B$24*((N303)*(1+S303))/((1+Gesamt!$B$29)^(Gesamt!$B$24-N303)))</f>
        <v>0</v>
      </c>
      <c r="AD303" s="37">
        <f t="shared" si="41"/>
        <v>0</v>
      </c>
      <c r="AE303" s="15">
        <f>IF(R303-P303&lt;0,0,x)</f>
        <v>0</v>
      </c>
    </row>
    <row r="304" spans="6:31" x14ac:dyDescent="0.15">
      <c r="F304" s="40"/>
      <c r="G304" s="40"/>
      <c r="H304" s="40"/>
      <c r="I304" s="41"/>
      <c r="J304" s="41"/>
      <c r="K304" s="32">
        <f t="shared" si="37"/>
        <v>0</v>
      </c>
      <c r="L304" s="42">
        <v>1.4999999999999999E-2</v>
      </c>
      <c r="M304" s="33">
        <f t="shared" si="38"/>
        <v>-50.997946611909654</v>
      </c>
      <c r="N304" s="22">
        <f>(Gesamt!$B$2-IF(H304=0,G304,H304))/365.25</f>
        <v>116</v>
      </c>
      <c r="O304" s="22">
        <f t="shared" si="36"/>
        <v>65.002053388090346</v>
      </c>
      <c r="P304" s="23">
        <f>F304+IF(C304="m",Gesamt!$B$13*365.25,Gesamt!$B$14*365.25)</f>
        <v>23741.25</v>
      </c>
      <c r="Q304" s="34">
        <f t="shared" si="39"/>
        <v>23742</v>
      </c>
      <c r="R304" s="24">
        <f>IF(N304&lt;Gesamt!$B$23,IF(H304=0,G304+365.25*Gesamt!$B$23,H304+365.25*Gesamt!$B$23),0)</f>
        <v>0</v>
      </c>
      <c r="S304" s="35">
        <f>IF(M304&lt;Gesamt!$B$17,Gesamt!$C$17,IF(M304&lt;Gesamt!$B$18,Gesamt!$C$18,IF(M304&lt;Gesamt!$B$19,Gesamt!$C$19,Gesamt!$C$20)))</f>
        <v>0</v>
      </c>
      <c r="T304" s="26">
        <f>IF(R304&gt;0,IF(R304&lt;P304,K304/12*Gesamt!$C$23*(1+L304)^(Gesamt!$B$23-Beamte!N304)*(1+$K$4),0),0)</f>
        <v>0</v>
      </c>
      <c r="U304" s="36">
        <f>(T304/Gesamt!$B$23*N304/((1+Gesamt!$B$29)^(Gesamt!$B$23-Beamte!N304)))*(1+S304)</f>
        <v>0</v>
      </c>
      <c r="V304" s="24">
        <f>IF(N304&lt;Gesamt!$B$24,IF(H304=0,G304+365.25*Gesamt!$B$24,H304+365.25*Gesamt!$B$24),0)</f>
        <v>0</v>
      </c>
      <c r="W304" s="26" t="b">
        <f>IF(V304&gt;0,IF(V304&lt;P304,K304/12*Gesamt!$C$24*(1+L304)^(Gesamt!$B$24-Beamte!N304)*(1+$K$4),IF(O304&gt;=35,K304/12*Gesamt!$C$24*(1+L304)^(O304-N304)*(1+$K$4),0)))</f>
        <v>0</v>
      </c>
      <c r="X304" s="36">
        <f>IF(O304&gt;=40,(W304/Gesamt!$B$24*N304/((1+Gesamt!$B$29)^(Gesamt!$B$24-Beamte!N304))*(1+S304)),IF(O304&gt;=35,(W304/O304*N304/((1+Gesamt!$B$29)^(O304-Beamte!N304))*(1+S304)),0))</f>
        <v>0</v>
      </c>
      <c r="Y304" s="27">
        <f>IF(N304&gt;Gesamt!$B$23,0,K304/12*Gesamt!$C$23*(((1+Beamte!L304)^(Gesamt!$B$23-Beamte!N304))))</f>
        <v>0</v>
      </c>
      <c r="Z304" s="15">
        <f>IF(N304&gt;Gesamt!$B$32,0,Y304/Gesamt!$B$32*((N304)*(1+S304))/((1+Gesamt!$B$29)^(Gesamt!$B$32-N304)))</f>
        <v>0</v>
      </c>
      <c r="AA304" s="37">
        <f t="shared" si="40"/>
        <v>0</v>
      </c>
      <c r="AB304" s="15">
        <f>IF(V304-P304&gt;0,0,IF(N304&gt;Gesamt!$B$24,0,K304/12*Gesamt!$C$24*(((1+Beamte!L304)^(Gesamt!$B$24-Beamte!N304)))))</f>
        <v>0</v>
      </c>
      <c r="AC304" s="15">
        <f>IF(N304&gt;Gesamt!$B$24,0,AB304/Gesamt!$B$24*((N304)*(1+S304))/((1+Gesamt!$B$29)^(Gesamt!$B$24-N304)))</f>
        <v>0</v>
      </c>
      <c r="AD304" s="37">
        <f t="shared" si="41"/>
        <v>0</v>
      </c>
      <c r="AE304" s="15">
        <f>IF(R304-P304&lt;0,0,x)</f>
        <v>0</v>
      </c>
    </row>
    <row r="305" spans="6:31" x14ac:dyDescent="0.15">
      <c r="F305" s="40"/>
      <c r="G305" s="40"/>
      <c r="H305" s="40"/>
      <c r="I305" s="41"/>
      <c r="J305" s="41"/>
      <c r="K305" s="32">
        <f t="shared" si="37"/>
        <v>0</v>
      </c>
      <c r="L305" s="42">
        <v>1.4999999999999999E-2</v>
      </c>
      <c r="M305" s="33">
        <f t="shared" si="38"/>
        <v>-50.997946611909654</v>
      </c>
      <c r="N305" s="22">
        <f>(Gesamt!$B$2-IF(H305=0,G305,H305))/365.25</f>
        <v>116</v>
      </c>
      <c r="O305" s="22">
        <f t="shared" si="36"/>
        <v>65.002053388090346</v>
      </c>
      <c r="P305" s="23">
        <f>F305+IF(C305="m",Gesamt!$B$13*365.25,Gesamt!$B$14*365.25)</f>
        <v>23741.25</v>
      </c>
      <c r="Q305" s="34">
        <f t="shared" si="39"/>
        <v>23742</v>
      </c>
      <c r="R305" s="24">
        <f>IF(N305&lt;Gesamt!$B$23,IF(H305=0,G305+365.25*Gesamt!$B$23,H305+365.25*Gesamt!$B$23),0)</f>
        <v>0</v>
      </c>
      <c r="S305" s="35">
        <f>IF(M305&lt;Gesamt!$B$17,Gesamt!$C$17,IF(M305&lt;Gesamt!$B$18,Gesamt!$C$18,IF(M305&lt;Gesamt!$B$19,Gesamt!$C$19,Gesamt!$C$20)))</f>
        <v>0</v>
      </c>
      <c r="T305" s="26">
        <f>IF(R305&gt;0,IF(R305&lt;P305,K305/12*Gesamt!$C$23*(1+L305)^(Gesamt!$B$23-Beamte!N305)*(1+$K$4),0),0)</f>
        <v>0</v>
      </c>
      <c r="U305" s="36">
        <f>(T305/Gesamt!$B$23*N305/((1+Gesamt!$B$29)^(Gesamt!$B$23-Beamte!N305)))*(1+S305)</f>
        <v>0</v>
      </c>
      <c r="V305" s="24">
        <f>IF(N305&lt;Gesamt!$B$24,IF(H305=0,G305+365.25*Gesamt!$B$24,H305+365.25*Gesamt!$B$24),0)</f>
        <v>0</v>
      </c>
      <c r="W305" s="26" t="b">
        <f>IF(V305&gt;0,IF(V305&lt;P305,K305/12*Gesamt!$C$24*(1+L305)^(Gesamt!$B$24-Beamte!N305)*(1+$K$4),IF(O305&gt;=35,K305/12*Gesamt!$C$24*(1+L305)^(O305-N305)*(1+$K$4),0)))</f>
        <v>0</v>
      </c>
      <c r="X305" s="36">
        <f>IF(O305&gt;=40,(W305/Gesamt!$B$24*N305/((1+Gesamt!$B$29)^(Gesamt!$B$24-Beamte!N305))*(1+S305)),IF(O305&gt;=35,(W305/O305*N305/((1+Gesamt!$B$29)^(O305-Beamte!N305))*(1+S305)),0))</f>
        <v>0</v>
      </c>
      <c r="Y305" s="27">
        <f>IF(N305&gt;Gesamt!$B$23,0,K305/12*Gesamt!$C$23*(((1+Beamte!L305)^(Gesamt!$B$23-Beamte!N305))))</f>
        <v>0</v>
      </c>
      <c r="Z305" s="15">
        <f>IF(N305&gt;Gesamt!$B$32,0,Y305/Gesamt!$B$32*((N305)*(1+S305))/((1+Gesamt!$B$29)^(Gesamt!$B$32-N305)))</f>
        <v>0</v>
      </c>
      <c r="AA305" s="37">
        <f t="shared" si="40"/>
        <v>0</v>
      </c>
      <c r="AB305" s="15">
        <f>IF(V305-P305&gt;0,0,IF(N305&gt;Gesamt!$B$24,0,K305/12*Gesamt!$C$24*(((1+Beamte!L305)^(Gesamt!$B$24-Beamte!N305)))))</f>
        <v>0</v>
      </c>
      <c r="AC305" s="15">
        <f>IF(N305&gt;Gesamt!$B$24,0,AB305/Gesamt!$B$24*((N305)*(1+S305))/((1+Gesamt!$B$29)^(Gesamt!$B$24-N305)))</f>
        <v>0</v>
      </c>
      <c r="AD305" s="37">
        <f t="shared" si="41"/>
        <v>0</v>
      </c>
      <c r="AE305" s="15">
        <f>IF(R305-P305&lt;0,0,x)</f>
        <v>0</v>
      </c>
    </row>
    <row r="306" spans="6:31" x14ac:dyDescent="0.15">
      <c r="F306" s="40"/>
      <c r="G306" s="40"/>
      <c r="H306" s="40"/>
      <c r="I306" s="41"/>
      <c r="J306" s="41"/>
      <c r="K306" s="32">
        <f t="shared" si="37"/>
        <v>0</v>
      </c>
      <c r="L306" s="42">
        <v>1.4999999999999999E-2</v>
      </c>
      <c r="M306" s="33">
        <f t="shared" si="38"/>
        <v>-50.997946611909654</v>
      </c>
      <c r="N306" s="22">
        <f>(Gesamt!$B$2-IF(H306=0,G306,H306))/365.25</f>
        <v>116</v>
      </c>
      <c r="O306" s="22">
        <f t="shared" si="36"/>
        <v>65.002053388090346</v>
      </c>
      <c r="P306" s="23">
        <f>F306+IF(C306="m",Gesamt!$B$13*365.25,Gesamt!$B$14*365.25)</f>
        <v>23741.25</v>
      </c>
      <c r="Q306" s="34">
        <f t="shared" si="39"/>
        <v>23742</v>
      </c>
      <c r="R306" s="24">
        <f>IF(N306&lt;Gesamt!$B$23,IF(H306=0,G306+365.25*Gesamt!$B$23,H306+365.25*Gesamt!$B$23),0)</f>
        <v>0</v>
      </c>
      <c r="S306" s="35">
        <f>IF(M306&lt;Gesamt!$B$17,Gesamt!$C$17,IF(M306&lt;Gesamt!$B$18,Gesamt!$C$18,IF(M306&lt;Gesamt!$B$19,Gesamt!$C$19,Gesamt!$C$20)))</f>
        <v>0</v>
      </c>
      <c r="T306" s="26">
        <f>IF(R306&gt;0,IF(R306&lt;P306,K306/12*Gesamt!$C$23*(1+L306)^(Gesamt!$B$23-Beamte!N306)*(1+$K$4),0),0)</f>
        <v>0</v>
      </c>
      <c r="U306" s="36">
        <f>(T306/Gesamt!$B$23*N306/((1+Gesamt!$B$29)^(Gesamt!$B$23-Beamte!N306)))*(1+S306)</f>
        <v>0</v>
      </c>
      <c r="V306" s="24">
        <f>IF(N306&lt;Gesamt!$B$24,IF(H306=0,G306+365.25*Gesamt!$B$24,H306+365.25*Gesamt!$B$24),0)</f>
        <v>0</v>
      </c>
      <c r="W306" s="26" t="b">
        <f>IF(V306&gt;0,IF(V306&lt;P306,K306/12*Gesamt!$C$24*(1+L306)^(Gesamt!$B$24-Beamte!N306)*(1+$K$4),IF(O306&gt;=35,K306/12*Gesamt!$C$24*(1+L306)^(O306-N306)*(1+$K$4),0)))</f>
        <v>0</v>
      </c>
      <c r="X306" s="36">
        <f>IF(O306&gt;=40,(W306/Gesamt!$B$24*N306/((1+Gesamt!$B$29)^(Gesamt!$B$24-Beamte!N306))*(1+S306)),IF(O306&gt;=35,(W306/O306*N306/((1+Gesamt!$B$29)^(O306-Beamte!N306))*(1+S306)),0))</f>
        <v>0</v>
      </c>
      <c r="Y306" s="27">
        <f>IF(N306&gt;Gesamt!$B$23,0,K306/12*Gesamt!$C$23*(((1+Beamte!L306)^(Gesamt!$B$23-Beamte!N306))))</f>
        <v>0</v>
      </c>
      <c r="Z306" s="15">
        <f>IF(N306&gt;Gesamt!$B$32,0,Y306/Gesamt!$B$32*((N306)*(1+S306))/((1+Gesamt!$B$29)^(Gesamt!$B$32-N306)))</f>
        <v>0</v>
      </c>
      <c r="AA306" s="37">
        <f t="shared" si="40"/>
        <v>0</v>
      </c>
      <c r="AB306" s="15">
        <f>IF(V306-P306&gt;0,0,IF(N306&gt;Gesamt!$B$24,0,K306/12*Gesamt!$C$24*(((1+Beamte!L306)^(Gesamt!$B$24-Beamte!N306)))))</f>
        <v>0</v>
      </c>
      <c r="AC306" s="15">
        <f>IF(N306&gt;Gesamt!$B$24,0,AB306/Gesamt!$B$24*((N306)*(1+S306))/((1+Gesamt!$B$29)^(Gesamt!$B$24-N306)))</f>
        <v>0</v>
      </c>
      <c r="AD306" s="37">
        <f t="shared" si="41"/>
        <v>0</v>
      </c>
      <c r="AE306" s="15">
        <f>IF(R306-P306&lt;0,0,x)</f>
        <v>0</v>
      </c>
    </row>
    <row r="307" spans="6:31" x14ac:dyDescent="0.15">
      <c r="F307" s="40"/>
      <c r="G307" s="40"/>
      <c r="H307" s="40"/>
      <c r="I307" s="41"/>
      <c r="J307" s="41"/>
      <c r="K307" s="32">
        <f t="shared" si="37"/>
        <v>0</v>
      </c>
      <c r="L307" s="42">
        <v>1.4999999999999999E-2</v>
      </c>
      <c r="M307" s="33">
        <f t="shared" si="38"/>
        <v>-50.997946611909654</v>
      </c>
      <c r="N307" s="22">
        <f>(Gesamt!$B$2-IF(H307=0,G307,H307))/365.25</f>
        <v>116</v>
      </c>
      <c r="O307" s="22">
        <f t="shared" si="36"/>
        <v>65.002053388090346</v>
      </c>
      <c r="P307" s="23">
        <f>F307+IF(C307="m",Gesamt!$B$13*365.25,Gesamt!$B$14*365.25)</f>
        <v>23741.25</v>
      </c>
      <c r="Q307" s="34">
        <f t="shared" si="39"/>
        <v>23742</v>
      </c>
      <c r="R307" s="24">
        <f>IF(N307&lt;Gesamt!$B$23,IF(H307=0,G307+365.25*Gesamt!$B$23,H307+365.25*Gesamt!$B$23),0)</f>
        <v>0</v>
      </c>
      <c r="S307" s="35">
        <f>IF(M307&lt;Gesamt!$B$17,Gesamt!$C$17,IF(M307&lt;Gesamt!$B$18,Gesamt!$C$18,IF(M307&lt;Gesamt!$B$19,Gesamt!$C$19,Gesamt!$C$20)))</f>
        <v>0</v>
      </c>
      <c r="T307" s="26">
        <f>IF(R307&gt;0,IF(R307&lt;P307,K307/12*Gesamt!$C$23*(1+L307)^(Gesamt!$B$23-Beamte!N307)*(1+$K$4),0),0)</f>
        <v>0</v>
      </c>
      <c r="U307" s="36">
        <f>(T307/Gesamt!$B$23*N307/((1+Gesamt!$B$29)^(Gesamt!$B$23-Beamte!N307)))*(1+S307)</f>
        <v>0</v>
      </c>
      <c r="V307" s="24">
        <f>IF(N307&lt;Gesamt!$B$24,IF(H307=0,G307+365.25*Gesamt!$B$24,H307+365.25*Gesamt!$B$24),0)</f>
        <v>0</v>
      </c>
      <c r="W307" s="26" t="b">
        <f>IF(V307&gt;0,IF(V307&lt;P307,K307/12*Gesamt!$C$24*(1+L307)^(Gesamt!$B$24-Beamte!N307)*(1+$K$4),IF(O307&gt;=35,K307/12*Gesamt!$C$24*(1+L307)^(O307-N307)*(1+$K$4),0)))</f>
        <v>0</v>
      </c>
      <c r="X307" s="36">
        <f>IF(O307&gt;=40,(W307/Gesamt!$B$24*N307/((1+Gesamt!$B$29)^(Gesamt!$B$24-Beamte!N307))*(1+S307)),IF(O307&gt;=35,(W307/O307*N307/((1+Gesamt!$B$29)^(O307-Beamte!N307))*(1+S307)),0))</f>
        <v>0</v>
      </c>
      <c r="Y307" s="27">
        <f>IF(N307&gt;Gesamt!$B$23,0,K307/12*Gesamt!$C$23*(((1+Beamte!L307)^(Gesamt!$B$23-Beamte!N307))))</f>
        <v>0</v>
      </c>
      <c r="Z307" s="15">
        <f>IF(N307&gt;Gesamt!$B$32,0,Y307/Gesamt!$B$32*((N307)*(1+S307))/((1+Gesamt!$B$29)^(Gesamt!$B$32-N307)))</f>
        <v>0</v>
      </c>
      <c r="AA307" s="37">
        <f t="shared" si="40"/>
        <v>0</v>
      </c>
      <c r="AB307" s="15">
        <f>IF(V307-P307&gt;0,0,IF(N307&gt;Gesamt!$B$24,0,K307/12*Gesamt!$C$24*(((1+Beamte!L307)^(Gesamt!$B$24-Beamte!N307)))))</f>
        <v>0</v>
      </c>
      <c r="AC307" s="15">
        <f>IF(N307&gt;Gesamt!$B$24,0,AB307/Gesamt!$B$24*((N307)*(1+S307))/((1+Gesamt!$B$29)^(Gesamt!$B$24-N307)))</f>
        <v>0</v>
      </c>
      <c r="AD307" s="37">
        <f t="shared" si="41"/>
        <v>0</v>
      </c>
      <c r="AE307" s="15">
        <f>IF(R307-P307&lt;0,0,x)</f>
        <v>0</v>
      </c>
    </row>
    <row r="308" spans="6:31" x14ac:dyDescent="0.15">
      <c r="F308" s="40"/>
      <c r="G308" s="40"/>
      <c r="H308" s="40"/>
      <c r="I308" s="41"/>
      <c r="J308" s="41"/>
      <c r="K308" s="32">
        <f t="shared" si="37"/>
        <v>0</v>
      </c>
      <c r="L308" s="42">
        <v>1.4999999999999999E-2</v>
      </c>
      <c r="M308" s="33">
        <f t="shared" si="38"/>
        <v>-50.997946611909654</v>
      </c>
      <c r="N308" s="22">
        <f>(Gesamt!$B$2-IF(H308=0,G308,H308))/365.25</f>
        <v>116</v>
      </c>
      <c r="O308" s="22">
        <f t="shared" si="36"/>
        <v>65.002053388090346</v>
      </c>
      <c r="P308" s="23">
        <f>F308+IF(C308="m",Gesamt!$B$13*365.25,Gesamt!$B$14*365.25)</f>
        <v>23741.25</v>
      </c>
      <c r="Q308" s="34">
        <f t="shared" si="39"/>
        <v>23742</v>
      </c>
      <c r="R308" s="24">
        <f>IF(N308&lt;Gesamt!$B$23,IF(H308=0,G308+365.25*Gesamt!$B$23,H308+365.25*Gesamt!$B$23),0)</f>
        <v>0</v>
      </c>
      <c r="S308" s="35">
        <f>IF(M308&lt;Gesamt!$B$17,Gesamt!$C$17,IF(M308&lt;Gesamt!$B$18,Gesamt!$C$18,IF(M308&lt;Gesamt!$B$19,Gesamt!$C$19,Gesamt!$C$20)))</f>
        <v>0</v>
      </c>
      <c r="T308" s="26">
        <f>IF(R308&gt;0,IF(R308&lt;P308,K308/12*Gesamt!$C$23*(1+L308)^(Gesamt!$B$23-Beamte!N308)*(1+$K$4),0),0)</f>
        <v>0</v>
      </c>
      <c r="U308" s="36">
        <f>(T308/Gesamt!$B$23*N308/((1+Gesamt!$B$29)^(Gesamt!$B$23-Beamte!N308)))*(1+S308)</f>
        <v>0</v>
      </c>
      <c r="V308" s="24">
        <f>IF(N308&lt;Gesamt!$B$24,IF(H308=0,G308+365.25*Gesamt!$B$24,H308+365.25*Gesamt!$B$24),0)</f>
        <v>0</v>
      </c>
      <c r="W308" s="26" t="b">
        <f>IF(V308&gt;0,IF(V308&lt;P308,K308/12*Gesamt!$C$24*(1+L308)^(Gesamt!$B$24-Beamte!N308)*(1+$K$4),IF(O308&gt;=35,K308/12*Gesamt!$C$24*(1+L308)^(O308-N308)*(1+$K$4),0)))</f>
        <v>0</v>
      </c>
      <c r="X308" s="36">
        <f>IF(O308&gt;=40,(W308/Gesamt!$B$24*N308/((1+Gesamt!$B$29)^(Gesamt!$B$24-Beamte!N308))*(1+S308)),IF(O308&gt;=35,(W308/O308*N308/((1+Gesamt!$B$29)^(O308-Beamte!N308))*(1+S308)),0))</f>
        <v>0</v>
      </c>
      <c r="Y308" s="27">
        <f>IF(N308&gt;Gesamt!$B$23,0,K308/12*Gesamt!$C$23*(((1+Beamte!L308)^(Gesamt!$B$23-Beamte!N308))))</f>
        <v>0</v>
      </c>
      <c r="Z308" s="15">
        <f>IF(N308&gt;Gesamt!$B$32,0,Y308/Gesamt!$B$32*((N308)*(1+S308))/((1+Gesamt!$B$29)^(Gesamt!$B$32-N308)))</f>
        <v>0</v>
      </c>
      <c r="AA308" s="37">
        <f t="shared" si="40"/>
        <v>0</v>
      </c>
      <c r="AB308" s="15">
        <f>IF(V308-P308&gt;0,0,IF(N308&gt;Gesamt!$B$24,0,K308/12*Gesamt!$C$24*(((1+Beamte!L308)^(Gesamt!$B$24-Beamte!N308)))))</f>
        <v>0</v>
      </c>
      <c r="AC308" s="15">
        <f>IF(N308&gt;Gesamt!$B$24,0,AB308/Gesamt!$B$24*((N308)*(1+S308))/((1+Gesamt!$B$29)^(Gesamt!$B$24-N308)))</f>
        <v>0</v>
      </c>
      <c r="AD308" s="37">
        <f t="shared" si="41"/>
        <v>0</v>
      </c>
      <c r="AE308" s="15">
        <f>IF(R308-P308&lt;0,0,x)</f>
        <v>0</v>
      </c>
    </row>
    <row r="309" spans="6:31" x14ac:dyDescent="0.15">
      <c r="F309" s="40"/>
      <c r="G309" s="40"/>
      <c r="H309" s="40"/>
      <c r="I309" s="41"/>
      <c r="J309" s="41"/>
      <c r="K309" s="32">
        <f t="shared" si="37"/>
        <v>0</v>
      </c>
      <c r="L309" s="42">
        <v>1.4999999999999999E-2</v>
      </c>
      <c r="M309" s="33">
        <f t="shared" si="38"/>
        <v>-50.997946611909654</v>
      </c>
      <c r="N309" s="22">
        <f>(Gesamt!$B$2-IF(H309=0,G309,H309))/365.25</f>
        <v>116</v>
      </c>
      <c r="O309" s="22">
        <f t="shared" si="36"/>
        <v>65.002053388090346</v>
      </c>
      <c r="P309" s="23">
        <f>F309+IF(C309="m",Gesamt!$B$13*365.25,Gesamt!$B$14*365.25)</f>
        <v>23741.25</v>
      </c>
      <c r="Q309" s="34">
        <f t="shared" si="39"/>
        <v>23742</v>
      </c>
      <c r="R309" s="24">
        <f>IF(N309&lt;Gesamt!$B$23,IF(H309=0,G309+365.25*Gesamt!$B$23,H309+365.25*Gesamt!$B$23),0)</f>
        <v>0</v>
      </c>
      <c r="S309" s="35">
        <f>IF(M309&lt;Gesamt!$B$17,Gesamt!$C$17,IF(M309&lt;Gesamt!$B$18,Gesamt!$C$18,IF(M309&lt;Gesamt!$B$19,Gesamt!$C$19,Gesamt!$C$20)))</f>
        <v>0</v>
      </c>
      <c r="T309" s="26">
        <f>IF(R309&gt;0,IF(R309&lt;P309,K309/12*Gesamt!$C$23*(1+L309)^(Gesamt!$B$23-Beamte!N309)*(1+$K$4),0),0)</f>
        <v>0</v>
      </c>
      <c r="U309" s="36">
        <f>(T309/Gesamt!$B$23*N309/((1+Gesamt!$B$29)^(Gesamt!$B$23-Beamte!N309)))*(1+S309)</f>
        <v>0</v>
      </c>
      <c r="V309" s="24">
        <f>IF(N309&lt;Gesamt!$B$24,IF(H309=0,G309+365.25*Gesamt!$B$24,H309+365.25*Gesamt!$B$24),0)</f>
        <v>0</v>
      </c>
      <c r="W309" s="26" t="b">
        <f>IF(V309&gt;0,IF(V309&lt;P309,K309/12*Gesamt!$C$24*(1+L309)^(Gesamt!$B$24-Beamte!N309)*(1+$K$4),IF(O309&gt;=35,K309/12*Gesamt!$C$24*(1+L309)^(O309-N309)*(1+$K$4),0)))</f>
        <v>0</v>
      </c>
      <c r="X309" s="36">
        <f>IF(O309&gt;=40,(W309/Gesamt!$B$24*N309/((1+Gesamt!$B$29)^(Gesamt!$B$24-Beamte!N309))*(1+S309)),IF(O309&gt;=35,(W309/O309*N309/((1+Gesamt!$B$29)^(O309-Beamte!N309))*(1+S309)),0))</f>
        <v>0</v>
      </c>
      <c r="Y309" s="27">
        <f>IF(N309&gt;Gesamt!$B$23,0,K309/12*Gesamt!$C$23*(((1+Beamte!L309)^(Gesamt!$B$23-Beamte!N309))))</f>
        <v>0</v>
      </c>
      <c r="Z309" s="15">
        <f>IF(N309&gt;Gesamt!$B$32,0,Y309/Gesamt!$B$32*((N309)*(1+S309))/((1+Gesamt!$B$29)^(Gesamt!$B$32-N309)))</f>
        <v>0</v>
      </c>
      <c r="AA309" s="37">
        <f t="shared" si="40"/>
        <v>0</v>
      </c>
      <c r="AB309" s="15">
        <f>IF(V309-P309&gt;0,0,IF(N309&gt;Gesamt!$B$24,0,K309/12*Gesamt!$C$24*(((1+Beamte!L309)^(Gesamt!$B$24-Beamte!N309)))))</f>
        <v>0</v>
      </c>
      <c r="AC309" s="15">
        <f>IF(N309&gt;Gesamt!$B$24,0,AB309/Gesamt!$B$24*((N309)*(1+S309))/((1+Gesamt!$B$29)^(Gesamt!$B$24-N309)))</f>
        <v>0</v>
      </c>
      <c r="AD309" s="37">
        <f t="shared" si="41"/>
        <v>0</v>
      </c>
      <c r="AE309" s="15">
        <f>IF(R309-P309&lt;0,0,x)</f>
        <v>0</v>
      </c>
    </row>
    <row r="310" spans="6:31" x14ac:dyDescent="0.15">
      <c r="F310" s="40"/>
      <c r="G310" s="40"/>
      <c r="H310" s="40"/>
      <c r="I310" s="41"/>
      <c r="J310" s="41"/>
      <c r="K310" s="32">
        <f t="shared" si="37"/>
        <v>0</v>
      </c>
      <c r="L310" s="42">
        <v>1.4999999999999999E-2</v>
      </c>
      <c r="M310" s="33">
        <f t="shared" si="38"/>
        <v>-50.997946611909654</v>
      </c>
      <c r="N310" s="22">
        <f>(Gesamt!$B$2-IF(H310=0,G310,H310))/365.25</f>
        <v>116</v>
      </c>
      <c r="O310" s="22">
        <f t="shared" si="36"/>
        <v>65.002053388090346</v>
      </c>
      <c r="P310" s="23">
        <f>F310+IF(C310="m",Gesamt!$B$13*365.25,Gesamt!$B$14*365.25)</f>
        <v>23741.25</v>
      </c>
      <c r="Q310" s="34">
        <f t="shared" si="39"/>
        <v>23742</v>
      </c>
      <c r="R310" s="24">
        <f>IF(N310&lt;Gesamt!$B$23,IF(H310=0,G310+365.25*Gesamt!$B$23,H310+365.25*Gesamt!$B$23),0)</f>
        <v>0</v>
      </c>
      <c r="S310" s="35">
        <f>IF(M310&lt;Gesamt!$B$17,Gesamt!$C$17,IF(M310&lt;Gesamt!$B$18,Gesamt!$C$18,IF(M310&lt;Gesamt!$B$19,Gesamt!$C$19,Gesamt!$C$20)))</f>
        <v>0</v>
      </c>
      <c r="T310" s="26">
        <f>IF(R310&gt;0,IF(R310&lt;P310,K310/12*Gesamt!$C$23*(1+L310)^(Gesamt!$B$23-Beamte!N310)*(1+$K$4),0),0)</f>
        <v>0</v>
      </c>
      <c r="U310" s="36">
        <f>(T310/Gesamt!$B$23*N310/((1+Gesamt!$B$29)^(Gesamt!$B$23-Beamte!N310)))*(1+S310)</f>
        <v>0</v>
      </c>
      <c r="V310" s="24">
        <f>IF(N310&lt;Gesamt!$B$24,IF(H310=0,G310+365.25*Gesamt!$B$24,H310+365.25*Gesamt!$B$24),0)</f>
        <v>0</v>
      </c>
      <c r="W310" s="26" t="b">
        <f>IF(V310&gt;0,IF(V310&lt;P310,K310/12*Gesamt!$C$24*(1+L310)^(Gesamt!$B$24-Beamte!N310)*(1+$K$4),IF(O310&gt;=35,K310/12*Gesamt!$C$24*(1+L310)^(O310-N310)*(1+$K$4),0)))</f>
        <v>0</v>
      </c>
      <c r="X310" s="36">
        <f>IF(O310&gt;=40,(W310/Gesamt!$B$24*N310/((1+Gesamt!$B$29)^(Gesamt!$B$24-Beamte!N310))*(1+S310)),IF(O310&gt;=35,(W310/O310*N310/((1+Gesamt!$B$29)^(O310-Beamte!N310))*(1+S310)),0))</f>
        <v>0</v>
      </c>
      <c r="Y310" s="27">
        <f>IF(N310&gt;Gesamt!$B$23,0,K310/12*Gesamt!$C$23*(((1+Beamte!L310)^(Gesamt!$B$23-Beamte!N310))))</f>
        <v>0</v>
      </c>
      <c r="Z310" s="15">
        <f>IF(N310&gt;Gesamt!$B$32,0,Y310/Gesamt!$B$32*((N310)*(1+S310))/((1+Gesamt!$B$29)^(Gesamt!$B$32-N310)))</f>
        <v>0</v>
      </c>
      <c r="AA310" s="37">
        <f t="shared" si="40"/>
        <v>0</v>
      </c>
      <c r="AB310" s="15">
        <f>IF(V310-P310&gt;0,0,IF(N310&gt;Gesamt!$B$24,0,K310/12*Gesamt!$C$24*(((1+Beamte!L310)^(Gesamt!$B$24-Beamte!N310)))))</f>
        <v>0</v>
      </c>
      <c r="AC310" s="15">
        <f>IF(N310&gt;Gesamt!$B$24,0,AB310/Gesamt!$B$24*((N310)*(1+S310))/((1+Gesamt!$B$29)^(Gesamt!$B$24-N310)))</f>
        <v>0</v>
      </c>
      <c r="AD310" s="37">
        <f t="shared" si="41"/>
        <v>0</v>
      </c>
      <c r="AE310" s="15">
        <f>IF(R310-P310&lt;0,0,x)</f>
        <v>0</v>
      </c>
    </row>
    <row r="311" spans="6:31" x14ac:dyDescent="0.15">
      <c r="F311" s="40"/>
      <c r="G311" s="40"/>
      <c r="H311" s="40"/>
      <c r="I311" s="41"/>
      <c r="J311" s="41"/>
      <c r="K311" s="32">
        <f t="shared" si="37"/>
        <v>0</v>
      </c>
      <c r="L311" s="42">
        <v>1.4999999999999999E-2</v>
      </c>
      <c r="M311" s="33">
        <f t="shared" si="38"/>
        <v>-50.997946611909654</v>
      </c>
      <c r="N311" s="22">
        <f>(Gesamt!$B$2-IF(H311=0,G311,H311))/365.25</f>
        <v>116</v>
      </c>
      <c r="O311" s="22">
        <f t="shared" si="36"/>
        <v>65.002053388090346</v>
      </c>
      <c r="P311" s="23">
        <f>F311+IF(C311="m",Gesamt!$B$13*365.25,Gesamt!$B$14*365.25)</f>
        <v>23741.25</v>
      </c>
      <c r="Q311" s="34">
        <f t="shared" si="39"/>
        <v>23742</v>
      </c>
      <c r="R311" s="24">
        <f>IF(N311&lt;Gesamt!$B$23,IF(H311=0,G311+365.25*Gesamt!$B$23,H311+365.25*Gesamt!$B$23),0)</f>
        <v>0</v>
      </c>
      <c r="S311" s="35">
        <f>IF(M311&lt;Gesamt!$B$17,Gesamt!$C$17,IF(M311&lt;Gesamt!$B$18,Gesamt!$C$18,IF(M311&lt;Gesamt!$B$19,Gesamt!$C$19,Gesamt!$C$20)))</f>
        <v>0</v>
      </c>
      <c r="T311" s="26">
        <f>IF(R311&gt;0,IF(R311&lt;P311,K311/12*Gesamt!$C$23*(1+L311)^(Gesamt!$B$23-Beamte!N311)*(1+$K$4),0),0)</f>
        <v>0</v>
      </c>
      <c r="U311" s="36">
        <f>(T311/Gesamt!$B$23*N311/((1+Gesamt!$B$29)^(Gesamt!$B$23-Beamte!N311)))*(1+S311)</f>
        <v>0</v>
      </c>
      <c r="V311" s="24">
        <f>IF(N311&lt;Gesamt!$B$24,IF(H311=0,G311+365.25*Gesamt!$B$24,H311+365.25*Gesamt!$B$24),0)</f>
        <v>0</v>
      </c>
      <c r="W311" s="26" t="b">
        <f>IF(V311&gt;0,IF(V311&lt;P311,K311/12*Gesamt!$C$24*(1+L311)^(Gesamt!$B$24-Beamte!N311)*(1+$K$4),IF(O311&gt;=35,K311/12*Gesamt!$C$24*(1+L311)^(O311-N311)*(1+$K$4),0)))</f>
        <v>0</v>
      </c>
      <c r="X311" s="36">
        <f>IF(O311&gt;=40,(W311/Gesamt!$B$24*N311/((1+Gesamt!$B$29)^(Gesamt!$B$24-Beamte!N311))*(1+S311)),IF(O311&gt;=35,(W311/O311*N311/((1+Gesamt!$B$29)^(O311-Beamte!N311))*(1+S311)),0))</f>
        <v>0</v>
      </c>
      <c r="Y311" s="27">
        <f>IF(N311&gt;Gesamt!$B$23,0,K311/12*Gesamt!$C$23*(((1+Beamte!L311)^(Gesamt!$B$23-Beamte!N311))))</f>
        <v>0</v>
      </c>
      <c r="Z311" s="15">
        <f>IF(N311&gt;Gesamt!$B$32,0,Y311/Gesamt!$B$32*((N311)*(1+S311))/((1+Gesamt!$B$29)^(Gesamt!$B$32-N311)))</f>
        <v>0</v>
      </c>
      <c r="AA311" s="37">
        <f t="shared" si="40"/>
        <v>0</v>
      </c>
      <c r="AB311" s="15">
        <f>IF(V311-P311&gt;0,0,IF(N311&gt;Gesamt!$B$24,0,K311/12*Gesamt!$C$24*(((1+Beamte!L311)^(Gesamt!$B$24-Beamte!N311)))))</f>
        <v>0</v>
      </c>
      <c r="AC311" s="15">
        <f>IF(N311&gt;Gesamt!$B$24,0,AB311/Gesamt!$B$24*((N311)*(1+S311))/((1+Gesamt!$B$29)^(Gesamt!$B$24-N311)))</f>
        <v>0</v>
      </c>
      <c r="AD311" s="37">
        <f t="shared" si="41"/>
        <v>0</v>
      </c>
      <c r="AE311" s="15">
        <f>IF(R311-P311&lt;0,0,x)</f>
        <v>0</v>
      </c>
    </row>
    <row r="312" spans="6:31" x14ac:dyDescent="0.15">
      <c r="F312" s="40"/>
      <c r="G312" s="40"/>
      <c r="H312" s="40"/>
      <c r="I312" s="41"/>
      <c r="J312" s="41"/>
      <c r="K312" s="32">
        <f t="shared" si="37"/>
        <v>0</v>
      </c>
      <c r="L312" s="42">
        <v>1.4999999999999999E-2</v>
      </c>
      <c r="M312" s="33">
        <f t="shared" si="38"/>
        <v>-50.997946611909654</v>
      </c>
      <c r="N312" s="22">
        <f>(Gesamt!$B$2-IF(H312=0,G312,H312))/365.25</f>
        <v>116</v>
      </c>
      <c r="O312" s="22">
        <f t="shared" si="36"/>
        <v>65.002053388090346</v>
      </c>
      <c r="P312" s="23">
        <f>F312+IF(C312="m",Gesamt!$B$13*365.25,Gesamt!$B$14*365.25)</f>
        <v>23741.25</v>
      </c>
      <c r="Q312" s="34">
        <f t="shared" si="39"/>
        <v>23742</v>
      </c>
      <c r="R312" s="24">
        <f>IF(N312&lt;Gesamt!$B$23,IF(H312=0,G312+365.25*Gesamt!$B$23,H312+365.25*Gesamt!$B$23),0)</f>
        <v>0</v>
      </c>
      <c r="S312" s="35">
        <f>IF(M312&lt;Gesamt!$B$17,Gesamt!$C$17,IF(M312&lt;Gesamt!$B$18,Gesamt!$C$18,IF(M312&lt;Gesamt!$B$19,Gesamt!$C$19,Gesamt!$C$20)))</f>
        <v>0</v>
      </c>
      <c r="T312" s="26">
        <f>IF(R312&gt;0,IF(R312&lt;P312,K312/12*Gesamt!$C$23*(1+L312)^(Gesamt!$B$23-Beamte!N312)*(1+$K$4),0),0)</f>
        <v>0</v>
      </c>
      <c r="U312" s="36">
        <f>(T312/Gesamt!$B$23*N312/((1+Gesamt!$B$29)^(Gesamt!$B$23-Beamte!N312)))*(1+S312)</f>
        <v>0</v>
      </c>
      <c r="V312" s="24">
        <f>IF(N312&lt;Gesamt!$B$24,IF(H312=0,G312+365.25*Gesamt!$B$24,H312+365.25*Gesamt!$B$24),0)</f>
        <v>0</v>
      </c>
      <c r="W312" s="26" t="b">
        <f>IF(V312&gt;0,IF(V312&lt;P312,K312/12*Gesamt!$C$24*(1+L312)^(Gesamt!$B$24-Beamte!N312)*(1+$K$4),IF(O312&gt;=35,K312/12*Gesamt!$C$24*(1+L312)^(O312-N312)*(1+$K$4),0)))</f>
        <v>0</v>
      </c>
      <c r="X312" s="36">
        <f>IF(O312&gt;=40,(W312/Gesamt!$B$24*N312/((1+Gesamt!$B$29)^(Gesamt!$B$24-Beamte!N312))*(1+S312)),IF(O312&gt;=35,(W312/O312*N312/((1+Gesamt!$B$29)^(O312-Beamte!N312))*(1+S312)),0))</f>
        <v>0</v>
      </c>
      <c r="Y312" s="27">
        <f>IF(N312&gt;Gesamt!$B$23,0,K312/12*Gesamt!$C$23*(((1+Beamte!L312)^(Gesamt!$B$23-Beamte!N312))))</f>
        <v>0</v>
      </c>
      <c r="Z312" s="15">
        <f>IF(N312&gt;Gesamt!$B$32,0,Y312/Gesamt!$B$32*((N312)*(1+S312))/((1+Gesamt!$B$29)^(Gesamt!$B$32-N312)))</f>
        <v>0</v>
      </c>
      <c r="AA312" s="37">
        <f t="shared" si="40"/>
        <v>0</v>
      </c>
      <c r="AB312" s="15">
        <f>IF(V312-P312&gt;0,0,IF(N312&gt;Gesamt!$B$24,0,K312/12*Gesamt!$C$24*(((1+Beamte!L312)^(Gesamt!$B$24-Beamte!N312)))))</f>
        <v>0</v>
      </c>
      <c r="AC312" s="15">
        <f>IF(N312&gt;Gesamt!$B$24,0,AB312/Gesamt!$B$24*((N312)*(1+S312))/((1+Gesamt!$B$29)^(Gesamt!$B$24-N312)))</f>
        <v>0</v>
      </c>
      <c r="AD312" s="37">
        <f t="shared" si="41"/>
        <v>0</v>
      </c>
      <c r="AE312" s="15">
        <f>IF(R312-P312&lt;0,0,x)</f>
        <v>0</v>
      </c>
    </row>
    <row r="313" spans="6:31" x14ac:dyDescent="0.15">
      <c r="F313" s="40"/>
      <c r="G313" s="40"/>
      <c r="H313" s="40"/>
      <c r="I313" s="41"/>
      <c r="J313" s="41"/>
      <c r="K313" s="32">
        <f t="shared" si="37"/>
        <v>0</v>
      </c>
      <c r="L313" s="42">
        <v>1.4999999999999999E-2</v>
      </c>
      <c r="M313" s="33">
        <f t="shared" si="38"/>
        <v>-50.997946611909654</v>
      </c>
      <c r="N313" s="22">
        <f>(Gesamt!$B$2-IF(H313=0,G313,H313))/365.25</f>
        <v>116</v>
      </c>
      <c r="O313" s="22">
        <f t="shared" si="36"/>
        <v>65.002053388090346</v>
      </c>
      <c r="P313" s="23">
        <f>F313+IF(C313="m",Gesamt!$B$13*365.25,Gesamt!$B$14*365.25)</f>
        <v>23741.25</v>
      </c>
      <c r="Q313" s="34">
        <f t="shared" si="39"/>
        <v>23742</v>
      </c>
      <c r="R313" s="24">
        <f>IF(N313&lt;Gesamt!$B$23,IF(H313=0,G313+365.25*Gesamt!$B$23,H313+365.25*Gesamt!$B$23),0)</f>
        <v>0</v>
      </c>
      <c r="S313" s="35">
        <f>IF(M313&lt;Gesamt!$B$17,Gesamt!$C$17,IF(M313&lt;Gesamt!$B$18,Gesamt!$C$18,IF(M313&lt;Gesamt!$B$19,Gesamt!$C$19,Gesamt!$C$20)))</f>
        <v>0</v>
      </c>
      <c r="T313" s="26">
        <f>IF(R313&gt;0,IF(R313&lt;P313,K313/12*Gesamt!$C$23*(1+L313)^(Gesamt!$B$23-Beamte!N313)*(1+$K$4),0),0)</f>
        <v>0</v>
      </c>
      <c r="U313" s="36">
        <f>(T313/Gesamt!$B$23*N313/((1+Gesamt!$B$29)^(Gesamt!$B$23-Beamte!N313)))*(1+S313)</f>
        <v>0</v>
      </c>
      <c r="V313" s="24">
        <f>IF(N313&lt;Gesamt!$B$24,IF(H313=0,G313+365.25*Gesamt!$B$24,H313+365.25*Gesamt!$B$24),0)</f>
        <v>0</v>
      </c>
      <c r="W313" s="26" t="b">
        <f>IF(V313&gt;0,IF(V313&lt;P313,K313/12*Gesamt!$C$24*(1+L313)^(Gesamt!$B$24-Beamte!N313)*(1+$K$4),IF(O313&gt;=35,K313/12*Gesamt!$C$24*(1+L313)^(O313-N313)*(1+$K$4),0)))</f>
        <v>0</v>
      </c>
      <c r="X313" s="36">
        <f>IF(O313&gt;=40,(W313/Gesamt!$B$24*N313/((1+Gesamt!$B$29)^(Gesamt!$B$24-Beamte!N313))*(1+S313)),IF(O313&gt;=35,(W313/O313*N313/((1+Gesamt!$B$29)^(O313-Beamte!N313))*(1+S313)),0))</f>
        <v>0</v>
      </c>
      <c r="Y313" s="27">
        <f>IF(N313&gt;Gesamt!$B$23,0,K313/12*Gesamt!$C$23*(((1+Beamte!L313)^(Gesamt!$B$23-Beamte!N313))))</f>
        <v>0</v>
      </c>
      <c r="Z313" s="15">
        <f>IF(N313&gt;Gesamt!$B$32,0,Y313/Gesamt!$B$32*((N313)*(1+S313))/((1+Gesamt!$B$29)^(Gesamt!$B$32-N313)))</f>
        <v>0</v>
      </c>
      <c r="AA313" s="37">
        <f t="shared" si="40"/>
        <v>0</v>
      </c>
      <c r="AB313" s="15">
        <f>IF(V313-P313&gt;0,0,IF(N313&gt;Gesamt!$B$24,0,K313/12*Gesamt!$C$24*(((1+Beamte!L313)^(Gesamt!$B$24-Beamte!N313)))))</f>
        <v>0</v>
      </c>
      <c r="AC313" s="15">
        <f>IF(N313&gt;Gesamt!$B$24,0,AB313/Gesamt!$B$24*((N313)*(1+S313))/((1+Gesamt!$B$29)^(Gesamt!$B$24-N313)))</f>
        <v>0</v>
      </c>
      <c r="AD313" s="37">
        <f t="shared" si="41"/>
        <v>0</v>
      </c>
      <c r="AE313" s="15">
        <f>IF(R313-P313&lt;0,0,x)</f>
        <v>0</v>
      </c>
    </row>
    <row r="314" spans="6:31" x14ac:dyDescent="0.15">
      <c r="F314" s="40"/>
      <c r="G314" s="40"/>
      <c r="H314" s="40"/>
      <c r="I314" s="41"/>
      <c r="J314" s="41"/>
      <c r="K314" s="32">
        <f t="shared" si="37"/>
        <v>0</v>
      </c>
      <c r="L314" s="42">
        <v>1.4999999999999999E-2</v>
      </c>
      <c r="M314" s="33">
        <f t="shared" si="38"/>
        <v>-50.997946611909654</v>
      </c>
      <c r="N314" s="22">
        <f>(Gesamt!$B$2-IF(H314=0,G314,H314))/365.25</f>
        <v>116</v>
      </c>
      <c r="O314" s="22">
        <f t="shared" si="36"/>
        <v>65.002053388090346</v>
      </c>
      <c r="P314" s="23">
        <f>F314+IF(C314="m",Gesamt!$B$13*365.25,Gesamt!$B$14*365.25)</f>
        <v>23741.25</v>
      </c>
      <c r="Q314" s="34">
        <f t="shared" si="39"/>
        <v>23742</v>
      </c>
      <c r="R314" s="24">
        <f>IF(N314&lt;Gesamt!$B$23,IF(H314=0,G314+365.25*Gesamt!$B$23,H314+365.25*Gesamt!$B$23),0)</f>
        <v>0</v>
      </c>
      <c r="S314" s="35">
        <f>IF(M314&lt;Gesamt!$B$17,Gesamt!$C$17,IF(M314&lt;Gesamt!$B$18,Gesamt!$C$18,IF(M314&lt;Gesamt!$B$19,Gesamt!$C$19,Gesamt!$C$20)))</f>
        <v>0</v>
      </c>
      <c r="T314" s="26">
        <f>IF(R314&gt;0,IF(R314&lt;P314,K314/12*Gesamt!$C$23*(1+L314)^(Gesamt!$B$23-Beamte!N314)*(1+$K$4),0),0)</f>
        <v>0</v>
      </c>
      <c r="U314" s="36">
        <f>(T314/Gesamt!$B$23*N314/((1+Gesamt!$B$29)^(Gesamt!$B$23-Beamte!N314)))*(1+S314)</f>
        <v>0</v>
      </c>
      <c r="V314" s="24">
        <f>IF(N314&lt;Gesamt!$B$24,IF(H314=0,G314+365.25*Gesamt!$B$24,H314+365.25*Gesamt!$B$24),0)</f>
        <v>0</v>
      </c>
      <c r="W314" s="26" t="b">
        <f>IF(V314&gt;0,IF(V314&lt;P314,K314/12*Gesamt!$C$24*(1+L314)^(Gesamt!$B$24-Beamte!N314)*(1+$K$4),IF(O314&gt;=35,K314/12*Gesamt!$C$24*(1+L314)^(O314-N314)*(1+$K$4),0)))</f>
        <v>0</v>
      </c>
      <c r="X314" s="36">
        <f>IF(O314&gt;=40,(W314/Gesamt!$B$24*N314/((1+Gesamt!$B$29)^(Gesamt!$B$24-Beamte!N314))*(1+S314)),IF(O314&gt;=35,(W314/O314*N314/((1+Gesamt!$B$29)^(O314-Beamte!N314))*(1+S314)),0))</f>
        <v>0</v>
      </c>
      <c r="Y314" s="27">
        <f>IF(N314&gt;Gesamt!$B$23,0,K314/12*Gesamt!$C$23*(((1+Beamte!L314)^(Gesamt!$B$23-Beamte!N314))))</f>
        <v>0</v>
      </c>
      <c r="Z314" s="15">
        <f>IF(N314&gt;Gesamt!$B$32,0,Y314/Gesamt!$B$32*((N314)*(1+S314))/((1+Gesamt!$B$29)^(Gesamt!$B$32-N314)))</f>
        <v>0</v>
      </c>
      <c r="AA314" s="37">
        <f t="shared" si="40"/>
        <v>0</v>
      </c>
      <c r="AB314" s="15">
        <f>IF(V314-P314&gt;0,0,IF(N314&gt;Gesamt!$B$24,0,K314/12*Gesamt!$C$24*(((1+Beamte!L314)^(Gesamt!$B$24-Beamte!N314)))))</f>
        <v>0</v>
      </c>
      <c r="AC314" s="15">
        <f>IF(N314&gt;Gesamt!$B$24,0,AB314/Gesamt!$B$24*((N314)*(1+S314))/((1+Gesamt!$B$29)^(Gesamt!$B$24-N314)))</f>
        <v>0</v>
      </c>
      <c r="AD314" s="37">
        <f t="shared" si="41"/>
        <v>0</v>
      </c>
      <c r="AE314" s="15">
        <f>IF(R314-P314&lt;0,0,x)</f>
        <v>0</v>
      </c>
    </row>
    <row r="315" spans="6:31" x14ac:dyDescent="0.15">
      <c r="F315" s="40"/>
      <c r="G315" s="40"/>
      <c r="H315" s="40"/>
      <c r="I315" s="41"/>
      <c r="J315" s="41"/>
      <c r="K315" s="32">
        <f t="shared" si="37"/>
        <v>0</v>
      </c>
      <c r="L315" s="42">
        <v>1.4999999999999999E-2</v>
      </c>
      <c r="M315" s="33">
        <f t="shared" si="38"/>
        <v>-50.997946611909654</v>
      </c>
      <c r="N315" s="22">
        <f>(Gesamt!$B$2-IF(H315=0,G315,H315))/365.25</f>
        <v>116</v>
      </c>
      <c r="O315" s="22">
        <f t="shared" si="36"/>
        <v>65.002053388090346</v>
      </c>
      <c r="P315" s="23">
        <f>F315+IF(C315="m",Gesamt!$B$13*365.25,Gesamt!$B$14*365.25)</f>
        <v>23741.25</v>
      </c>
      <c r="Q315" s="34">
        <f t="shared" si="39"/>
        <v>23742</v>
      </c>
      <c r="R315" s="24">
        <f>IF(N315&lt;Gesamt!$B$23,IF(H315=0,G315+365.25*Gesamt!$B$23,H315+365.25*Gesamt!$B$23),0)</f>
        <v>0</v>
      </c>
      <c r="S315" s="35">
        <f>IF(M315&lt;Gesamt!$B$17,Gesamt!$C$17,IF(M315&lt;Gesamt!$B$18,Gesamt!$C$18,IF(M315&lt;Gesamt!$B$19,Gesamt!$C$19,Gesamt!$C$20)))</f>
        <v>0</v>
      </c>
      <c r="T315" s="26">
        <f>IF(R315&gt;0,IF(R315&lt;P315,K315/12*Gesamt!$C$23*(1+L315)^(Gesamt!$B$23-Beamte!N315)*(1+$K$4),0),0)</f>
        <v>0</v>
      </c>
      <c r="U315" s="36">
        <f>(T315/Gesamt!$B$23*N315/((1+Gesamt!$B$29)^(Gesamt!$B$23-Beamte!N315)))*(1+S315)</f>
        <v>0</v>
      </c>
      <c r="V315" s="24">
        <f>IF(N315&lt;Gesamt!$B$24,IF(H315=0,G315+365.25*Gesamt!$B$24,H315+365.25*Gesamt!$B$24),0)</f>
        <v>0</v>
      </c>
      <c r="W315" s="26" t="b">
        <f>IF(V315&gt;0,IF(V315&lt;P315,K315/12*Gesamt!$C$24*(1+L315)^(Gesamt!$B$24-Beamte!N315)*(1+$K$4),IF(O315&gt;=35,K315/12*Gesamt!$C$24*(1+L315)^(O315-N315)*(1+$K$4),0)))</f>
        <v>0</v>
      </c>
      <c r="X315" s="36">
        <f>IF(O315&gt;=40,(W315/Gesamt!$B$24*N315/((1+Gesamt!$B$29)^(Gesamt!$B$24-Beamte!N315))*(1+S315)),IF(O315&gt;=35,(W315/O315*N315/((1+Gesamt!$B$29)^(O315-Beamte!N315))*(1+S315)),0))</f>
        <v>0</v>
      </c>
      <c r="Y315" s="27">
        <f>IF(N315&gt;Gesamt!$B$23,0,K315/12*Gesamt!$C$23*(((1+Beamte!L315)^(Gesamt!$B$23-Beamte!N315))))</f>
        <v>0</v>
      </c>
      <c r="Z315" s="15">
        <f>IF(N315&gt;Gesamt!$B$32,0,Y315/Gesamt!$B$32*((N315)*(1+S315))/((1+Gesamt!$B$29)^(Gesamt!$B$32-N315)))</f>
        <v>0</v>
      </c>
      <c r="AA315" s="37">
        <f t="shared" si="40"/>
        <v>0</v>
      </c>
      <c r="AB315" s="15">
        <f>IF(V315-P315&gt;0,0,IF(N315&gt;Gesamt!$B$24,0,K315/12*Gesamt!$C$24*(((1+Beamte!L315)^(Gesamt!$B$24-Beamte!N315)))))</f>
        <v>0</v>
      </c>
      <c r="AC315" s="15">
        <f>IF(N315&gt;Gesamt!$B$24,0,AB315/Gesamt!$B$24*((N315)*(1+S315))/((1+Gesamt!$B$29)^(Gesamt!$B$24-N315)))</f>
        <v>0</v>
      </c>
      <c r="AD315" s="37">
        <f t="shared" si="41"/>
        <v>0</v>
      </c>
      <c r="AE315" s="15">
        <f>IF(R315-P315&lt;0,0,x)</f>
        <v>0</v>
      </c>
    </row>
    <row r="316" spans="6:31" x14ac:dyDescent="0.15">
      <c r="F316" s="40"/>
      <c r="G316" s="40"/>
      <c r="H316" s="40"/>
      <c r="I316" s="41"/>
      <c r="J316" s="41"/>
      <c r="K316" s="32">
        <f t="shared" si="37"/>
        <v>0</v>
      </c>
      <c r="L316" s="42">
        <v>1.4999999999999999E-2</v>
      </c>
      <c r="M316" s="33">
        <f t="shared" si="38"/>
        <v>-50.997946611909654</v>
      </c>
      <c r="N316" s="22">
        <f>(Gesamt!$B$2-IF(H316=0,G316,H316))/365.25</f>
        <v>116</v>
      </c>
      <c r="O316" s="22">
        <f t="shared" si="36"/>
        <v>65.002053388090346</v>
      </c>
      <c r="P316" s="23">
        <f>F316+IF(C316="m",Gesamt!$B$13*365.25,Gesamt!$B$14*365.25)</f>
        <v>23741.25</v>
      </c>
      <c r="Q316" s="34">
        <f t="shared" si="39"/>
        <v>23742</v>
      </c>
      <c r="R316" s="24">
        <f>IF(N316&lt;Gesamt!$B$23,IF(H316=0,G316+365.25*Gesamt!$B$23,H316+365.25*Gesamt!$B$23),0)</f>
        <v>0</v>
      </c>
      <c r="S316" s="35">
        <f>IF(M316&lt;Gesamt!$B$17,Gesamt!$C$17,IF(M316&lt;Gesamt!$B$18,Gesamt!$C$18,IF(M316&lt;Gesamt!$B$19,Gesamt!$C$19,Gesamt!$C$20)))</f>
        <v>0</v>
      </c>
      <c r="T316" s="26">
        <f>IF(R316&gt;0,IF(R316&lt;P316,K316/12*Gesamt!$C$23*(1+L316)^(Gesamt!$B$23-Beamte!N316)*(1+$K$4),0),0)</f>
        <v>0</v>
      </c>
      <c r="U316" s="36">
        <f>(T316/Gesamt!$B$23*N316/((1+Gesamt!$B$29)^(Gesamt!$B$23-Beamte!N316)))*(1+S316)</f>
        <v>0</v>
      </c>
      <c r="V316" s="24">
        <f>IF(N316&lt;Gesamt!$B$24,IF(H316=0,G316+365.25*Gesamt!$B$24,H316+365.25*Gesamt!$B$24),0)</f>
        <v>0</v>
      </c>
      <c r="W316" s="26" t="b">
        <f>IF(V316&gt;0,IF(V316&lt;P316,K316/12*Gesamt!$C$24*(1+L316)^(Gesamt!$B$24-Beamte!N316)*(1+$K$4),IF(O316&gt;=35,K316/12*Gesamt!$C$24*(1+L316)^(O316-N316)*(1+$K$4),0)))</f>
        <v>0</v>
      </c>
      <c r="X316" s="36">
        <f>IF(O316&gt;=40,(W316/Gesamt!$B$24*N316/((1+Gesamt!$B$29)^(Gesamt!$B$24-Beamte!N316))*(1+S316)),IF(O316&gt;=35,(W316/O316*N316/((1+Gesamt!$B$29)^(O316-Beamte!N316))*(1+S316)),0))</f>
        <v>0</v>
      </c>
      <c r="Y316" s="27">
        <f>IF(N316&gt;Gesamt!$B$23,0,K316/12*Gesamt!$C$23*(((1+Beamte!L316)^(Gesamt!$B$23-Beamte!N316))))</f>
        <v>0</v>
      </c>
      <c r="Z316" s="15">
        <f>IF(N316&gt;Gesamt!$B$32,0,Y316/Gesamt!$B$32*((N316)*(1+S316))/((1+Gesamt!$B$29)^(Gesamt!$B$32-N316)))</f>
        <v>0</v>
      </c>
      <c r="AA316" s="37">
        <f t="shared" si="40"/>
        <v>0</v>
      </c>
      <c r="AB316" s="15">
        <f>IF(V316-P316&gt;0,0,IF(N316&gt;Gesamt!$B$24,0,K316/12*Gesamt!$C$24*(((1+Beamte!L316)^(Gesamt!$B$24-Beamte!N316)))))</f>
        <v>0</v>
      </c>
      <c r="AC316" s="15">
        <f>IF(N316&gt;Gesamt!$B$24,0,AB316/Gesamt!$B$24*((N316)*(1+S316))/((1+Gesamt!$B$29)^(Gesamt!$B$24-N316)))</f>
        <v>0</v>
      </c>
      <c r="AD316" s="37">
        <f t="shared" si="41"/>
        <v>0</v>
      </c>
      <c r="AE316" s="15">
        <f>IF(R316-P316&lt;0,0,x)</f>
        <v>0</v>
      </c>
    </row>
    <row r="317" spans="6:31" x14ac:dyDescent="0.15">
      <c r="F317" s="40"/>
      <c r="G317" s="40"/>
      <c r="H317" s="40"/>
      <c r="I317" s="41"/>
      <c r="J317" s="41"/>
      <c r="K317" s="32">
        <f t="shared" si="37"/>
        <v>0</v>
      </c>
      <c r="L317" s="42">
        <v>1.4999999999999999E-2</v>
      </c>
      <c r="M317" s="33">
        <f t="shared" si="38"/>
        <v>-50.997946611909654</v>
      </c>
      <c r="N317" s="22">
        <f>(Gesamt!$B$2-IF(H317=0,G317,H317))/365.25</f>
        <v>116</v>
      </c>
      <c r="O317" s="22">
        <f t="shared" si="36"/>
        <v>65.002053388090346</v>
      </c>
      <c r="P317" s="23">
        <f>F317+IF(C317="m",Gesamt!$B$13*365.25,Gesamt!$B$14*365.25)</f>
        <v>23741.25</v>
      </c>
      <c r="Q317" s="34">
        <f t="shared" si="39"/>
        <v>23742</v>
      </c>
      <c r="R317" s="24">
        <f>IF(N317&lt;Gesamt!$B$23,IF(H317=0,G317+365.25*Gesamt!$B$23,H317+365.25*Gesamt!$B$23),0)</f>
        <v>0</v>
      </c>
      <c r="S317" s="35">
        <f>IF(M317&lt;Gesamt!$B$17,Gesamt!$C$17,IF(M317&lt;Gesamt!$B$18,Gesamt!$C$18,IF(M317&lt;Gesamt!$B$19,Gesamt!$C$19,Gesamt!$C$20)))</f>
        <v>0</v>
      </c>
      <c r="T317" s="26">
        <f>IF(R317&gt;0,IF(R317&lt;P317,K317/12*Gesamt!$C$23*(1+L317)^(Gesamt!$B$23-Beamte!N317)*(1+$K$4),0),0)</f>
        <v>0</v>
      </c>
      <c r="U317" s="36">
        <f>(T317/Gesamt!$B$23*N317/((1+Gesamt!$B$29)^(Gesamt!$B$23-Beamte!N317)))*(1+S317)</f>
        <v>0</v>
      </c>
      <c r="V317" s="24">
        <f>IF(N317&lt;Gesamt!$B$24,IF(H317=0,G317+365.25*Gesamt!$B$24,H317+365.25*Gesamt!$B$24),0)</f>
        <v>0</v>
      </c>
      <c r="W317" s="26" t="b">
        <f>IF(V317&gt;0,IF(V317&lt;P317,K317/12*Gesamt!$C$24*(1+L317)^(Gesamt!$B$24-Beamte!N317)*(1+$K$4),IF(O317&gt;=35,K317/12*Gesamt!$C$24*(1+L317)^(O317-N317)*(1+$K$4),0)))</f>
        <v>0</v>
      </c>
      <c r="X317" s="36">
        <f>IF(O317&gt;=40,(W317/Gesamt!$B$24*N317/((1+Gesamt!$B$29)^(Gesamt!$B$24-Beamte!N317))*(1+S317)),IF(O317&gt;=35,(W317/O317*N317/((1+Gesamt!$B$29)^(O317-Beamte!N317))*(1+S317)),0))</f>
        <v>0</v>
      </c>
      <c r="Y317" s="27">
        <f>IF(N317&gt;Gesamt!$B$23,0,K317/12*Gesamt!$C$23*(((1+Beamte!L317)^(Gesamt!$B$23-Beamte!N317))))</f>
        <v>0</v>
      </c>
      <c r="Z317" s="15">
        <f>IF(N317&gt;Gesamt!$B$32,0,Y317/Gesamt!$B$32*((N317)*(1+S317))/((1+Gesamt!$B$29)^(Gesamt!$B$32-N317)))</f>
        <v>0</v>
      </c>
      <c r="AA317" s="37">
        <f t="shared" si="40"/>
        <v>0</v>
      </c>
      <c r="AB317" s="15">
        <f>IF(V317-P317&gt;0,0,IF(N317&gt;Gesamt!$B$24,0,K317/12*Gesamt!$C$24*(((1+Beamte!L317)^(Gesamt!$B$24-Beamte!N317)))))</f>
        <v>0</v>
      </c>
      <c r="AC317" s="15">
        <f>IF(N317&gt;Gesamt!$B$24,0,AB317/Gesamt!$B$24*((N317)*(1+S317))/((1+Gesamt!$B$29)^(Gesamt!$B$24-N317)))</f>
        <v>0</v>
      </c>
      <c r="AD317" s="37">
        <f t="shared" si="41"/>
        <v>0</v>
      </c>
      <c r="AE317" s="15">
        <f>IF(R317-P317&lt;0,0,x)</f>
        <v>0</v>
      </c>
    </row>
    <row r="318" spans="6:31" x14ac:dyDescent="0.15">
      <c r="F318" s="40"/>
      <c r="G318" s="40"/>
      <c r="H318" s="40"/>
      <c r="I318" s="41"/>
      <c r="J318" s="41"/>
      <c r="K318" s="32">
        <f t="shared" si="37"/>
        <v>0</v>
      </c>
      <c r="L318" s="42">
        <v>1.4999999999999999E-2</v>
      </c>
      <c r="M318" s="33">
        <f t="shared" si="38"/>
        <v>-50.997946611909654</v>
      </c>
      <c r="N318" s="22">
        <f>(Gesamt!$B$2-IF(H318=0,G318,H318))/365.25</f>
        <v>116</v>
      </c>
      <c r="O318" s="22">
        <f t="shared" si="36"/>
        <v>65.002053388090346</v>
      </c>
      <c r="P318" s="23">
        <f>F318+IF(C318="m",Gesamt!$B$13*365.25,Gesamt!$B$14*365.25)</f>
        <v>23741.25</v>
      </c>
      <c r="Q318" s="34">
        <f t="shared" si="39"/>
        <v>23742</v>
      </c>
      <c r="R318" s="24">
        <f>IF(N318&lt;Gesamt!$B$23,IF(H318=0,G318+365.25*Gesamt!$B$23,H318+365.25*Gesamt!$B$23),0)</f>
        <v>0</v>
      </c>
      <c r="S318" s="35">
        <f>IF(M318&lt;Gesamt!$B$17,Gesamt!$C$17,IF(M318&lt;Gesamt!$B$18,Gesamt!$C$18,IF(M318&lt;Gesamt!$B$19,Gesamt!$C$19,Gesamt!$C$20)))</f>
        <v>0</v>
      </c>
      <c r="T318" s="26">
        <f>IF(R318&gt;0,IF(R318&lt;P318,K318/12*Gesamt!$C$23*(1+L318)^(Gesamt!$B$23-Beamte!N318)*(1+$K$4),0),0)</f>
        <v>0</v>
      </c>
      <c r="U318" s="36">
        <f>(T318/Gesamt!$B$23*N318/((1+Gesamt!$B$29)^(Gesamt!$B$23-Beamte!N318)))*(1+S318)</f>
        <v>0</v>
      </c>
      <c r="V318" s="24">
        <f>IF(N318&lt;Gesamt!$B$24,IF(H318=0,G318+365.25*Gesamt!$B$24,H318+365.25*Gesamt!$B$24),0)</f>
        <v>0</v>
      </c>
      <c r="W318" s="26" t="b">
        <f>IF(V318&gt;0,IF(V318&lt;P318,K318/12*Gesamt!$C$24*(1+L318)^(Gesamt!$B$24-Beamte!N318)*(1+$K$4),IF(O318&gt;=35,K318/12*Gesamt!$C$24*(1+L318)^(O318-N318)*(1+$K$4),0)))</f>
        <v>0</v>
      </c>
      <c r="X318" s="36">
        <f>IF(O318&gt;=40,(W318/Gesamt!$B$24*N318/((1+Gesamt!$B$29)^(Gesamt!$B$24-Beamte!N318))*(1+S318)),IF(O318&gt;=35,(W318/O318*N318/((1+Gesamt!$B$29)^(O318-Beamte!N318))*(1+S318)),0))</f>
        <v>0</v>
      </c>
      <c r="Y318" s="27">
        <f>IF(N318&gt;Gesamt!$B$23,0,K318/12*Gesamt!$C$23*(((1+Beamte!L318)^(Gesamt!$B$23-Beamte!N318))))</f>
        <v>0</v>
      </c>
      <c r="Z318" s="15">
        <f>IF(N318&gt;Gesamt!$B$32,0,Y318/Gesamt!$B$32*((N318)*(1+S318))/((1+Gesamt!$B$29)^(Gesamt!$B$32-N318)))</f>
        <v>0</v>
      </c>
      <c r="AA318" s="37">
        <f t="shared" si="40"/>
        <v>0</v>
      </c>
      <c r="AB318" s="15">
        <f>IF(V318-P318&gt;0,0,IF(N318&gt;Gesamt!$B$24,0,K318/12*Gesamt!$C$24*(((1+Beamte!L318)^(Gesamt!$B$24-Beamte!N318)))))</f>
        <v>0</v>
      </c>
      <c r="AC318" s="15">
        <f>IF(N318&gt;Gesamt!$B$24,0,AB318/Gesamt!$B$24*((N318)*(1+S318))/((1+Gesamt!$B$29)^(Gesamt!$B$24-N318)))</f>
        <v>0</v>
      </c>
      <c r="AD318" s="37">
        <f t="shared" si="41"/>
        <v>0</v>
      </c>
      <c r="AE318" s="15">
        <f>IF(R318-P318&lt;0,0,x)</f>
        <v>0</v>
      </c>
    </row>
    <row r="319" spans="6:31" x14ac:dyDescent="0.15">
      <c r="F319" s="40"/>
      <c r="G319" s="40"/>
      <c r="H319" s="40"/>
      <c r="I319" s="41"/>
      <c r="J319" s="41"/>
      <c r="K319" s="32">
        <f t="shared" si="37"/>
        <v>0</v>
      </c>
      <c r="L319" s="42">
        <v>1.4999999999999999E-2</v>
      </c>
      <c r="M319" s="33">
        <f t="shared" si="38"/>
        <v>-50.997946611909654</v>
      </c>
      <c r="N319" s="22">
        <f>(Gesamt!$B$2-IF(H319=0,G319,H319))/365.25</f>
        <v>116</v>
      </c>
      <c r="O319" s="22">
        <f t="shared" si="36"/>
        <v>65.002053388090346</v>
      </c>
      <c r="P319" s="23">
        <f>F319+IF(C319="m",Gesamt!$B$13*365.25,Gesamt!$B$14*365.25)</f>
        <v>23741.25</v>
      </c>
      <c r="Q319" s="34">
        <f t="shared" si="39"/>
        <v>23742</v>
      </c>
      <c r="R319" s="24">
        <f>IF(N319&lt;Gesamt!$B$23,IF(H319=0,G319+365.25*Gesamt!$B$23,H319+365.25*Gesamt!$B$23),0)</f>
        <v>0</v>
      </c>
      <c r="S319" s="35">
        <f>IF(M319&lt;Gesamt!$B$17,Gesamt!$C$17,IF(M319&lt;Gesamt!$B$18,Gesamt!$C$18,IF(M319&lt;Gesamt!$B$19,Gesamt!$C$19,Gesamt!$C$20)))</f>
        <v>0</v>
      </c>
      <c r="T319" s="26">
        <f>IF(R319&gt;0,IF(R319&lt;P319,K319/12*Gesamt!$C$23*(1+L319)^(Gesamt!$B$23-Beamte!N319)*(1+$K$4),0),0)</f>
        <v>0</v>
      </c>
      <c r="U319" s="36">
        <f>(T319/Gesamt!$B$23*N319/((1+Gesamt!$B$29)^(Gesamt!$B$23-Beamte!N319)))*(1+S319)</f>
        <v>0</v>
      </c>
      <c r="V319" s="24">
        <f>IF(N319&lt;Gesamt!$B$24,IF(H319=0,G319+365.25*Gesamt!$B$24,H319+365.25*Gesamt!$B$24),0)</f>
        <v>0</v>
      </c>
      <c r="W319" s="26" t="b">
        <f>IF(V319&gt;0,IF(V319&lt;P319,K319/12*Gesamt!$C$24*(1+L319)^(Gesamt!$B$24-Beamte!N319)*(1+$K$4),IF(O319&gt;=35,K319/12*Gesamt!$C$24*(1+L319)^(O319-N319)*(1+$K$4),0)))</f>
        <v>0</v>
      </c>
      <c r="X319" s="36">
        <f>IF(O319&gt;=40,(W319/Gesamt!$B$24*N319/((1+Gesamt!$B$29)^(Gesamt!$B$24-Beamte!N319))*(1+S319)),IF(O319&gt;=35,(W319/O319*N319/((1+Gesamt!$B$29)^(O319-Beamte!N319))*(1+S319)),0))</f>
        <v>0</v>
      </c>
      <c r="Y319" s="27">
        <f>IF(N319&gt;Gesamt!$B$23,0,K319/12*Gesamt!$C$23*(((1+Beamte!L319)^(Gesamt!$B$23-Beamte!N319))))</f>
        <v>0</v>
      </c>
      <c r="Z319" s="15">
        <f>IF(N319&gt;Gesamt!$B$32,0,Y319/Gesamt!$B$32*((N319)*(1+S319))/((1+Gesamt!$B$29)^(Gesamt!$B$32-N319)))</f>
        <v>0</v>
      </c>
      <c r="AA319" s="37">
        <f t="shared" si="40"/>
        <v>0</v>
      </c>
      <c r="AB319" s="15">
        <f>IF(V319-P319&gt;0,0,IF(N319&gt;Gesamt!$B$24,0,K319/12*Gesamt!$C$24*(((1+Beamte!L319)^(Gesamt!$B$24-Beamte!N319)))))</f>
        <v>0</v>
      </c>
      <c r="AC319" s="15">
        <f>IF(N319&gt;Gesamt!$B$24,0,AB319/Gesamt!$B$24*((N319)*(1+S319))/((1+Gesamt!$B$29)^(Gesamt!$B$24-N319)))</f>
        <v>0</v>
      </c>
      <c r="AD319" s="37">
        <f t="shared" si="41"/>
        <v>0</v>
      </c>
      <c r="AE319" s="15">
        <f>IF(R319-P319&lt;0,0,x)</f>
        <v>0</v>
      </c>
    </row>
    <row r="320" spans="6:31" x14ac:dyDescent="0.15">
      <c r="F320" s="40"/>
      <c r="G320" s="40"/>
      <c r="H320" s="40"/>
      <c r="I320" s="41"/>
      <c r="J320" s="41"/>
      <c r="K320" s="32">
        <f t="shared" si="37"/>
        <v>0</v>
      </c>
      <c r="L320" s="42">
        <v>1.4999999999999999E-2</v>
      </c>
      <c r="M320" s="33">
        <f t="shared" si="38"/>
        <v>-50.997946611909654</v>
      </c>
      <c r="N320" s="22">
        <f>(Gesamt!$B$2-IF(H320=0,G320,H320))/365.25</f>
        <v>116</v>
      </c>
      <c r="O320" s="22">
        <f t="shared" si="36"/>
        <v>65.002053388090346</v>
      </c>
      <c r="P320" s="23">
        <f>F320+IF(C320="m",Gesamt!$B$13*365.25,Gesamt!$B$14*365.25)</f>
        <v>23741.25</v>
      </c>
      <c r="Q320" s="34">
        <f t="shared" si="39"/>
        <v>23742</v>
      </c>
      <c r="R320" s="24">
        <f>IF(N320&lt;Gesamt!$B$23,IF(H320=0,G320+365.25*Gesamt!$B$23,H320+365.25*Gesamt!$B$23),0)</f>
        <v>0</v>
      </c>
      <c r="S320" s="35">
        <f>IF(M320&lt;Gesamt!$B$17,Gesamt!$C$17,IF(M320&lt;Gesamt!$B$18,Gesamt!$C$18,IF(M320&lt;Gesamt!$B$19,Gesamt!$C$19,Gesamt!$C$20)))</f>
        <v>0</v>
      </c>
      <c r="T320" s="26">
        <f>IF(R320&gt;0,IF(R320&lt;P320,K320/12*Gesamt!$C$23*(1+L320)^(Gesamt!$B$23-Beamte!N320)*(1+$K$4),0),0)</f>
        <v>0</v>
      </c>
      <c r="U320" s="36">
        <f>(T320/Gesamt!$B$23*N320/((1+Gesamt!$B$29)^(Gesamt!$B$23-Beamte!N320)))*(1+S320)</f>
        <v>0</v>
      </c>
      <c r="V320" s="24">
        <f>IF(N320&lt;Gesamt!$B$24,IF(H320=0,G320+365.25*Gesamt!$B$24,H320+365.25*Gesamt!$B$24),0)</f>
        <v>0</v>
      </c>
      <c r="W320" s="26" t="b">
        <f>IF(V320&gt;0,IF(V320&lt;P320,K320/12*Gesamt!$C$24*(1+L320)^(Gesamt!$B$24-Beamte!N320)*(1+$K$4),IF(O320&gt;=35,K320/12*Gesamt!$C$24*(1+L320)^(O320-N320)*(1+$K$4),0)))</f>
        <v>0</v>
      </c>
      <c r="X320" s="36">
        <f>IF(O320&gt;=40,(W320/Gesamt!$B$24*N320/((1+Gesamt!$B$29)^(Gesamt!$B$24-Beamte!N320))*(1+S320)),IF(O320&gt;=35,(W320/O320*N320/((1+Gesamt!$B$29)^(O320-Beamte!N320))*(1+S320)),0))</f>
        <v>0</v>
      </c>
      <c r="Y320" s="27">
        <f>IF(N320&gt;Gesamt!$B$23,0,K320/12*Gesamt!$C$23*(((1+Beamte!L320)^(Gesamt!$B$23-Beamte!N320))))</f>
        <v>0</v>
      </c>
      <c r="Z320" s="15">
        <f>IF(N320&gt;Gesamt!$B$32,0,Y320/Gesamt!$B$32*((N320)*(1+S320))/((1+Gesamt!$B$29)^(Gesamt!$B$32-N320)))</f>
        <v>0</v>
      </c>
      <c r="AA320" s="37">
        <f t="shared" si="40"/>
        <v>0</v>
      </c>
      <c r="AB320" s="15">
        <f>IF(V320-P320&gt;0,0,IF(N320&gt;Gesamt!$B$24,0,K320/12*Gesamt!$C$24*(((1+Beamte!L320)^(Gesamt!$B$24-Beamte!N320)))))</f>
        <v>0</v>
      </c>
      <c r="AC320" s="15">
        <f>IF(N320&gt;Gesamt!$B$24,0,AB320/Gesamt!$B$24*((N320)*(1+S320))/((1+Gesamt!$B$29)^(Gesamt!$B$24-N320)))</f>
        <v>0</v>
      </c>
      <c r="AD320" s="37">
        <f t="shared" si="41"/>
        <v>0</v>
      </c>
      <c r="AE320" s="15">
        <f>IF(R320-P320&lt;0,0,x)</f>
        <v>0</v>
      </c>
    </row>
    <row r="321" spans="6:31" x14ac:dyDescent="0.15">
      <c r="F321" s="40"/>
      <c r="G321" s="40"/>
      <c r="H321" s="40"/>
      <c r="I321" s="41"/>
      <c r="J321" s="41"/>
      <c r="K321" s="32">
        <f t="shared" si="37"/>
        <v>0</v>
      </c>
      <c r="L321" s="42">
        <v>1.4999999999999999E-2</v>
      </c>
      <c r="M321" s="33">
        <f t="shared" si="38"/>
        <v>-50.997946611909654</v>
      </c>
      <c r="N321" s="22">
        <f>(Gesamt!$B$2-IF(H321=0,G321,H321))/365.25</f>
        <v>116</v>
      </c>
      <c r="O321" s="22">
        <f t="shared" si="36"/>
        <v>65.002053388090346</v>
      </c>
      <c r="P321" s="23">
        <f>F321+IF(C321="m",Gesamt!$B$13*365.25,Gesamt!$B$14*365.25)</f>
        <v>23741.25</v>
      </c>
      <c r="Q321" s="34">
        <f t="shared" si="39"/>
        <v>23742</v>
      </c>
      <c r="R321" s="24">
        <f>IF(N321&lt;Gesamt!$B$23,IF(H321=0,G321+365.25*Gesamt!$B$23,H321+365.25*Gesamt!$B$23),0)</f>
        <v>0</v>
      </c>
      <c r="S321" s="35">
        <f>IF(M321&lt;Gesamt!$B$17,Gesamt!$C$17,IF(M321&lt;Gesamt!$B$18,Gesamt!$C$18,IF(M321&lt;Gesamt!$B$19,Gesamt!$C$19,Gesamt!$C$20)))</f>
        <v>0</v>
      </c>
      <c r="T321" s="26">
        <f>IF(R321&gt;0,IF(R321&lt;P321,K321/12*Gesamt!$C$23*(1+L321)^(Gesamt!$B$23-Beamte!N321)*(1+$K$4),0),0)</f>
        <v>0</v>
      </c>
      <c r="U321" s="36">
        <f>(T321/Gesamt!$B$23*N321/((1+Gesamt!$B$29)^(Gesamt!$B$23-Beamte!N321)))*(1+S321)</f>
        <v>0</v>
      </c>
      <c r="V321" s="24">
        <f>IF(N321&lt;Gesamt!$B$24,IF(H321=0,G321+365.25*Gesamt!$B$24,H321+365.25*Gesamt!$B$24),0)</f>
        <v>0</v>
      </c>
      <c r="W321" s="26" t="b">
        <f>IF(V321&gt;0,IF(V321&lt;P321,K321/12*Gesamt!$C$24*(1+L321)^(Gesamt!$B$24-Beamte!N321)*(1+$K$4),IF(O321&gt;=35,K321/12*Gesamt!$C$24*(1+L321)^(O321-N321)*(1+$K$4),0)))</f>
        <v>0</v>
      </c>
      <c r="X321" s="36">
        <f>IF(O321&gt;=40,(W321/Gesamt!$B$24*N321/((1+Gesamt!$B$29)^(Gesamt!$B$24-Beamte!N321))*(1+S321)),IF(O321&gt;=35,(W321/O321*N321/((1+Gesamt!$B$29)^(O321-Beamte!N321))*(1+S321)),0))</f>
        <v>0</v>
      </c>
      <c r="Y321" s="27">
        <f>IF(N321&gt;Gesamt!$B$23,0,K321/12*Gesamt!$C$23*(((1+Beamte!L321)^(Gesamt!$B$23-Beamte!N321))))</f>
        <v>0</v>
      </c>
      <c r="Z321" s="15">
        <f>IF(N321&gt;Gesamt!$B$32,0,Y321/Gesamt!$B$32*((N321)*(1+S321))/((1+Gesamt!$B$29)^(Gesamt!$B$32-N321)))</f>
        <v>0</v>
      </c>
      <c r="AA321" s="37">
        <f t="shared" si="40"/>
        <v>0</v>
      </c>
      <c r="AB321" s="15">
        <f>IF(V321-P321&gt;0,0,IF(N321&gt;Gesamt!$B$24,0,K321/12*Gesamt!$C$24*(((1+Beamte!L321)^(Gesamt!$B$24-Beamte!N321)))))</f>
        <v>0</v>
      </c>
      <c r="AC321" s="15">
        <f>IF(N321&gt;Gesamt!$B$24,0,AB321/Gesamt!$B$24*((N321)*(1+S321))/((1+Gesamt!$B$29)^(Gesamt!$B$24-N321)))</f>
        <v>0</v>
      </c>
      <c r="AD321" s="37">
        <f t="shared" si="41"/>
        <v>0</v>
      </c>
      <c r="AE321" s="15">
        <f>IF(R321-P321&lt;0,0,x)</f>
        <v>0</v>
      </c>
    </row>
    <row r="322" spans="6:31" x14ac:dyDescent="0.15">
      <c r="F322" s="40"/>
      <c r="G322" s="40"/>
      <c r="H322" s="40"/>
      <c r="I322" s="41"/>
      <c r="J322" s="41"/>
      <c r="K322" s="32">
        <f t="shared" si="37"/>
        <v>0</v>
      </c>
      <c r="L322" s="42">
        <v>1.4999999999999999E-2</v>
      </c>
      <c r="M322" s="33">
        <f t="shared" si="38"/>
        <v>-50.997946611909654</v>
      </c>
      <c r="N322" s="22">
        <f>(Gesamt!$B$2-IF(H322=0,G322,H322))/365.25</f>
        <v>116</v>
      </c>
      <c r="O322" s="22">
        <f t="shared" si="36"/>
        <v>65.002053388090346</v>
      </c>
      <c r="P322" s="23">
        <f>F322+IF(C322="m",Gesamt!$B$13*365.25,Gesamt!$B$14*365.25)</f>
        <v>23741.25</v>
      </c>
      <c r="Q322" s="34">
        <f t="shared" si="39"/>
        <v>23742</v>
      </c>
      <c r="R322" s="24">
        <f>IF(N322&lt;Gesamt!$B$23,IF(H322=0,G322+365.25*Gesamt!$B$23,H322+365.25*Gesamt!$B$23),0)</f>
        <v>0</v>
      </c>
      <c r="S322" s="35">
        <f>IF(M322&lt;Gesamt!$B$17,Gesamt!$C$17,IF(M322&lt;Gesamt!$B$18,Gesamt!$C$18,IF(M322&lt;Gesamt!$B$19,Gesamt!$C$19,Gesamt!$C$20)))</f>
        <v>0</v>
      </c>
      <c r="T322" s="26">
        <f>IF(R322&gt;0,IF(R322&lt;P322,K322/12*Gesamt!$C$23*(1+L322)^(Gesamt!$B$23-Beamte!N322)*(1+$K$4),0),0)</f>
        <v>0</v>
      </c>
      <c r="U322" s="36">
        <f>(T322/Gesamt!$B$23*N322/((1+Gesamt!$B$29)^(Gesamt!$B$23-Beamte!N322)))*(1+S322)</f>
        <v>0</v>
      </c>
      <c r="V322" s="24">
        <f>IF(N322&lt;Gesamt!$B$24,IF(H322=0,G322+365.25*Gesamt!$B$24,H322+365.25*Gesamt!$B$24),0)</f>
        <v>0</v>
      </c>
      <c r="W322" s="26" t="b">
        <f>IF(V322&gt;0,IF(V322&lt;P322,K322/12*Gesamt!$C$24*(1+L322)^(Gesamt!$B$24-Beamte!N322)*(1+$K$4),IF(O322&gt;=35,K322/12*Gesamt!$C$24*(1+L322)^(O322-N322)*(1+$K$4),0)))</f>
        <v>0</v>
      </c>
      <c r="X322" s="36">
        <f>IF(O322&gt;=40,(W322/Gesamt!$B$24*N322/((1+Gesamt!$B$29)^(Gesamt!$B$24-Beamte!N322))*(1+S322)),IF(O322&gt;=35,(W322/O322*N322/((1+Gesamt!$B$29)^(O322-Beamte!N322))*(1+S322)),0))</f>
        <v>0</v>
      </c>
      <c r="Y322" s="27">
        <f>IF(N322&gt;Gesamt!$B$23,0,K322/12*Gesamt!$C$23*(((1+Beamte!L322)^(Gesamt!$B$23-Beamte!N322))))</f>
        <v>0</v>
      </c>
      <c r="Z322" s="15">
        <f>IF(N322&gt;Gesamt!$B$32,0,Y322/Gesamt!$B$32*((N322)*(1+S322))/((1+Gesamt!$B$29)^(Gesamt!$B$32-N322)))</f>
        <v>0</v>
      </c>
      <c r="AA322" s="37">
        <f t="shared" si="40"/>
        <v>0</v>
      </c>
      <c r="AB322" s="15">
        <f>IF(V322-P322&gt;0,0,IF(N322&gt;Gesamt!$B$24,0,K322/12*Gesamt!$C$24*(((1+Beamte!L322)^(Gesamt!$B$24-Beamte!N322)))))</f>
        <v>0</v>
      </c>
      <c r="AC322" s="15">
        <f>IF(N322&gt;Gesamt!$B$24,0,AB322/Gesamt!$B$24*((N322)*(1+S322))/((1+Gesamt!$B$29)^(Gesamt!$B$24-N322)))</f>
        <v>0</v>
      </c>
      <c r="AD322" s="37">
        <f t="shared" si="41"/>
        <v>0</v>
      </c>
      <c r="AE322" s="15">
        <f>IF(R322-P322&lt;0,0,x)</f>
        <v>0</v>
      </c>
    </row>
    <row r="323" spans="6:31" x14ac:dyDescent="0.15">
      <c r="F323" s="40"/>
      <c r="G323" s="40"/>
      <c r="H323" s="40"/>
      <c r="I323" s="41"/>
      <c r="J323" s="41"/>
      <c r="K323" s="32">
        <f t="shared" si="37"/>
        <v>0</v>
      </c>
      <c r="L323" s="42">
        <v>1.4999999999999999E-2</v>
      </c>
      <c r="M323" s="33">
        <f t="shared" si="38"/>
        <v>-50.997946611909654</v>
      </c>
      <c r="N323" s="22">
        <f>(Gesamt!$B$2-IF(H323=0,G323,H323))/365.25</f>
        <v>116</v>
      </c>
      <c r="O323" s="22">
        <f t="shared" si="36"/>
        <v>65.002053388090346</v>
      </c>
      <c r="P323" s="23">
        <f>F323+IF(C323="m",Gesamt!$B$13*365.25,Gesamt!$B$14*365.25)</f>
        <v>23741.25</v>
      </c>
      <c r="Q323" s="34">
        <f t="shared" si="39"/>
        <v>23742</v>
      </c>
      <c r="R323" s="24">
        <f>IF(N323&lt;Gesamt!$B$23,IF(H323=0,G323+365.25*Gesamt!$B$23,H323+365.25*Gesamt!$B$23),0)</f>
        <v>0</v>
      </c>
      <c r="S323" s="35">
        <f>IF(M323&lt;Gesamt!$B$17,Gesamt!$C$17,IF(M323&lt;Gesamt!$B$18,Gesamt!$C$18,IF(M323&lt;Gesamt!$B$19,Gesamt!$C$19,Gesamt!$C$20)))</f>
        <v>0</v>
      </c>
      <c r="T323" s="26">
        <f>IF(R323&gt;0,IF(R323&lt;P323,K323/12*Gesamt!$C$23*(1+L323)^(Gesamt!$B$23-Beamte!N323)*(1+$K$4),0),0)</f>
        <v>0</v>
      </c>
      <c r="U323" s="36">
        <f>(T323/Gesamt!$B$23*N323/((1+Gesamt!$B$29)^(Gesamt!$B$23-Beamte!N323)))*(1+S323)</f>
        <v>0</v>
      </c>
      <c r="V323" s="24">
        <f>IF(N323&lt;Gesamt!$B$24,IF(H323=0,G323+365.25*Gesamt!$B$24,H323+365.25*Gesamt!$B$24),0)</f>
        <v>0</v>
      </c>
      <c r="W323" s="26" t="b">
        <f>IF(V323&gt;0,IF(V323&lt;P323,K323/12*Gesamt!$C$24*(1+L323)^(Gesamt!$B$24-Beamte!N323)*(1+$K$4),IF(O323&gt;=35,K323/12*Gesamt!$C$24*(1+L323)^(O323-N323)*(1+$K$4),0)))</f>
        <v>0</v>
      </c>
      <c r="X323" s="36">
        <f>IF(O323&gt;=40,(W323/Gesamt!$B$24*N323/((1+Gesamt!$B$29)^(Gesamt!$B$24-Beamte!N323))*(1+S323)),IF(O323&gt;=35,(W323/O323*N323/((1+Gesamt!$B$29)^(O323-Beamte!N323))*(1+S323)),0))</f>
        <v>0</v>
      </c>
      <c r="Y323" s="27">
        <f>IF(N323&gt;Gesamt!$B$23,0,K323/12*Gesamt!$C$23*(((1+Beamte!L323)^(Gesamt!$B$23-Beamte!N323))))</f>
        <v>0</v>
      </c>
      <c r="Z323" s="15">
        <f>IF(N323&gt;Gesamt!$B$32,0,Y323/Gesamt!$B$32*((N323)*(1+S323))/((1+Gesamt!$B$29)^(Gesamt!$B$32-N323)))</f>
        <v>0</v>
      </c>
      <c r="AA323" s="37">
        <f t="shared" si="40"/>
        <v>0</v>
      </c>
      <c r="AB323" s="15">
        <f>IF(V323-P323&gt;0,0,IF(N323&gt;Gesamt!$B$24,0,K323/12*Gesamt!$C$24*(((1+Beamte!L323)^(Gesamt!$B$24-Beamte!N323)))))</f>
        <v>0</v>
      </c>
      <c r="AC323" s="15">
        <f>IF(N323&gt;Gesamt!$B$24,0,AB323/Gesamt!$B$24*((N323)*(1+S323))/((1+Gesamt!$B$29)^(Gesamt!$B$24-N323)))</f>
        <v>0</v>
      </c>
      <c r="AD323" s="37">
        <f t="shared" si="41"/>
        <v>0</v>
      </c>
      <c r="AE323" s="15">
        <f>IF(R323-P323&lt;0,0,x)</f>
        <v>0</v>
      </c>
    </row>
    <row r="324" spans="6:31" x14ac:dyDescent="0.15">
      <c r="F324" s="40"/>
      <c r="G324" s="40"/>
      <c r="H324" s="40"/>
      <c r="I324" s="41"/>
      <c r="J324" s="41"/>
      <c r="K324" s="32">
        <f t="shared" si="37"/>
        <v>0</v>
      </c>
      <c r="L324" s="42">
        <v>1.4999999999999999E-2</v>
      </c>
      <c r="M324" s="33">
        <f t="shared" si="38"/>
        <v>-50.997946611909654</v>
      </c>
      <c r="N324" s="22">
        <f>(Gesamt!$B$2-IF(H324=0,G324,H324))/365.25</f>
        <v>116</v>
      </c>
      <c r="O324" s="22">
        <f t="shared" si="36"/>
        <v>65.002053388090346</v>
      </c>
      <c r="P324" s="23">
        <f>F324+IF(C324="m",Gesamt!$B$13*365.25,Gesamt!$B$14*365.25)</f>
        <v>23741.25</v>
      </c>
      <c r="Q324" s="34">
        <f t="shared" si="39"/>
        <v>23742</v>
      </c>
      <c r="R324" s="24">
        <f>IF(N324&lt;Gesamt!$B$23,IF(H324=0,G324+365.25*Gesamt!$B$23,H324+365.25*Gesamt!$B$23),0)</f>
        <v>0</v>
      </c>
      <c r="S324" s="35">
        <f>IF(M324&lt;Gesamt!$B$17,Gesamt!$C$17,IF(M324&lt;Gesamt!$B$18,Gesamt!$C$18,IF(M324&lt;Gesamt!$B$19,Gesamt!$C$19,Gesamt!$C$20)))</f>
        <v>0</v>
      </c>
      <c r="T324" s="26">
        <f>IF(R324&gt;0,IF(R324&lt;P324,K324/12*Gesamt!$C$23*(1+L324)^(Gesamt!$B$23-Beamte!N324)*(1+$K$4),0),0)</f>
        <v>0</v>
      </c>
      <c r="U324" s="36">
        <f>(T324/Gesamt!$B$23*N324/((1+Gesamt!$B$29)^(Gesamt!$B$23-Beamte!N324)))*(1+S324)</f>
        <v>0</v>
      </c>
      <c r="V324" s="24">
        <f>IF(N324&lt;Gesamt!$B$24,IF(H324=0,G324+365.25*Gesamt!$B$24,H324+365.25*Gesamt!$B$24),0)</f>
        <v>0</v>
      </c>
      <c r="W324" s="26" t="b">
        <f>IF(V324&gt;0,IF(V324&lt;P324,K324/12*Gesamt!$C$24*(1+L324)^(Gesamt!$B$24-Beamte!N324)*(1+$K$4),IF(O324&gt;=35,K324/12*Gesamt!$C$24*(1+L324)^(O324-N324)*(1+$K$4),0)))</f>
        <v>0</v>
      </c>
      <c r="X324" s="36">
        <f>IF(O324&gt;=40,(W324/Gesamt!$B$24*N324/((1+Gesamt!$B$29)^(Gesamt!$B$24-Beamte!N324))*(1+S324)),IF(O324&gt;=35,(W324/O324*N324/((1+Gesamt!$B$29)^(O324-Beamte!N324))*(1+S324)),0))</f>
        <v>0</v>
      </c>
      <c r="Y324" s="27">
        <f>IF(N324&gt;Gesamt!$B$23,0,K324/12*Gesamt!$C$23*(((1+Beamte!L324)^(Gesamt!$B$23-Beamte!N324))))</f>
        <v>0</v>
      </c>
      <c r="Z324" s="15">
        <f>IF(N324&gt;Gesamt!$B$32,0,Y324/Gesamt!$B$32*((N324)*(1+S324))/((1+Gesamt!$B$29)^(Gesamt!$B$32-N324)))</f>
        <v>0</v>
      </c>
      <c r="AA324" s="37">
        <f t="shared" si="40"/>
        <v>0</v>
      </c>
      <c r="AB324" s="15">
        <f>IF(V324-P324&gt;0,0,IF(N324&gt;Gesamt!$B$24,0,K324/12*Gesamt!$C$24*(((1+Beamte!L324)^(Gesamt!$B$24-Beamte!N324)))))</f>
        <v>0</v>
      </c>
      <c r="AC324" s="15">
        <f>IF(N324&gt;Gesamt!$B$24,0,AB324/Gesamt!$B$24*((N324)*(1+S324))/((1+Gesamt!$B$29)^(Gesamt!$B$24-N324)))</f>
        <v>0</v>
      </c>
      <c r="AD324" s="37">
        <f t="shared" si="41"/>
        <v>0</v>
      </c>
      <c r="AE324" s="15">
        <f>IF(R324-P324&lt;0,0,x)</f>
        <v>0</v>
      </c>
    </row>
    <row r="325" spans="6:31" x14ac:dyDescent="0.15">
      <c r="F325" s="40"/>
      <c r="G325" s="40"/>
      <c r="H325" s="40"/>
      <c r="I325" s="41"/>
      <c r="J325" s="41"/>
      <c r="K325" s="32">
        <f t="shared" si="37"/>
        <v>0</v>
      </c>
      <c r="L325" s="42">
        <v>1.4999999999999999E-2</v>
      </c>
      <c r="M325" s="33">
        <f t="shared" si="38"/>
        <v>-50.997946611909654</v>
      </c>
      <c r="N325" s="22">
        <f>(Gesamt!$B$2-IF(H325=0,G325,H325))/365.25</f>
        <v>116</v>
      </c>
      <c r="O325" s="22">
        <f t="shared" si="36"/>
        <v>65.002053388090346</v>
      </c>
      <c r="P325" s="23">
        <f>F325+IF(C325="m",Gesamt!$B$13*365.25,Gesamt!$B$14*365.25)</f>
        <v>23741.25</v>
      </c>
      <c r="Q325" s="34">
        <f t="shared" si="39"/>
        <v>23742</v>
      </c>
      <c r="R325" s="24">
        <f>IF(N325&lt;Gesamt!$B$23,IF(H325=0,G325+365.25*Gesamt!$B$23,H325+365.25*Gesamt!$B$23),0)</f>
        <v>0</v>
      </c>
      <c r="S325" s="35">
        <f>IF(M325&lt;Gesamt!$B$17,Gesamt!$C$17,IF(M325&lt;Gesamt!$B$18,Gesamt!$C$18,IF(M325&lt;Gesamt!$B$19,Gesamt!$C$19,Gesamt!$C$20)))</f>
        <v>0</v>
      </c>
      <c r="T325" s="26">
        <f>IF(R325&gt;0,IF(R325&lt;P325,K325/12*Gesamt!$C$23*(1+L325)^(Gesamt!$B$23-Beamte!N325)*(1+$K$4),0),0)</f>
        <v>0</v>
      </c>
      <c r="U325" s="36">
        <f>(T325/Gesamt!$B$23*N325/((1+Gesamt!$B$29)^(Gesamt!$B$23-Beamte!N325)))*(1+S325)</f>
        <v>0</v>
      </c>
      <c r="V325" s="24">
        <f>IF(N325&lt;Gesamt!$B$24,IF(H325=0,G325+365.25*Gesamt!$B$24,H325+365.25*Gesamt!$B$24),0)</f>
        <v>0</v>
      </c>
      <c r="W325" s="26" t="b">
        <f>IF(V325&gt;0,IF(V325&lt;P325,K325/12*Gesamt!$C$24*(1+L325)^(Gesamt!$B$24-Beamte!N325)*(1+$K$4),IF(O325&gt;=35,K325/12*Gesamt!$C$24*(1+L325)^(O325-N325)*(1+$K$4),0)))</f>
        <v>0</v>
      </c>
      <c r="X325" s="36">
        <f>IF(O325&gt;=40,(W325/Gesamt!$B$24*N325/((1+Gesamt!$B$29)^(Gesamt!$B$24-Beamte!N325))*(1+S325)),IF(O325&gt;=35,(W325/O325*N325/((1+Gesamt!$B$29)^(O325-Beamte!N325))*(1+S325)),0))</f>
        <v>0</v>
      </c>
      <c r="Y325" s="27">
        <f>IF(N325&gt;Gesamt!$B$23,0,K325/12*Gesamt!$C$23*(((1+Beamte!L325)^(Gesamt!$B$23-Beamte!N325))))</f>
        <v>0</v>
      </c>
      <c r="Z325" s="15">
        <f>IF(N325&gt;Gesamt!$B$32,0,Y325/Gesamt!$B$32*((N325)*(1+S325))/((1+Gesamt!$B$29)^(Gesamt!$B$32-N325)))</f>
        <v>0</v>
      </c>
      <c r="AA325" s="37">
        <f t="shared" si="40"/>
        <v>0</v>
      </c>
      <c r="AB325" s="15">
        <f>IF(V325-P325&gt;0,0,IF(N325&gt;Gesamt!$B$24,0,K325/12*Gesamt!$C$24*(((1+Beamte!L325)^(Gesamt!$B$24-Beamte!N325)))))</f>
        <v>0</v>
      </c>
      <c r="AC325" s="15">
        <f>IF(N325&gt;Gesamt!$B$24,0,AB325/Gesamt!$B$24*((N325)*(1+S325))/((1+Gesamt!$B$29)^(Gesamt!$B$24-N325)))</f>
        <v>0</v>
      </c>
      <c r="AD325" s="37">
        <f t="shared" si="41"/>
        <v>0</v>
      </c>
      <c r="AE325" s="15">
        <f>IF(R325-P325&lt;0,0,x)</f>
        <v>0</v>
      </c>
    </row>
    <row r="326" spans="6:31" x14ac:dyDescent="0.15">
      <c r="F326" s="40"/>
      <c r="G326" s="40"/>
      <c r="H326" s="40"/>
      <c r="I326" s="41"/>
      <c r="J326" s="41"/>
      <c r="K326" s="32">
        <f t="shared" si="37"/>
        <v>0</v>
      </c>
      <c r="L326" s="42">
        <v>1.4999999999999999E-2</v>
      </c>
      <c r="M326" s="33">
        <f t="shared" si="38"/>
        <v>-50.997946611909654</v>
      </c>
      <c r="N326" s="22">
        <f>(Gesamt!$B$2-IF(H326=0,G326,H326))/365.25</f>
        <v>116</v>
      </c>
      <c r="O326" s="22">
        <f t="shared" ref="O326:O389" si="42">(Q326-IF(H326=0,G326,H326))/365.25</f>
        <v>65.002053388090346</v>
      </c>
      <c r="P326" s="23">
        <f>F326+IF(C326="m",Gesamt!$B$13*365.25,Gesamt!$B$14*365.25)</f>
        <v>23741.25</v>
      </c>
      <c r="Q326" s="34">
        <f t="shared" si="39"/>
        <v>23742</v>
      </c>
      <c r="R326" s="24">
        <f>IF(N326&lt;Gesamt!$B$23,IF(H326=0,G326+365.25*Gesamt!$B$23,H326+365.25*Gesamt!$B$23),0)</f>
        <v>0</v>
      </c>
      <c r="S326" s="35">
        <f>IF(M326&lt;Gesamt!$B$17,Gesamt!$C$17,IF(M326&lt;Gesamt!$B$18,Gesamt!$C$18,IF(M326&lt;Gesamt!$B$19,Gesamt!$C$19,Gesamt!$C$20)))</f>
        <v>0</v>
      </c>
      <c r="T326" s="26">
        <f>IF(R326&gt;0,IF(R326&lt;P326,K326/12*Gesamt!$C$23*(1+L326)^(Gesamt!$B$23-Beamte!N326)*(1+$K$4),0),0)</f>
        <v>0</v>
      </c>
      <c r="U326" s="36">
        <f>(T326/Gesamt!$B$23*N326/((1+Gesamt!$B$29)^(Gesamt!$B$23-Beamte!N326)))*(1+S326)</f>
        <v>0</v>
      </c>
      <c r="V326" s="24">
        <f>IF(N326&lt;Gesamt!$B$24,IF(H326=0,G326+365.25*Gesamt!$B$24,H326+365.25*Gesamt!$B$24),0)</f>
        <v>0</v>
      </c>
      <c r="W326" s="26" t="b">
        <f>IF(V326&gt;0,IF(V326&lt;P326,K326/12*Gesamt!$C$24*(1+L326)^(Gesamt!$B$24-Beamte!N326)*(1+$K$4),IF(O326&gt;=35,K326/12*Gesamt!$C$24*(1+L326)^(O326-N326)*(1+$K$4),0)))</f>
        <v>0</v>
      </c>
      <c r="X326" s="36">
        <f>IF(O326&gt;=40,(W326/Gesamt!$B$24*N326/((1+Gesamt!$B$29)^(Gesamt!$B$24-Beamte!N326))*(1+S326)),IF(O326&gt;=35,(W326/O326*N326/((1+Gesamt!$B$29)^(O326-Beamte!N326))*(1+S326)),0))</f>
        <v>0</v>
      </c>
      <c r="Y326" s="27">
        <f>IF(N326&gt;Gesamt!$B$23,0,K326/12*Gesamt!$C$23*(((1+Beamte!L326)^(Gesamt!$B$23-Beamte!N326))))</f>
        <v>0</v>
      </c>
      <c r="Z326" s="15">
        <f>IF(N326&gt;Gesamt!$B$32,0,Y326/Gesamt!$B$32*((N326)*(1+S326))/((1+Gesamt!$B$29)^(Gesamt!$B$32-N326)))</f>
        <v>0</v>
      </c>
      <c r="AA326" s="37">
        <f t="shared" si="40"/>
        <v>0</v>
      </c>
      <c r="AB326" s="15">
        <f>IF(V326-P326&gt;0,0,IF(N326&gt;Gesamt!$B$24,0,K326/12*Gesamt!$C$24*(((1+Beamte!L326)^(Gesamt!$B$24-Beamte!N326)))))</f>
        <v>0</v>
      </c>
      <c r="AC326" s="15">
        <f>IF(N326&gt;Gesamt!$B$24,0,AB326/Gesamt!$B$24*((N326)*(1+S326))/((1+Gesamt!$B$29)^(Gesamt!$B$24-N326)))</f>
        <v>0</v>
      </c>
      <c r="AD326" s="37">
        <f t="shared" si="41"/>
        <v>0</v>
      </c>
      <c r="AE326" s="15">
        <f>IF(R326-P326&lt;0,0,x)</f>
        <v>0</v>
      </c>
    </row>
    <row r="327" spans="6:31" x14ac:dyDescent="0.15">
      <c r="F327" s="40"/>
      <c r="G327" s="40"/>
      <c r="H327" s="40"/>
      <c r="I327" s="41"/>
      <c r="J327" s="41"/>
      <c r="K327" s="32">
        <f t="shared" si="37"/>
        <v>0</v>
      </c>
      <c r="L327" s="42">
        <v>1.4999999999999999E-2</v>
      </c>
      <c r="M327" s="33">
        <f t="shared" si="38"/>
        <v>-50.997946611909654</v>
      </c>
      <c r="N327" s="22">
        <f>(Gesamt!$B$2-IF(H327=0,G327,H327))/365.25</f>
        <v>116</v>
      </c>
      <c r="O327" s="22">
        <f t="shared" si="42"/>
        <v>65.002053388090346</v>
      </c>
      <c r="P327" s="23">
        <f>F327+IF(C327="m",Gesamt!$B$13*365.25,Gesamt!$B$14*365.25)</f>
        <v>23741.25</v>
      </c>
      <c r="Q327" s="34">
        <f t="shared" si="39"/>
        <v>23742</v>
      </c>
      <c r="R327" s="24">
        <f>IF(N327&lt;Gesamt!$B$23,IF(H327=0,G327+365.25*Gesamt!$B$23,H327+365.25*Gesamt!$B$23),0)</f>
        <v>0</v>
      </c>
      <c r="S327" s="35">
        <f>IF(M327&lt;Gesamt!$B$17,Gesamt!$C$17,IF(M327&lt;Gesamt!$B$18,Gesamt!$C$18,IF(M327&lt;Gesamt!$B$19,Gesamt!$C$19,Gesamt!$C$20)))</f>
        <v>0</v>
      </c>
      <c r="T327" s="26">
        <f>IF(R327&gt;0,IF(R327&lt;P327,K327/12*Gesamt!$C$23*(1+L327)^(Gesamt!$B$23-Beamte!N327)*(1+$K$4),0),0)</f>
        <v>0</v>
      </c>
      <c r="U327" s="36">
        <f>(T327/Gesamt!$B$23*N327/((1+Gesamt!$B$29)^(Gesamt!$B$23-Beamte!N327)))*(1+S327)</f>
        <v>0</v>
      </c>
      <c r="V327" s="24">
        <f>IF(N327&lt;Gesamt!$B$24,IF(H327=0,G327+365.25*Gesamt!$B$24,H327+365.25*Gesamt!$B$24),0)</f>
        <v>0</v>
      </c>
      <c r="W327" s="26" t="b">
        <f>IF(V327&gt;0,IF(V327&lt;P327,K327/12*Gesamt!$C$24*(1+L327)^(Gesamt!$B$24-Beamte!N327)*(1+$K$4),IF(O327&gt;=35,K327/12*Gesamt!$C$24*(1+L327)^(O327-N327)*(1+$K$4),0)))</f>
        <v>0</v>
      </c>
      <c r="X327" s="36">
        <f>IF(O327&gt;=40,(W327/Gesamt!$B$24*N327/((1+Gesamt!$B$29)^(Gesamt!$B$24-Beamte!N327))*(1+S327)),IF(O327&gt;=35,(W327/O327*N327/((1+Gesamt!$B$29)^(O327-Beamte!N327))*(1+S327)),0))</f>
        <v>0</v>
      </c>
      <c r="Y327" s="27">
        <f>IF(N327&gt;Gesamt!$B$23,0,K327/12*Gesamt!$C$23*(((1+Beamte!L327)^(Gesamt!$B$23-Beamte!N327))))</f>
        <v>0</v>
      </c>
      <c r="Z327" s="15">
        <f>IF(N327&gt;Gesamt!$B$32,0,Y327/Gesamt!$B$32*((N327)*(1+S327))/((1+Gesamt!$B$29)^(Gesamt!$B$32-N327)))</f>
        <v>0</v>
      </c>
      <c r="AA327" s="37">
        <f t="shared" si="40"/>
        <v>0</v>
      </c>
      <c r="AB327" s="15">
        <f>IF(V327-P327&gt;0,0,IF(N327&gt;Gesamt!$B$24,0,K327/12*Gesamt!$C$24*(((1+Beamte!L327)^(Gesamt!$B$24-Beamte!N327)))))</f>
        <v>0</v>
      </c>
      <c r="AC327" s="15">
        <f>IF(N327&gt;Gesamt!$B$24,0,AB327/Gesamt!$B$24*((N327)*(1+S327))/((1+Gesamt!$B$29)^(Gesamt!$B$24-N327)))</f>
        <v>0</v>
      </c>
      <c r="AD327" s="37">
        <f t="shared" si="41"/>
        <v>0</v>
      </c>
      <c r="AE327" s="15">
        <f>IF(R327-P327&lt;0,0,x)</f>
        <v>0</v>
      </c>
    </row>
    <row r="328" spans="6:31" x14ac:dyDescent="0.15">
      <c r="F328" s="40"/>
      <c r="G328" s="40"/>
      <c r="H328" s="40"/>
      <c r="I328" s="41"/>
      <c r="J328" s="41"/>
      <c r="K328" s="32">
        <f t="shared" si="37"/>
        <v>0</v>
      </c>
      <c r="L328" s="42">
        <v>1.4999999999999999E-2</v>
      </c>
      <c r="M328" s="33">
        <f t="shared" si="38"/>
        <v>-50.997946611909654</v>
      </c>
      <c r="N328" s="22">
        <f>(Gesamt!$B$2-IF(H328=0,G328,H328))/365.25</f>
        <v>116</v>
      </c>
      <c r="O328" s="22">
        <f t="shared" si="42"/>
        <v>65.002053388090346</v>
      </c>
      <c r="P328" s="23">
        <f>F328+IF(C328="m",Gesamt!$B$13*365.25,Gesamt!$B$14*365.25)</f>
        <v>23741.25</v>
      </c>
      <c r="Q328" s="34">
        <f t="shared" si="39"/>
        <v>23742</v>
      </c>
      <c r="R328" s="24">
        <f>IF(N328&lt;Gesamt!$B$23,IF(H328=0,G328+365.25*Gesamt!$B$23,H328+365.25*Gesamt!$B$23),0)</f>
        <v>0</v>
      </c>
      <c r="S328" s="35">
        <f>IF(M328&lt;Gesamt!$B$17,Gesamt!$C$17,IF(M328&lt;Gesamt!$B$18,Gesamt!$C$18,IF(M328&lt;Gesamt!$B$19,Gesamt!$C$19,Gesamt!$C$20)))</f>
        <v>0</v>
      </c>
      <c r="T328" s="26">
        <f>IF(R328&gt;0,IF(R328&lt;P328,K328/12*Gesamt!$C$23*(1+L328)^(Gesamt!$B$23-Beamte!N328)*(1+$K$4),0),0)</f>
        <v>0</v>
      </c>
      <c r="U328" s="36">
        <f>(T328/Gesamt!$B$23*N328/((1+Gesamt!$B$29)^(Gesamt!$B$23-Beamte!N328)))*(1+S328)</f>
        <v>0</v>
      </c>
      <c r="V328" s="24">
        <f>IF(N328&lt;Gesamt!$B$24,IF(H328=0,G328+365.25*Gesamt!$B$24,H328+365.25*Gesamt!$B$24),0)</f>
        <v>0</v>
      </c>
      <c r="W328" s="26" t="b">
        <f>IF(V328&gt;0,IF(V328&lt;P328,K328/12*Gesamt!$C$24*(1+L328)^(Gesamt!$B$24-Beamte!N328)*(1+$K$4),IF(O328&gt;=35,K328/12*Gesamt!$C$24*(1+L328)^(O328-N328)*(1+$K$4),0)))</f>
        <v>0</v>
      </c>
      <c r="X328" s="36">
        <f>IF(O328&gt;=40,(W328/Gesamt!$B$24*N328/((1+Gesamt!$B$29)^(Gesamt!$B$24-Beamte!N328))*(1+S328)),IF(O328&gt;=35,(W328/O328*N328/((1+Gesamt!$B$29)^(O328-Beamte!N328))*(1+S328)),0))</f>
        <v>0</v>
      </c>
      <c r="Y328" s="27">
        <f>IF(N328&gt;Gesamt!$B$23,0,K328/12*Gesamt!$C$23*(((1+Beamte!L328)^(Gesamt!$B$23-Beamte!N328))))</f>
        <v>0</v>
      </c>
      <c r="Z328" s="15">
        <f>IF(N328&gt;Gesamt!$B$32,0,Y328/Gesamt!$B$32*((N328)*(1+S328))/((1+Gesamt!$B$29)^(Gesamt!$B$32-N328)))</f>
        <v>0</v>
      </c>
      <c r="AA328" s="37">
        <f t="shared" si="40"/>
        <v>0</v>
      </c>
      <c r="AB328" s="15">
        <f>IF(V328-P328&gt;0,0,IF(N328&gt;Gesamt!$B$24,0,K328/12*Gesamt!$C$24*(((1+Beamte!L328)^(Gesamt!$B$24-Beamte!N328)))))</f>
        <v>0</v>
      </c>
      <c r="AC328" s="15">
        <f>IF(N328&gt;Gesamt!$B$24,0,AB328/Gesamt!$B$24*((N328)*(1+S328))/((1+Gesamt!$B$29)^(Gesamt!$B$24-N328)))</f>
        <v>0</v>
      </c>
      <c r="AD328" s="37">
        <f t="shared" si="41"/>
        <v>0</v>
      </c>
      <c r="AE328" s="15">
        <f>IF(R328-P328&lt;0,0,x)</f>
        <v>0</v>
      </c>
    </row>
    <row r="329" spans="6:31" x14ac:dyDescent="0.15">
      <c r="F329" s="40"/>
      <c r="G329" s="40"/>
      <c r="H329" s="40"/>
      <c r="I329" s="41"/>
      <c r="J329" s="41"/>
      <c r="K329" s="32">
        <f t="shared" si="37"/>
        <v>0</v>
      </c>
      <c r="L329" s="42">
        <v>1.4999999999999999E-2</v>
      </c>
      <c r="M329" s="33">
        <f t="shared" si="38"/>
        <v>-50.997946611909654</v>
      </c>
      <c r="N329" s="22">
        <f>(Gesamt!$B$2-IF(H329=0,G329,H329))/365.25</f>
        <v>116</v>
      </c>
      <c r="O329" s="22">
        <f t="shared" si="42"/>
        <v>65.002053388090346</v>
      </c>
      <c r="P329" s="23">
        <f>F329+IF(C329="m",Gesamt!$B$13*365.25,Gesamt!$B$14*365.25)</f>
        <v>23741.25</v>
      </c>
      <c r="Q329" s="34">
        <f t="shared" si="39"/>
        <v>23742</v>
      </c>
      <c r="R329" s="24">
        <f>IF(N329&lt;Gesamt!$B$23,IF(H329=0,G329+365.25*Gesamt!$B$23,H329+365.25*Gesamt!$B$23),0)</f>
        <v>0</v>
      </c>
      <c r="S329" s="35">
        <f>IF(M329&lt;Gesamt!$B$17,Gesamt!$C$17,IF(M329&lt;Gesamt!$B$18,Gesamt!$C$18,IF(M329&lt;Gesamt!$B$19,Gesamt!$C$19,Gesamt!$C$20)))</f>
        <v>0</v>
      </c>
      <c r="T329" s="26">
        <f>IF(R329&gt;0,IF(R329&lt;P329,K329/12*Gesamt!$C$23*(1+L329)^(Gesamt!$B$23-Beamte!N329)*(1+$K$4),0),0)</f>
        <v>0</v>
      </c>
      <c r="U329" s="36">
        <f>(T329/Gesamt!$B$23*N329/((1+Gesamt!$B$29)^(Gesamt!$B$23-Beamte!N329)))*(1+S329)</f>
        <v>0</v>
      </c>
      <c r="V329" s="24">
        <f>IF(N329&lt;Gesamt!$B$24,IF(H329=0,G329+365.25*Gesamt!$B$24,H329+365.25*Gesamt!$B$24),0)</f>
        <v>0</v>
      </c>
      <c r="W329" s="26" t="b">
        <f>IF(V329&gt;0,IF(V329&lt;P329,K329/12*Gesamt!$C$24*(1+L329)^(Gesamt!$B$24-Beamte!N329)*(1+$K$4),IF(O329&gt;=35,K329/12*Gesamt!$C$24*(1+L329)^(O329-N329)*(1+$K$4),0)))</f>
        <v>0</v>
      </c>
      <c r="X329" s="36">
        <f>IF(O329&gt;=40,(W329/Gesamt!$B$24*N329/((1+Gesamt!$B$29)^(Gesamt!$B$24-Beamte!N329))*(1+S329)),IF(O329&gt;=35,(W329/O329*N329/((1+Gesamt!$B$29)^(O329-Beamte!N329))*(1+S329)),0))</f>
        <v>0</v>
      </c>
      <c r="Y329" s="27">
        <f>IF(N329&gt;Gesamt!$B$23,0,K329/12*Gesamt!$C$23*(((1+Beamte!L329)^(Gesamt!$B$23-Beamte!N329))))</f>
        <v>0</v>
      </c>
      <c r="Z329" s="15">
        <f>IF(N329&gt;Gesamt!$B$32,0,Y329/Gesamt!$B$32*((N329)*(1+S329))/((1+Gesamt!$B$29)^(Gesamt!$B$32-N329)))</f>
        <v>0</v>
      </c>
      <c r="AA329" s="37">
        <f t="shared" si="40"/>
        <v>0</v>
      </c>
      <c r="AB329" s="15">
        <f>IF(V329-P329&gt;0,0,IF(N329&gt;Gesamt!$B$24,0,K329/12*Gesamt!$C$24*(((1+Beamte!L329)^(Gesamt!$B$24-Beamte!N329)))))</f>
        <v>0</v>
      </c>
      <c r="AC329" s="15">
        <f>IF(N329&gt;Gesamt!$B$24,0,AB329/Gesamt!$B$24*((N329)*(1+S329))/((1+Gesamt!$B$29)^(Gesamt!$B$24-N329)))</f>
        <v>0</v>
      </c>
      <c r="AD329" s="37">
        <f t="shared" si="41"/>
        <v>0</v>
      </c>
      <c r="AE329" s="15">
        <f>IF(R329-P329&lt;0,0,x)</f>
        <v>0</v>
      </c>
    </row>
    <row r="330" spans="6:31" x14ac:dyDescent="0.15">
      <c r="F330" s="40"/>
      <c r="G330" s="40"/>
      <c r="H330" s="40"/>
      <c r="I330" s="41"/>
      <c r="J330" s="41"/>
      <c r="K330" s="32">
        <f t="shared" si="37"/>
        <v>0</v>
      </c>
      <c r="L330" s="42">
        <v>1.4999999999999999E-2</v>
      </c>
      <c r="M330" s="33">
        <f t="shared" si="38"/>
        <v>-50.997946611909654</v>
      </c>
      <c r="N330" s="22">
        <f>(Gesamt!$B$2-IF(H330=0,G330,H330))/365.25</f>
        <v>116</v>
      </c>
      <c r="O330" s="22">
        <f t="shared" si="42"/>
        <v>65.002053388090346</v>
      </c>
      <c r="P330" s="23">
        <f>F330+IF(C330="m",Gesamt!$B$13*365.25,Gesamt!$B$14*365.25)</f>
        <v>23741.25</v>
      </c>
      <c r="Q330" s="34">
        <f t="shared" si="39"/>
        <v>23742</v>
      </c>
      <c r="R330" s="24">
        <f>IF(N330&lt;Gesamt!$B$23,IF(H330=0,G330+365.25*Gesamt!$B$23,H330+365.25*Gesamt!$B$23),0)</f>
        <v>0</v>
      </c>
      <c r="S330" s="35">
        <f>IF(M330&lt;Gesamt!$B$17,Gesamt!$C$17,IF(M330&lt;Gesamt!$B$18,Gesamt!$C$18,IF(M330&lt;Gesamt!$B$19,Gesamt!$C$19,Gesamt!$C$20)))</f>
        <v>0</v>
      </c>
      <c r="T330" s="26">
        <f>IF(R330&gt;0,IF(R330&lt;P330,K330/12*Gesamt!$C$23*(1+L330)^(Gesamt!$B$23-Beamte!N330)*(1+$K$4),0),0)</f>
        <v>0</v>
      </c>
      <c r="U330" s="36">
        <f>(T330/Gesamt!$B$23*N330/((1+Gesamt!$B$29)^(Gesamt!$B$23-Beamte!N330)))*(1+S330)</f>
        <v>0</v>
      </c>
      <c r="V330" s="24">
        <f>IF(N330&lt;Gesamt!$B$24,IF(H330=0,G330+365.25*Gesamt!$B$24,H330+365.25*Gesamt!$B$24),0)</f>
        <v>0</v>
      </c>
      <c r="W330" s="26" t="b">
        <f>IF(V330&gt;0,IF(V330&lt;P330,K330/12*Gesamt!$C$24*(1+L330)^(Gesamt!$B$24-Beamte!N330)*(1+$K$4),IF(O330&gt;=35,K330/12*Gesamt!$C$24*(1+L330)^(O330-N330)*(1+$K$4),0)))</f>
        <v>0</v>
      </c>
      <c r="X330" s="36">
        <f>IF(O330&gt;=40,(W330/Gesamt!$B$24*N330/((1+Gesamt!$B$29)^(Gesamt!$B$24-Beamte!N330))*(1+S330)),IF(O330&gt;=35,(W330/O330*N330/((1+Gesamt!$B$29)^(O330-Beamte!N330))*(1+S330)),0))</f>
        <v>0</v>
      </c>
      <c r="Y330" s="27">
        <f>IF(N330&gt;Gesamt!$B$23,0,K330/12*Gesamt!$C$23*(((1+Beamte!L330)^(Gesamt!$B$23-Beamte!N330))))</f>
        <v>0</v>
      </c>
      <c r="Z330" s="15">
        <f>IF(N330&gt;Gesamt!$B$32,0,Y330/Gesamt!$B$32*((N330)*(1+S330))/((1+Gesamt!$B$29)^(Gesamt!$B$32-N330)))</f>
        <v>0</v>
      </c>
      <c r="AA330" s="37">
        <f t="shared" si="40"/>
        <v>0</v>
      </c>
      <c r="AB330" s="15">
        <f>IF(V330-P330&gt;0,0,IF(N330&gt;Gesamt!$B$24,0,K330/12*Gesamt!$C$24*(((1+Beamte!L330)^(Gesamt!$B$24-Beamte!N330)))))</f>
        <v>0</v>
      </c>
      <c r="AC330" s="15">
        <f>IF(N330&gt;Gesamt!$B$24,0,AB330/Gesamt!$B$24*((N330)*(1+S330))/((1+Gesamt!$B$29)^(Gesamt!$B$24-N330)))</f>
        <v>0</v>
      </c>
      <c r="AD330" s="37">
        <f t="shared" si="41"/>
        <v>0</v>
      </c>
      <c r="AE330" s="15">
        <f>IF(R330-P330&lt;0,0,x)</f>
        <v>0</v>
      </c>
    </row>
    <row r="331" spans="6:31" x14ac:dyDescent="0.15">
      <c r="F331" s="40"/>
      <c r="G331" s="40"/>
      <c r="H331" s="40"/>
      <c r="I331" s="41"/>
      <c r="J331" s="41"/>
      <c r="K331" s="32">
        <f t="shared" si="37"/>
        <v>0</v>
      </c>
      <c r="L331" s="42">
        <v>1.4999999999999999E-2</v>
      </c>
      <c r="M331" s="33">
        <f t="shared" si="38"/>
        <v>-50.997946611909654</v>
      </c>
      <c r="N331" s="22">
        <f>(Gesamt!$B$2-IF(H331=0,G331,H331))/365.25</f>
        <v>116</v>
      </c>
      <c r="O331" s="22">
        <f t="shared" si="42"/>
        <v>65.002053388090346</v>
      </c>
      <c r="P331" s="23">
        <f>F331+IF(C331="m",Gesamt!$B$13*365.25,Gesamt!$B$14*365.25)</f>
        <v>23741.25</v>
      </c>
      <c r="Q331" s="34">
        <f t="shared" si="39"/>
        <v>23742</v>
      </c>
      <c r="R331" s="24">
        <f>IF(N331&lt;Gesamt!$B$23,IF(H331=0,G331+365.25*Gesamt!$B$23,H331+365.25*Gesamt!$B$23),0)</f>
        <v>0</v>
      </c>
      <c r="S331" s="35">
        <f>IF(M331&lt;Gesamt!$B$17,Gesamt!$C$17,IF(M331&lt;Gesamt!$B$18,Gesamt!$C$18,IF(M331&lt;Gesamt!$B$19,Gesamt!$C$19,Gesamt!$C$20)))</f>
        <v>0</v>
      </c>
      <c r="T331" s="26">
        <f>IF(R331&gt;0,IF(R331&lt;P331,K331/12*Gesamt!$C$23*(1+L331)^(Gesamt!$B$23-Beamte!N331)*(1+$K$4),0),0)</f>
        <v>0</v>
      </c>
      <c r="U331" s="36">
        <f>(T331/Gesamt!$B$23*N331/((1+Gesamt!$B$29)^(Gesamt!$B$23-Beamte!N331)))*(1+S331)</f>
        <v>0</v>
      </c>
      <c r="V331" s="24">
        <f>IF(N331&lt;Gesamt!$B$24,IF(H331=0,G331+365.25*Gesamt!$B$24,H331+365.25*Gesamt!$B$24),0)</f>
        <v>0</v>
      </c>
      <c r="W331" s="26" t="b">
        <f>IF(V331&gt;0,IF(V331&lt;P331,K331/12*Gesamt!$C$24*(1+L331)^(Gesamt!$B$24-Beamte!N331)*(1+$K$4),IF(O331&gt;=35,K331/12*Gesamt!$C$24*(1+L331)^(O331-N331)*(1+$K$4),0)))</f>
        <v>0</v>
      </c>
      <c r="X331" s="36">
        <f>IF(O331&gt;=40,(W331/Gesamt!$B$24*N331/((1+Gesamt!$B$29)^(Gesamt!$B$24-Beamte!N331))*(1+S331)),IF(O331&gt;=35,(W331/O331*N331/((1+Gesamt!$B$29)^(O331-Beamte!N331))*(1+S331)),0))</f>
        <v>0</v>
      </c>
      <c r="Y331" s="27">
        <f>IF(N331&gt;Gesamt!$B$23,0,K331/12*Gesamt!$C$23*(((1+Beamte!L331)^(Gesamt!$B$23-Beamte!N331))))</f>
        <v>0</v>
      </c>
      <c r="Z331" s="15">
        <f>IF(N331&gt;Gesamt!$B$32,0,Y331/Gesamt!$B$32*((N331)*(1+S331))/((1+Gesamt!$B$29)^(Gesamt!$B$32-N331)))</f>
        <v>0</v>
      </c>
      <c r="AA331" s="37">
        <f t="shared" si="40"/>
        <v>0</v>
      </c>
      <c r="AB331" s="15">
        <f>IF(V331-P331&gt;0,0,IF(N331&gt;Gesamt!$B$24,0,K331/12*Gesamt!$C$24*(((1+Beamte!L331)^(Gesamt!$B$24-Beamte!N331)))))</f>
        <v>0</v>
      </c>
      <c r="AC331" s="15">
        <f>IF(N331&gt;Gesamt!$B$24,0,AB331/Gesamt!$B$24*((N331)*(1+S331))/((1+Gesamt!$B$29)^(Gesamt!$B$24-N331)))</f>
        <v>0</v>
      </c>
      <c r="AD331" s="37">
        <f t="shared" si="41"/>
        <v>0</v>
      </c>
      <c r="AE331" s="15">
        <f>IF(R331-P331&lt;0,0,x)</f>
        <v>0</v>
      </c>
    </row>
    <row r="332" spans="6:31" x14ac:dyDescent="0.15">
      <c r="F332" s="40"/>
      <c r="G332" s="40"/>
      <c r="H332" s="40"/>
      <c r="I332" s="41"/>
      <c r="J332" s="41"/>
      <c r="K332" s="32">
        <f t="shared" si="37"/>
        <v>0</v>
      </c>
      <c r="L332" s="42">
        <v>1.4999999999999999E-2</v>
      </c>
      <c r="M332" s="33">
        <f t="shared" si="38"/>
        <v>-50.997946611909654</v>
      </c>
      <c r="N332" s="22">
        <f>(Gesamt!$B$2-IF(H332=0,G332,H332))/365.25</f>
        <v>116</v>
      </c>
      <c r="O332" s="22">
        <f t="shared" si="42"/>
        <v>65.002053388090346</v>
      </c>
      <c r="P332" s="23">
        <f>F332+IF(C332="m",Gesamt!$B$13*365.25,Gesamt!$B$14*365.25)</f>
        <v>23741.25</v>
      </c>
      <c r="Q332" s="34">
        <f t="shared" si="39"/>
        <v>23742</v>
      </c>
      <c r="R332" s="24">
        <f>IF(N332&lt;Gesamt!$B$23,IF(H332=0,G332+365.25*Gesamt!$B$23,H332+365.25*Gesamt!$B$23),0)</f>
        <v>0</v>
      </c>
      <c r="S332" s="35">
        <f>IF(M332&lt;Gesamt!$B$17,Gesamt!$C$17,IF(M332&lt;Gesamt!$B$18,Gesamt!$C$18,IF(M332&lt;Gesamt!$B$19,Gesamt!$C$19,Gesamt!$C$20)))</f>
        <v>0</v>
      </c>
      <c r="T332" s="26">
        <f>IF(R332&gt;0,IF(R332&lt;P332,K332/12*Gesamt!$C$23*(1+L332)^(Gesamt!$B$23-Beamte!N332)*(1+$K$4),0),0)</f>
        <v>0</v>
      </c>
      <c r="U332" s="36">
        <f>(T332/Gesamt!$B$23*N332/((1+Gesamt!$B$29)^(Gesamt!$B$23-Beamte!N332)))*(1+S332)</f>
        <v>0</v>
      </c>
      <c r="V332" s="24">
        <f>IF(N332&lt;Gesamt!$B$24,IF(H332=0,G332+365.25*Gesamt!$B$24,H332+365.25*Gesamt!$B$24),0)</f>
        <v>0</v>
      </c>
      <c r="W332" s="26" t="b">
        <f>IF(V332&gt;0,IF(V332&lt;P332,K332/12*Gesamt!$C$24*(1+L332)^(Gesamt!$B$24-Beamte!N332)*(1+$K$4),IF(O332&gt;=35,K332/12*Gesamt!$C$24*(1+L332)^(O332-N332)*(1+$K$4),0)))</f>
        <v>0</v>
      </c>
      <c r="X332" s="36">
        <f>IF(O332&gt;=40,(W332/Gesamt!$B$24*N332/((1+Gesamt!$B$29)^(Gesamt!$B$24-Beamte!N332))*(1+S332)),IF(O332&gt;=35,(W332/O332*N332/((1+Gesamt!$B$29)^(O332-Beamte!N332))*(1+S332)),0))</f>
        <v>0</v>
      </c>
      <c r="Y332" s="27">
        <f>IF(N332&gt;Gesamt!$B$23,0,K332/12*Gesamt!$C$23*(((1+Beamte!L332)^(Gesamt!$B$23-Beamte!N332))))</f>
        <v>0</v>
      </c>
      <c r="Z332" s="15">
        <f>IF(N332&gt;Gesamt!$B$32,0,Y332/Gesamt!$B$32*((N332)*(1+S332))/((1+Gesamt!$B$29)^(Gesamt!$B$32-N332)))</f>
        <v>0</v>
      </c>
      <c r="AA332" s="37">
        <f t="shared" si="40"/>
        <v>0</v>
      </c>
      <c r="AB332" s="15">
        <f>IF(V332-P332&gt;0,0,IF(N332&gt;Gesamt!$B$24,0,K332/12*Gesamt!$C$24*(((1+Beamte!L332)^(Gesamt!$B$24-Beamte!N332)))))</f>
        <v>0</v>
      </c>
      <c r="AC332" s="15">
        <f>IF(N332&gt;Gesamt!$B$24,0,AB332/Gesamt!$B$24*((N332)*(1+S332))/((1+Gesamt!$B$29)^(Gesamt!$B$24-N332)))</f>
        <v>0</v>
      </c>
      <c r="AD332" s="37">
        <f t="shared" si="41"/>
        <v>0</v>
      </c>
      <c r="AE332" s="15">
        <f>IF(R332-P332&lt;0,0,x)</f>
        <v>0</v>
      </c>
    </row>
    <row r="333" spans="6:31" x14ac:dyDescent="0.15">
      <c r="F333" s="40"/>
      <c r="G333" s="40"/>
      <c r="H333" s="40"/>
      <c r="I333" s="41"/>
      <c r="J333" s="41"/>
      <c r="K333" s="32">
        <f t="shared" si="37"/>
        <v>0</v>
      </c>
      <c r="L333" s="42">
        <v>1.4999999999999999E-2</v>
      </c>
      <c r="M333" s="33">
        <f t="shared" si="38"/>
        <v>-50.997946611909654</v>
      </c>
      <c r="N333" s="22">
        <f>(Gesamt!$B$2-IF(H333=0,G333,H333))/365.25</f>
        <v>116</v>
      </c>
      <c r="O333" s="22">
        <f t="shared" si="42"/>
        <v>65.002053388090346</v>
      </c>
      <c r="P333" s="23">
        <f>F333+IF(C333="m",Gesamt!$B$13*365.25,Gesamt!$B$14*365.25)</f>
        <v>23741.25</v>
      </c>
      <c r="Q333" s="34">
        <f t="shared" si="39"/>
        <v>23742</v>
      </c>
      <c r="R333" s="24">
        <f>IF(N333&lt;Gesamt!$B$23,IF(H333=0,G333+365.25*Gesamt!$B$23,H333+365.25*Gesamt!$B$23),0)</f>
        <v>0</v>
      </c>
      <c r="S333" s="35">
        <f>IF(M333&lt;Gesamt!$B$17,Gesamt!$C$17,IF(M333&lt;Gesamt!$B$18,Gesamt!$C$18,IF(M333&lt;Gesamt!$B$19,Gesamt!$C$19,Gesamt!$C$20)))</f>
        <v>0</v>
      </c>
      <c r="T333" s="26">
        <f>IF(R333&gt;0,IF(R333&lt;P333,K333/12*Gesamt!$C$23*(1+L333)^(Gesamt!$B$23-Beamte!N333)*(1+$K$4),0),0)</f>
        <v>0</v>
      </c>
      <c r="U333" s="36">
        <f>(T333/Gesamt!$B$23*N333/((1+Gesamt!$B$29)^(Gesamt!$B$23-Beamte!N333)))*(1+S333)</f>
        <v>0</v>
      </c>
      <c r="V333" s="24">
        <f>IF(N333&lt;Gesamt!$B$24,IF(H333=0,G333+365.25*Gesamt!$B$24,H333+365.25*Gesamt!$B$24),0)</f>
        <v>0</v>
      </c>
      <c r="W333" s="26" t="b">
        <f>IF(V333&gt;0,IF(V333&lt;P333,K333/12*Gesamt!$C$24*(1+L333)^(Gesamt!$B$24-Beamte!N333)*(1+$K$4),IF(O333&gt;=35,K333/12*Gesamt!$C$24*(1+L333)^(O333-N333)*(1+$K$4),0)))</f>
        <v>0</v>
      </c>
      <c r="X333" s="36">
        <f>IF(O333&gt;=40,(W333/Gesamt!$B$24*N333/((1+Gesamt!$B$29)^(Gesamt!$B$24-Beamte!N333))*(1+S333)),IF(O333&gt;=35,(W333/O333*N333/((1+Gesamt!$B$29)^(O333-Beamte!N333))*(1+S333)),0))</f>
        <v>0</v>
      </c>
      <c r="Y333" s="27">
        <f>IF(N333&gt;Gesamt!$B$23,0,K333/12*Gesamt!$C$23*(((1+Beamte!L333)^(Gesamt!$B$23-Beamte!N333))))</f>
        <v>0</v>
      </c>
      <c r="Z333" s="15">
        <f>IF(N333&gt;Gesamt!$B$32,0,Y333/Gesamt!$B$32*((N333)*(1+S333))/((1+Gesamt!$B$29)^(Gesamt!$B$32-N333)))</f>
        <v>0</v>
      </c>
      <c r="AA333" s="37">
        <f t="shared" si="40"/>
        <v>0</v>
      </c>
      <c r="AB333" s="15">
        <f>IF(V333-P333&gt;0,0,IF(N333&gt;Gesamt!$B$24,0,K333/12*Gesamt!$C$24*(((1+Beamte!L333)^(Gesamt!$B$24-Beamte!N333)))))</f>
        <v>0</v>
      </c>
      <c r="AC333" s="15">
        <f>IF(N333&gt;Gesamt!$B$24,0,AB333/Gesamt!$B$24*((N333)*(1+S333))/((1+Gesamt!$B$29)^(Gesamt!$B$24-N333)))</f>
        <v>0</v>
      </c>
      <c r="AD333" s="37">
        <f t="shared" si="41"/>
        <v>0</v>
      </c>
      <c r="AE333" s="15">
        <f>IF(R333-P333&lt;0,0,x)</f>
        <v>0</v>
      </c>
    </row>
    <row r="334" spans="6:31" x14ac:dyDescent="0.15">
      <c r="F334" s="40"/>
      <c r="G334" s="40"/>
      <c r="H334" s="40"/>
      <c r="I334" s="41"/>
      <c r="J334" s="41"/>
      <c r="K334" s="32">
        <f t="shared" si="37"/>
        <v>0</v>
      </c>
      <c r="L334" s="42">
        <v>1.4999999999999999E-2</v>
      </c>
      <c r="M334" s="33">
        <f t="shared" si="38"/>
        <v>-50.997946611909654</v>
      </c>
      <c r="N334" s="22">
        <f>(Gesamt!$B$2-IF(H334=0,G334,H334))/365.25</f>
        <v>116</v>
      </c>
      <c r="O334" s="22">
        <f t="shared" si="42"/>
        <v>65.002053388090346</v>
      </c>
      <c r="P334" s="23">
        <f>F334+IF(C334="m",Gesamt!$B$13*365.25,Gesamt!$B$14*365.25)</f>
        <v>23741.25</v>
      </c>
      <c r="Q334" s="34">
        <f t="shared" si="39"/>
        <v>23742</v>
      </c>
      <c r="R334" s="24">
        <f>IF(N334&lt;Gesamt!$B$23,IF(H334=0,G334+365.25*Gesamt!$B$23,H334+365.25*Gesamt!$B$23),0)</f>
        <v>0</v>
      </c>
      <c r="S334" s="35">
        <f>IF(M334&lt;Gesamt!$B$17,Gesamt!$C$17,IF(M334&lt;Gesamt!$B$18,Gesamt!$C$18,IF(M334&lt;Gesamt!$B$19,Gesamt!$C$19,Gesamt!$C$20)))</f>
        <v>0</v>
      </c>
      <c r="T334" s="26">
        <f>IF(R334&gt;0,IF(R334&lt;P334,K334/12*Gesamt!$C$23*(1+L334)^(Gesamt!$B$23-Beamte!N334)*(1+$K$4),0),0)</f>
        <v>0</v>
      </c>
      <c r="U334" s="36">
        <f>(T334/Gesamt!$B$23*N334/((1+Gesamt!$B$29)^(Gesamt!$B$23-Beamte!N334)))*(1+S334)</f>
        <v>0</v>
      </c>
      <c r="V334" s="24">
        <f>IF(N334&lt;Gesamt!$B$24,IF(H334=0,G334+365.25*Gesamt!$B$24,H334+365.25*Gesamt!$B$24),0)</f>
        <v>0</v>
      </c>
      <c r="W334" s="26" t="b">
        <f>IF(V334&gt;0,IF(V334&lt;P334,K334/12*Gesamt!$C$24*(1+L334)^(Gesamt!$B$24-Beamte!N334)*(1+$K$4),IF(O334&gt;=35,K334/12*Gesamt!$C$24*(1+L334)^(O334-N334)*(1+$K$4),0)))</f>
        <v>0</v>
      </c>
      <c r="X334" s="36">
        <f>IF(O334&gt;=40,(W334/Gesamt!$B$24*N334/((1+Gesamt!$B$29)^(Gesamt!$B$24-Beamte!N334))*(1+S334)),IF(O334&gt;=35,(W334/O334*N334/((1+Gesamt!$B$29)^(O334-Beamte!N334))*(1+S334)),0))</f>
        <v>0</v>
      </c>
      <c r="Y334" s="27">
        <f>IF(N334&gt;Gesamt!$B$23,0,K334/12*Gesamt!$C$23*(((1+Beamte!L334)^(Gesamt!$B$23-Beamte!N334))))</f>
        <v>0</v>
      </c>
      <c r="Z334" s="15">
        <f>IF(N334&gt;Gesamt!$B$32,0,Y334/Gesamt!$B$32*((N334)*(1+S334))/((1+Gesamt!$B$29)^(Gesamt!$B$32-N334)))</f>
        <v>0</v>
      </c>
      <c r="AA334" s="37">
        <f t="shared" si="40"/>
        <v>0</v>
      </c>
      <c r="AB334" s="15">
        <f>IF(V334-P334&gt;0,0,IF(N334&gt;Gesamt!$B$24,0,K334/12*Gesamt!$C$24*(((1+Beamte!L334)^(Gesamt!$B$24-Beamte!N334)))))</f>
        <v>0</v>
      </c>
      <c r="AC334" s="15">
        <f>IF(N334&gt;Gesamt!$B$24,0,AB334/Gesamt!$B$24*((N334)*(1+S334))/((1+Gesamt!$B$29)^(Gesamt!$B$24-N334)))</f>
        <v>0</v>
      </c>
      <c r="AD334" s="37">
        <f t="shared" si="41"/>
        <v>0</v>
      </c>
      <c r="AE334" s="15">
        <f>IF(R334-P334&lt;0,0,x)</f>
        <v>0</v>
      </c>
    </row>
    <row r="335" spans="6:31" x14ac:dyDescent="0.15">
      <c r="F335" s="40"/>
      <c r="G335" s="40"/>
      <c r="H335" s="40"/>
      <c r="I335" s="41"/>
      <c r="J335" s="41"/>
      <c r="K335" s="32">
        <f t="shared" si="37"/>
        <v>0</v>
      </c>
      <c r="L335" s="42">
        <v>1.4999999999999999E-2</v>
      </c>
      <c r="M335" s="33">
        <f t="shared" si="38"/>
        <v>-50.997946611909654</v>
      </c>
      <c r="N335" s="22">
        <f>(Gesamt!$B$2-IF(H335=0,G335,H335))/365.25</f>
        <v>116</v>
      </c>
      <c r="O335" s="22">
        <f t="shared" si="42"/>
        <v>65.002053388090346</v>
      </c>
      <c r="P335" s="23">
        <f>F335+IF(C335="m",Gesamt!$B$13*365.25,Gesamt!$B$14*365.25)</f>
        <v>23741.25</v>
      </c>
      <c r="Q335" s="34">
        <f t="shared" si="39"/>
        <v>23742</v>
      </c>
      <c r="R335" s="24">
        <f>IF(N335&lt;Gesamt!$B$23,IF(H335=0,G335+365.25*Gesamt!$B$23,H335+365.25*Gesamt!$B$23),0)</f>
        <v>0</v>
      </c>
      <c r="S335" s="35">
        <f>IF(M335&lt;Gesamt!$B$17,Gesamt!$C$17,IF(M335&lt;Gesamt!$B$18,Gesamt!$C$18,IF(M335&lt;Gesamt!$B$19,Gesamt!$C$19,Gesamt!$C$20)))</f>
        <v>0</v>
      </c>
      <c r="T335" s="26">
        <f>IF(R335&gt;0,IF(R335&lt;P335,K335/12*Gesamt!$C$23*(1+L335)^(Gesamt!$B$23-Beamte!N335)*(1+$K$4),0),0)</f>
        <v>0</v>
      </c>
      <c r="U335" s="36">
        <f>(T335/Gesamt!$B$23*N335/((1+Gesamt!$B$29)^(Gesamt!$B$23-Beamte!N335)))*(1+S335)</f>
        <v>0</v>
      </c>
      <c r="V335" s="24">
        <f>IF(N335&lt;Gesamt!$B$24,IF(H335=0,G335+365.25*Gesamt!$B$24,H335+365.25*Gesamt!$B$24),0)</f>
        <v>0</v>
      </c>
      <c r="W335" s="26" t="b">
        <f>IF(V335&gt;0,IF(V335&lt;P335,K335/12*Gesamt!$C$24*(1+L335)^(Gesamt!$B$24-Beamte!N335)*(1+$K$4),IF(O335&gt;=35,K335/12*Gesamt!$C$24*(1+L335)^(O335-N335)*(1+$K$4),0)))</f>
        <v>0</v>
      </c>
      <c r="X335" s="36">
        <f>IF(O335&gt;=40,(W335/Gesamt!$B$24*N335/((1+Gesamt!$B$29)^(Gesamt!$B$24-Beamte!N335))*(1+S335)),IF(O335&gt;=35,(W335/O335*N335/((1+Gesamt!$B$29)^(O335-Beamte!N335))*(1+S335)),0))</f>
        <v>0</v>
      </c>
      <c r="Y335" s="27">
        <f>IF(N335&gt;Gesamt!$B$23,0,K335/12*Gesamt!$C$23*(((1+Beamte!L335)^(Gesamt!$B$23-Beamte!N335))))</f>
        <v>0</v>
      </c>
      <c r="Z335" s="15">
        <f>IF(N335&gt;Gesamt!$B$32,0,Y335/Gesamt!$B$32*((N335)*(1+S335))/((1+Gesamt!$B$29)^(Gesamt!$B$32-N335)))</f>
        <v>0</v>
      </c>
      <c r="AA335" s="37">
        <f t="shared" si="40"/>
        <v>0</v>
      </c>
      <c r="AB335" s="15">
        <f>IF(V335-P335&gt;0,0,IF(N335&gt;Gesamt!$B$24,0,K335/12*Gesamt!$C$24*(((1+Beamte!L335)^(Gesamt!$B$24-Beamte!N335)))))</f>
        <v>0</v>
      </c>
      <c r="AC335" s="15">
        <f>IF(N335&gt;Gesamt!$B$24,0,AB335/Gesamt!$B$24*((N335)*(1+S335))/((1+Gesamt!$B$29)^(Gesamt!$B$24-N335)))</f>
        <v>0</v>
      </c>
      <c r="AD335" s="37">
        <f t="shared" si="41"/>
        <v>0</v>
      </c>
      <c r="AE335" s="15">
        <f>IF(R335-P335&lt;0,0,x)</f>
        <v>0</v>
      </c>
    </row>
    <row r="336" spans="6:31" x14ac:dyDescent="0.15">
      <c r="F336" s="40"/>
      <c r="G336" s="40"/>
      <c r="H336" s="40"/>
      <c r="I336" s="41"/>
      <c r="J336" s="41"/>
      <c r="K336" s="32">
        <f t="shared" si="37"/>
        <v>0</v>
      </c>
      <c r="L336" s="42">
        <v>1.4999999999999999E-2</v>
      </c>
      <c r="M336" s="33">
        <f t="shared" si="38"/>
        <v>-50.997946611909654</v>
      </c>
      <c r="N336" s="22">
        <f>(Gesamt!$B$2-IF(H336=0,G336,H336))/365.25</f>
        <v>116</v>
      </c>
      <c r="O336" s="22">
        <f t="shared" si="42"/>
        <v>65.002053388090346</v>
      </c>
      <c r="P336" s="23">
        <f>F336+IF(C336="m",Gesamt!$B$13*365.25,Gesamt!$B$14*365.25)</f>
        <v>23741.25</v>
      </c>
      <c r="Q336" s="34">
        <f t="shared" si="39"/>
        <v>23742</v>
      </c>
      <c r="R336" s="24">
        <f>IF(N336&lt;Gesamt!$B$23,IF(H336=0,G336+365.25*Gesamt!$B$23,H336+365.25*Gesamt!$B$23),0)</f>
        <v>0</v>
      </c>
      <c r="S336" s="35">
        <f>IF(M336&lt;Gesamt!$B$17,Gesamt!$C$17,IF(M336&lt;Gesamt!$B$18,Gesamt!$C$18,IF(M336&lt;Gesamt!$B$19,Gesamt!$C$19,Gesamt!$C$20)))</f>
        <v>0</v>
      </c>
      <c r="T336" s="26">
        <f>IF(R336&gt;0,IF(R336&lt;P336,K336/12*Gesamt!$C$23*(1+L336)^(Gesamt!$B$23-Beamte!N336)*(1+$K$4),0),0)</f>
        <v>0</v>
      </c>
      <c r="U336" s="36">
        <f>(T336/Gesamt!$B$23*N336/((1+Gesamt!$B$29)^(Gesamt!$B$23-Beamte!N336)))*(1+S336)</f>
        <v>0</v>
      </c>
      <c r="V336" s="24">
        <f>IF(N336&lt;Gesamt!$B$24,IF(H336=0,G336+365.25*Gesamt!$B$24,H336+365.25*Gesamt!$B$24),0)</f>
        <v>0</v>
      </c>
      <c r="W336" s="26" t="b">
        <f>IF(V336&gt;0,IF(V336&lt;P336,K336/12*Gesamt!$C$24*(1+L336)^(Gesamt!$B$24-Beamte!N336)*(1+$K$4),IF(O336&gt;=35,K336/12*Gesamt!$C$24*(1+L336)^(O336-N336)*(1+$K$4),0)))</f>
        <v>0</v>
      </c>
      <c r="X336" s="36">
        <f>IF(O336&gt;=40,(W336/Gesamt!$B$24*N336/((1+Gesamt!$B$29)^(Gesamt!$B$24-Beamte!N336))*(1+S336)),IF(O336&gt;=35,(W336/O336*N336/((1+Gesamt!$B$29)^(O336-Beamte!N336))*(1+S336)),0))</f>
        <v>0</v>
      </c>
      <c r="Y336" s="27">
        <f>IF(N336&gt;Gesamt!$B$23,0,K336/12*Gesamt!$C$23*(((1+Beamte!L336)^(Gesamt!$B$23-Beamte!N336))))</f>
        <v>0</v>
      </c>
      <c r="Z336" s="15">
        <f>IF(N336&gt;Gesamt!$B$32,0,Y336/Gesamt!$B$32*((N336)*(1+S336))/((1+Gesamt!$B$29)^(Gesamt!$B$32-N336)))</f>
        <v>0</v>
      </c>
      <c r="AA336" s="37">
        <f t="shared" si="40"/>
        <v>0</v>
      </c>
      <c r="AB336" s="15">
        <f>IF(V336-P336&gt;0,0,IF(N336&gt;Gesamt!$B$24,0,K336/12*Gesamt!$C$24*(((1+Beamte!L336)^(Gesamt!$B$24-Beamte!N336)))))</f>
        <v>0</v>
      </c>
      <c r="AC336" s="15">
        <f>IF(N336&gt;Gesamt!$B$24,0,AB336/Gesamt!$B$24*((N336)*(1+S336))/((1+Gesamt!$B$29)^(Gesamt!$B$24-N336)))</f>
        <v>0</v>
      </c>
      <c r="AD336" s="37">
        <f t="shared" si="41"/>
        <v>0</v>
      </c>
      <c r="AE336" s="15">
        <f>IF(R336-P336&lt;0,0,x)</f>
        <v>0</v>
      </c>
    </row>
    <row r="337" spans="6:31" x14ac:dyDescent="0.15">
      <c r="F337" s="40"/>
      <c r="G337" s="40"/>
      <c r="H337" s="40"/>
      <c r="I337" s="41"/>
      <c r="J337" s="41"/>
      <c r="K337" s="32">
        <f t="shared" si="37"/>
        <v>0</v>
      </c>
      <c r="L337" s="42">
        <v>1.4999999999999999E-2</v>
      </c>
      <c r="M337" s="33">
        <f t="shared" si="38"/>
        <v>-50.997946611909654</v>
      </c>
      <c r="N337" s="22">
        <f>(Gesamt!$B$2-IF(H337=0,G337,H337))/365.25</f>
        <v>116</v>
      </c>
      <c r="O337" s="22">
        <f t="shared" si="42"/>
        <v>65.002053388090346</v>
      </c>
      <c r="P337" s="23">
        <f>F337+IF(C337="m",Gesamt!$B$13*365.25,Gesamt!$B$14*365.25)</f>
        <v>23741.25</v>
      </c>
      <c r="Q337" s="34">
        <f t="shared" si="39"/>
        <v>23742</v>
      </c>
      <c r="R337" s="24">
        <f>IF(N337&lt;Gesamt!$B$23,IF(H337=0,G337+365.25*Gesamt!$B$23,H337+365.25*Gesamt!$B$23),0)</f>
        <v>0</v>
      </c>
      <c r="S337" s="35">
        <f>IF(M337&lt;Gesamt!$B$17,Gesamt!$C$17,IF(M337&lt;Gesamt!$B$18,Gesamt!$C$18,IF(M337&lt;Gesamt!$B$19,Gesamt!$C$19,Gesamt!$C$20)))</f>
        <v>0</v>
      </c>
      <c r="T337" s="26">
        <f>IF(R337&gt;0,IF(R337&lt;P337,K337/12*Gesamt!$C$23*(1+L337)^(Gesamt!$B$23-Beamte!N337)*(1+$K$4),0),0)</f>
        <v>0</v>
      </c>
      <c r="U337" s="36">
        <f>(T337/Gesamt!$B$23*N337/((1+Gesamt!$B$29)^(Gesamt!$B$23-Beamte!N337)))*(1+S337)</f>
        <v>0</v>
      </c>
      <c r="V337" s="24">
        <f>IF(N337&lt;Gesamt!$B$24,IF(H337=0,G337+365.25*Gesamt!$B$24,H337+365.25*Gesamt!$B$24),0)</f>
        <v>0</v>
      </c>
      <c r="W337" s="26" t="b">
        <f>IF(V337&gt;0,IF(V337&lt;P337,K337/12*Gesamt!$C$24*(1+L337)^(Gesamt!$B$24-Beamte!N337)*(1+$K$4),IF(O337&gt;=35,K337/12*Gesamt!$C$24*(1+L337)^(O337-N337)*(1+$K$4),0)))</f>
        <v>0</v>
      </c>
      <c r="X337" s="36">
        <f>IF(O337&gt;=40,(W337/Gesamt!$B$24*N337/((1+Gesamt!$B$29)^(Gesamt!$B$24-Beamte!N337))*(1+S337)),IF(O337&gt;=35,(W337/O337*N337/((1+Gesamt!$B$29)^(O337-Beamte!N337))*(1+S337)),0))</f>
        <v>0</v>
      </c>
      <c r="Y337" s="27">
        <f>IF(N337&gt;Gesamt!$B$23,0,K337/12*Gesamt!$C$23*(((1+Beamte!L337)^(Gesamt!$B$23-Beamte!N337))))</f>
        <v>0</v>
      </c>
      <c r="Z337" s="15">
        <f>IF(N337&gt;Gesamt!$B$32,0,Y337/Gesamt!$B$32*((N337)*(1+S337))/((1+Gesamt!$B$29)^(Gesamt!$B$32-N337)))</f>
        <v>0</v>
      </c>
      <c r="AA337" s="37">
        <f t="shared" si="40"/>
        <v>0</v>
      </c>
      <c r="AB337" s="15">
        <f>IF(V337-P337&gt;0,0,IF(N337&gt;Gesamt!$B$24,0,K337/12*Gesamt!$C$24*(((1+Beamte!L337)^(Gesamt!$B$24-Beamte!N337)))))</f>
        <v>0</v>
      </c>
      <c r="AC337" s="15">
        <f>IF(N337&gt;Gesamt!$B$24,0,AB337/Gesamt!$B$24*((N337)*(1+S337))/((1+Gesamt!$B$29)^(Gesamt!$B$24-N337)))</f>
        <v>0</v>
      </c>
      <c r="AD337" s="37">
        <f t="shared" si="41"/>
        <v>0</v>
      </c>
      <c r="AE337" s="15">
        <f>IF(R337-P337&lt;0,0,x)</f>
        <v>0</v>
      </c>
    </row>
    <row r="338" spans="6:31" x14ac:dyDescent="0.15">
      <c r="F338" s="40"/>
      <c r="G338" s="40"/>
      <c r="H338" s="40"/>
      <c r="I338" s="41"/>
      <c r="J338" s="41"/>
      <c r="K338" s="32">
        <f t="shared" si="37"/>
        <v>0</v>
      </c>
      <c r="L338" s="42">
        <v>1.4999999999999999E-2</v>
      </c>
      <c r="M338" s="33">
        <f t="shared" si="38"/>
        <v>-50.997946611909654</v>
      </c>
      <c r="N338" s="22">
        <f>(Gesamt!$B$2-IF(H338=0,G338,H338))/365.25</f>
        <v>116</v>
      </c>
      <c r="O338" s="22">
        <f t="shared" si="42"/>
        <v>65.002053388090346</v>
      </c>
      <c r="P338" s="23">
        <f>F338+IF(C338="m",Gesamt!$B$13*365.25,Gesamt!$B$14*365.25)</f>
        <v>23741.25</v>
      </c>
      <c r="Q338" s="34">
        <f t="shared" si="39"/>
        <v>23742</v>
      </c>
      <c r="R338" s="24">
        <f>IF(N338&lt;Gesamt!$B$23,IF(H338=0,G338+365.25*Gesamt!$B$23,H338+365.25*Gesamt!$B$23),0)</f>
        <v>0</v>
      </c>
      <c r="S338" s="35">
        <f>IF(M338&lt;Gesamt!$B$17,Gesamt!$C$17,IF(M338&lt;Gesamt!$B$18,Gesamt!$C$18,IF(M338&lt;Gesamt!$B$19,Gesamt!$C$19,Gesamt!$C$20)))</f>
        <v>0</v>
      </c>
      <c r="T338" s="26">
        <f>IF(R338&gt;0,IF(R338&lt;P338,K338/12*Gesamt!$C$23*(1+L338)^(Gesamt!$B$23-Beamte!N338)*(1+$K$4),0),0)</f>
        <v>0</v>
      </c>
      <c r="U338" s="36">
        <f>(T338/Gesamt!$B$23*N338/((1+Gesamt!$B$29)^(Gesamt!$B$23-Beamte!N338)))*(1+S338)</f>
        <v>0</v>
      </c>
      <c r="V338" s="24">
        <f>IF(N338&lt;Gesamt!$B$24,IF(H338=0,G338+365.25*Gesamt!$B$24,H338+365.25*Gesamt!$B$24),0)</f>
        <v>0</v>
      </c>
      <c r="W338" s="26" t="b">
        <f>IF(V338&gt;0,IF(V338&lt;P338,K338/12*Gesamt!$C$24*(1+L338)^(Gesamt!$B$24-Beamte!N338)*(1+$K$4),IF(O338&gt;=35,K338/12*Gesamt!$C$24*(1+L338)^(O338-N338)*(1+$K$4),0)))</f>
        <v>0</v>
      </c>
      <c r="X338" s="36">
        <f>IF(O338&gt;=40,(W338/Gesamt!$B$24*N338/((1+Gesamt!$B$29)^(Gesamt!$B$24-Beamte!N338))*(1+S338)),IF(O338&gt;=35,(W338/O338*N338/((1+Gesamt!$B$29)^(O338-Beamte!N338))*(1+S338)),0))</f>
        <v>0</v>
      </c>
      <c r="Y338" s="27">
        <f>IF(N338&gt;Gesamt!$B$23,0,K338/12*Gesamt!$C$23*(((1+Beamte!L338)^(Gesamt!$B$23-Beamte!N338))))</f>
        <v>0</v>
      </c>
      <c r="Z338" s="15">
        <f>IF(N338&gt;Gesamt!$B$32,0,Y338/Gesamt!$B$32*((N338)*(1+S338))/((1+Gesamt!$B$29)^(Gesamt!$B$32-N338)))</f>
        <v>0</v>
      </c>
      <c r="AA338" s="37">
        <f t="shared" si="40"/>
        <v>0</v>
      </c>
      <c r="AB338" s="15">
        <f>IF(V338-P338&gt;0,0,IF(N338&gt;Gesamt!$B$24,0,K338/12*Gesamt!$C$24*(((1+Beamte!L338)^(Gesamt!$B$24-Beamte!N338)))))</f>
        <v>0</v>
      </c>
      <c r="AC338" s="15">
        <f>IF(N338&gt;Gesamt!$B$24,0,AB338/Gesamt!$B$24*((N338)*(1+S338))/((1+Gesamt!$B$29)^(Gesamt!$B$24-N338)))</f>
        <v>0</v>
      </c>
      <c r="AD338" s="37">
        <f t="shared" si="41"/>
        <v>0</v>
      </c>
      <c r="AE338" s="15">
        <f>IF(R338-P338&lt;0,0,x)</f>
        <v>0</v>
      </c>
    </row>
    <row r="339" spans="6:31" x14ac:dyDescent="0.15">
      <c r="F339" s="40"/>
      <c r="G339" s="40"/>
      <c r="H339" s="40"/>
      <c r="I339" s="41"/>
      <c r="J339" s="41"/>
      <c r="K339" s="32">
        <f t="shared" si="37"/>
        <v>0</v>
      </c>
      <c r="L339" s="42">
        <v>1.4999999999999999E-2</v>
      </c>
      <c r="M339" s="33">
        <f t="shared" si="38"/>
        <v>-50.997946611909654</v>
      </c>
      <c r="N339" s="22">
        <f>(Gesamt!$B$2-IF(H339=0,G339,H339))/365.25</f>
        <v>116</v>
      </c>
      <c r="O339" s="22">
        <f t="shared" si="42"/>
        <v>65.002053388090346</v>
      </c>
      <c r="P339" s="23">
        <f>F339+IF(C339="m",Gesamt!$B$13*365.25,Gesamt!$B$14*365.25)</f>
        <v>23741.25</v>
      </c>
      <c r="Q339" s="34">
        <f t="shared" si="39"/>
        <v>23742</v>
      </c>
      <c r="R339" s="24">
        <f>IF(N339&lt;Gesamt!$B$23,IF(H339=0,G339+365.25*Gesamt!$B$23,H339+365.25*Gesamt!$B$23),0)</f>
        <v>0</v>
      </c>
      <c r="S339" s="35">
        <f>IF(M339&lt;Gesamt!$B$17,Gesamt!$C$17,IF(M339&lt;Gesamt!$B$18,Gesamt!$C$18,IF(M339&lt;Gesamt!$B$19,Gesamt!$C$19,Gesamt!$C$20)))</f>
        <v>0</v>
      </c>
      <c r="T339" s="26">
        <f>IF(R339&gt;0,IF(R339&lt;P339,K339/12*Gesamt!$C$23*(1+L339)^(Gesamt!$B$23-Beamte!N339)*(1+$K$4),0),0)</f>
        <v>0</v>
      </c>
      <c r="U339" s="36">
        <f>(T339/Gesamt!$B$23*N339/((1+Gesamt!$B$29)^(Gesamt!$B$23-Beamte!N339)))*(1+S339)</f>
        <v>0</v>
      </c>
      <c r="V339" s="24">
        <f>IF(N339&lt;Gesamt!$B$24,IF(H339=0,G339+365.25*Gesamt!$B$24,H339+365.25*Gesamt!$B$24),0)</f>
        <v>0</v>
      </c>
      <c r="W339" s="26" t="b">
        <f>IF(V339&gt;0,IF(V339&lt;P339,K339/12*Gesamt!$C$24*(1+L339)^(Gesamt!$B$24-Beamte!N339)*(1+$K$4),IF(O339&gt;=35,K339/12*Gesamt!$C$24*(1+L339)^(O339-N339)*(1+$K$4),0)))</f>
        <v>0</v>
      </c>
      <c r="X339" s="36">
        <f>IF(O339&gt;=40,(W339/Gesamt!$B$24*N339/((1+Gesamt!$B$29)^(Gesamt!$B$24-Beamte!N339))*(1+S339)),IF(O339&gt;=35,(W339/O339*N339/((1+Gesamt!$B$29)^(O339-Beamte!N339))*(1+S339)),0))</f>
        <v>0</v>
      </c>
      <c r="Y339" s="27">
        <f>IF(N339&gt;Gesamt!$B$23,0,K339/12*Gesamt!$C$23*(((1+Beamte!L339)^(Gesamt!$B$23-Beamte!N339))))</f>
        <v>0</v>
      </c>
      <c r="Z339" s="15">
        <f>IF(N339&gt;Gesamt!$B$32,0,Y339/Gesamt!$B$32*((N339)*(1+S339))/((1+Gesamt!$B$29)^(Gesamt!$B$32-N339)))</f>
        <v>0</v>
      </c>
      <c r="AA339" s="37">
        <f t="shared" si="40"/>
        <v>0</v>
      </c>
      <c r="AB339" s="15">
        <f>IF(V339-P339&gt;0,0,IF(N339&gt;Gesamt!$B$24,0,K339/12*Gesamt!$C$24*(((1+Beamte!L339)^(Gesamt!$B$24-Beamte!N339)))))</f>
        <v>0</v>
      </c>
      <c r="AC339" s="15">
        <f>IF(N339&gt;Gesamt!$B$24,0,AB339/Gesamt!$B$24*((N339)*(1+S339))/((1+Gesamt!$B$29)^(Gesamt!$B$24-N339)))</f>
        <v>0</v>
      </c>
      <c r="AD339" s="37">
        <f t="shared" si="41"/>
        <v>0</v>
      </c>
      <c r="AE339" s="15">
        <f>IF(R339-P339&lt;0,0,x)</f>
        <v>0</v>
      </c>
    </row>
    <row r="340" spans="6:31" x14ac:dyDescent="0.15">
      <c r="F340" s="40"/>
      <c r="G340" s="40"/>
      <c r="H340" s="40"/>
      <c r="I340" s="41"/>
      <c r="J340" s="41"/>
      <c r="K340" s="32">
        <f t="shared" si="37"/>
        <v>0</v>
      </c>
      <c r="L340" s="42">
        <v>1.4999999999999999E-2</v>
      </c>
      <c r="M340" s="33">
        <f t="shared" si="38"/>
        <v>-50.997946611909654</v>
      </c>
      <c r="N340" s="22">
        <f>(Gesamt!$B$2-IF(H340=0,G340,H340))/365.25</f>
        <v>116</v>
      </c>
      <c r="O340" s="22">
        <f t="shared" si="42"/>
        <v>65.002053388090346</v>
      </c>
      <c r="P340" s="23">
        <f>F340+IF(C340="m",Gesamt!$B$13*365.25,Gesamt!$B$14*365.25)</f>
        <v>23741.25</v>
      </c>
      <c r="Q340" s="34">
        <f t="shared" si="39"/>
        <v>23742</v>
      </c>
      <c r="R340" s="24">
        <f>IF(N340&lt;Gesamt!$B$23,IF(H340=0,G340+365.25*Gesamt!$B$23,H340+365.25*Gesamt!$B$23),0)</f>
        <v>0</v>
      </c>
      <c r="S340" s="35">
        <f>IF(M340&lt;Gesamt!$B$17,Gesamt!$C$17,IF(M340&lt;Gesamt!$B$18,Gesamt!$C$18,IF(M340&lt;Gesamt!$B$19,Gesamt!$C$19,Gesamt!$C$20)))</f>
        <v>0</v>
      </c>
      <c r="T340" s="26">
        <f>IF(R340&gt;0,IF(R340&lt;P340,K340/12*Gesamt!$C$23*(1+L340)^(Gesamt!$B$23-Beamte!N340)*(1+$K$4),0),0)</f>
        <v>0</v>
      </c>
      <c r="U340" s="36">
        <f>(T340/Gesamt!$B$23*N340/((1+Gesamt!$B$29)^(Gesamt!$B$23-Beamte!N340)))*(1+S340)</f>
        <v>0</v>
      </c>
      <c r="V340" s="24">
        <f>IF(N340&lt;Gesamt!$B$24,IF(H340=0,G340+365.25*Gesamt!$B$24,H340+365.25*Gesamt!$B$24),0)</f>
        <v>0</v>
      </c>
      <c r="W340" s="26" t="b">
        <f>IF(V340&gt;0,IF(V340&lt;P340,K340/12*Gesamt!$C$24*(1+L340)^(Gesamt!$B$24-Beamte!N340)*(1+$K$4),IF(O340&gt;=35,K340/12*Gesamt!$C$24*(1+L340)^(O340-N340)*(1+$K$4),0)))</f>
        <v>0</v>
      </c>
      <c r="X340" s="36">
        <f>IF(O340&gt;=40,(W340/Gesamt!$B$24*N340/((1+Gesamt!$B$29)^(Gesamt!$B$24-Beamte!N340))*(1+S340)),IF(O340&gt;=35,(W340/O340*N340/((1+Gesamt!$B$29)^(O340-Beamte!N340))*(1+S340)),0))</f>
        <v>0</v>
      </c>
      <c r="Y340" s="27">
        <f>IF(N340&gt;Gesamt!$B$23,0,K340/12*Gesamt!$C$23*(((1+Beamte!L340)^(Gesamt!$B$23-Beamte!N340))))</f>
        <v>0</v>
      </c>
      <c r="Z340" s="15">
        <f>IF(N340&gt;Gesamt!$B$32,0,Y340/Gesamt!$B$32*((N340)*(1+S340))/((1+Gesamt!$B$29)^(Gesamt!$B$32-N340)))</f>
        <v>0</v>
      </c>
      <c r="AA340" s="37">
        <f t="shared" si="40"/>
        <v>0</v>
      </c>
      <c r="AB340" s="15">
        <f>IF(V340-P340&gt;0,0,IF(N340&gt;Gesamt!$B$24,0,K340/12*Gesamt!$C$24*(((1+Beamte!L340)^(Gesamt!$B$24-Beamte!N340)))))</f>
        <v>0</v>
      </c>
      <c r="AC340" s="15">
        <f>IF(N340&gt;Gesamt!$B$24,0,AB340/Gesamt!$B$24*((N340)*(1+S340))/((1+Gesamt!$B$29)^(Gesamt!$B$24-N340)))</f>
        <v>0</v>
      </c>
      <c r="AD340" s="37">
        <f t="shared" si="41"/>
        <v>0</v>
      </c>
      <c r="AE340" s="15">
        <f>IF(R340-P340&lt;0,0,x)</f>
        <v>0</v>
      </c>
    </row>
    <row r="341" spans="6:31" x14ac:dyDescent="0.15">
      <c r="F341" s="40"/>
      <c r="G341" s="40"/>
      <c r="H341" s="40"/>
      <c r="I341" s="41"/>
      <c r="J341" s="41"/>
      <c r="K341" s="32">
        <f t="shared" si="37"/>
        <v>0</v>
      </c>
      <c r="L341" s="42">
        <v>1.4999999999999999E-2</v>
      </c>
      <c r="M341" s="33">
        <f t="shared" si="38"/>
        <v>-50.997946611909654</v>
      </c>
      <c r="N341" s="22">
        <f>(Gesamt!$B$2-IF(H341=0,G341,H341))/365.25</f>
        <v>116</v>
      </c>
      <c r="O341" s="22">
        <f t="shared" si="42"/>
        <v>65.002053388090346</v>
      </c>
      <c r="P341" s="23">
        <f>F341+IF(C341="m",Gesamt!$B$13*365.25,Gesamt!$B$14*365.25)</f>
        <v>23741.25</v>
      </c>
      <c r="Q341" s="34">
        <f t="shared" si="39"/>
        <v>23742</v>
      </c>
      <c r="R341" s="24">
        <f>IF(N341&lt;Gesamt!$B$23,IF(H341=0,G341+365.25*Gesamt!$B$23,H341+365.25*Gesamt!$B$23),0)</f>
        <v>0</v>
      </c>
      <c r="S341" s="35">
        <f>IF(M341&lt;Gesamt!$B$17,Gesamt!$C$17,IF(M341&lt;Gesamt!$B$18,Gesamt!$C$18,IF(M341&lt;Gesamt!$B$19,Gesamt!$C$19,Gesamt!$C$20)))</f>
        <v>0</v>
      </c>
      <c r="T341" s="26">
        <f>IF(R341&gt;0,IF(R341&lt;P341,K341/12*Gesamt!$C$23*(1+L341)^(Gesamt!$B$23-Beamte!N341)*(1+$K$4),0),0)</f>
        <v>0</v>
      </c>
      <c r="U341" s="36">
        <f>(T341/Gesamt!$B$23*N341/((1+Gesamt!$B$29)^(Gesamt!$B$23-Beamte!N341)))*(1+S341)</f>
        <v>0</v>
      </c>
      <c r="V341" s="24">
        <f>IF(N341&lt;Gesamt!$B$24,IF(H341=0,G341+365.25*Gesamt!$B$24,H341+365.25*Gesamt!$B$24),0)</f>
        <v>0</v>
      </c>
      <c r="W341" s="26" t="b">
        <f>IF(V341&gt;0,IF(V341&lt;P341,K341/12*Gesamt!$C$24*(1+L341)^(Gesamt!$B$24-Beamte!N341)*(1+$K$4),IF(O341&gt;=35,K341/12*Gesamt!$C$24*(1+L341)^(O341-N341)*(1+$K$4),0)))</f>
        <v>0</v>
      </c>
      <c r="X341" s="36">
        <f>IF(O341&gt;=40,(W341/Gesamt!$B$24*N341/((1+Gesamt!$B$29)^(Gesamt!$B$24-Beamte!N341))*(1+S341)),IF(O341&gt;=35,(W341/O341*N341/((1+Gesamt!$B$29)^(O341-Beamte!N341))*(1+S341)),0))</f>
        <v>0</v>
      </c>
      <c r="Y341" s="27">
        <f>IF(N341&gt;Gesamt!$B$23,0,K341/12*Gesamt!$C$23*(((1+Beamte!L341)^(Gesamt!$B$23-Beamte!N341))))</f>
        <v>0</v>
      </c>
      <c r="Z341" s="15">
        <f>IF(N341&gt;Gesamt!$B$32,0,Y341/Gesamt!$B$32*((N341)*(1+S341))/((1+Gesamt!$B$29)^(Gesamt!$B$32-N341)))</f>
        <v>0</v>
      </c>
      <c r="AA341" s="37">
        <f t="shared" si="40"/>
        <v>0</v>
      </c>
      <c r="AB341" s="15">
        <f>IF(V341-P341&gt;0,0,IF(N341&gt;Gesamt!$B$24,0,K341/12*Gesamt!$C$24*(((1+Beamte!L341)^(Gesamt!$B$24-Beamte!N341)))))</f>
        <v>0</v>
      </c>
      <c r="AC341" s="15">
        <f>IF(N341&gt;Gesamt!$B$24,0,AB341/Gesamt!$B$24*((N341)*(1+S341))/((1+Gesamt!$B$29)^(Gesamt!$B$24-N341)))</f>
        <v>0</v>
      </c>
      <c r="AD341" s="37">
        <f t="shared" si="41"/>
        <v>0</v>
      </c>
      <c r="AE341" s="15">
        <f>IF(R341-P341&lt;0,0,x)</f>
        <v>0</v>
      </c>
    </row>
    <row r="342" spans="6:31" x14ac:dyDescent="0.15">
      <c r="F342" s="40"/>
      <c r="G342" s="40"/>
      <c r="H342" s="40"/>
      <c r="I342" s="41"/>
      <c r="J342" s="41"/>
      <c r="K342" s="32">
        <f t="shared" si="37"/>
        <v>0</v>
      </c>
      <c r="L342" s="42">
        <v>1.4999999999999999E-2</v>
      </c>
      <c r="M342" s="33">
        <f t="shared" si="38"/>
        <v>-50.997946611909654</v>
      </c>
      <c r="N342" s="22">
        <f>(Gesamt!$B$2-IF(H342=0,G342,H342))/365.25</f>
        <v>116</v>
      </c>
      <c r="O342" s="22">
        <f t="shared" si="42"/>
        <v>65.002053388090346</v>
      </c>
      <c r="P342" s="23">
        <f>F342+IF(C342="m",Gesamt!$B$13*365.25,Gesamt!$B$14*365.25)</f>
        <v>23741.25</v>
      </c>
      <c r="Q342" s="34">
        <f t="shared" si="39"/>
        <v>23742</v>
      </c>
      <c r="R342" s="24">
        <f>IF(N342&lt;Gesamt!$B$23,IF(H342=0,G342+365.25*Gesamt!$B$23,H342+365.25*Gesamt!$B$23),0)</f>
        <v>0</v>
      </c>
      <c r="S342" s="35">
        <f>IF(M342&lt;Gesamt!$B$17,Gesamt!$C$17,IF(M342&lt;Gesamt!$B$18,Gesamt!$C$18,IF(M342&lt;Gesamt!$B$19,Gesamt!$C$19,Gesamt!$C$20)))</f>
        <v>0</v>
      </c>
      <c r="T342" s="26">
        <f>IF(R342&gt;0,IF(R342&lt;P342,K342/12*Gesamt!$C$23*(1+L342)^(Gesamt!$B$23-Beamte!N342)*(1+$K$4),0),0)</f>
        <v>0</v>
      </c>
      <c r="U342" s="36">
        <f>(T342/Gesamt!$B$23*N342/((1+Gesamt!$B$29)^(Gesamt!$B$23-Beamte!N342)))*(1+S342)</f>
        <v>0</v>
      </c>
      <c r="V342" s="24">
        <f>IF(N342&lt;Gesamt!$B$24,IF(H342=0,G342+365.25*Gesamt!$B$24,H342+365.25*Gesamt!$B$24),0)</f>
        <v>0</v>
      </c>
      <c r="W342" s="26" t="b">
        <f>IF(V342&gt;0,IF(V342&lt;P342,K342/12*Gesamt!$C$24*(1+L342)^(Gesamt!$B$24-Beamte!N342)*(1+$K$4),IF(O342&gt;=35,K342/12*Gesamt!$C$24*(1+L342)^(O342-N342)*(1+$K$4),0)))</f>
        <v>0</v>
      </c>
      <c r="X342" s="36">
        <f>IF(O342&gt;=40,(W342/Gesamt!$B$24*N342/((1+Gesamt!$B$29)^(Gesamt!$B$24-Beamte!N342))*(1+S342)),IF(O342&gt;=35,(W342/O342*N342/((1+Gesamt!$B$29)^(O342-Beamte!N342))*(1+S342)),0))</f>
        <v>0</v>
      </c>
      <c r="Y342" s="27">
        <f>IF(N342&gt;Gesamt!$B$23,0,K342/12*Gesamt!$C$23*(((1+Beamte!L342)^(Gesamt!$B$23-Beamte!N342))))</f>
        <v>0</v>
      </c>
      <c r="Z342" s="15">
        <f>IF(N342&gt;Gesamt!$B$32,0,Y342/Gesamt!$B$32*((N342)*(1+S342))/((1+Gesamt!$B$29)^(Gesamt!$B$32-N342)))</f>
        <v>0</v>
      </c>
      <c r="AA342" s="37">
        <f t="shared" si="40"/>
        <v>0</v>
      </c>
      <c r="AB342" s="15">
        <f>IF(V342-P342&gt;0,0,IF(N342&gt;Gesamt!$B$24,0,K342/12*Gesamt!$C$24*(((1+Beamte!L342)^(Gesamt!$B$24-Beamte!N342)))))</f>
        <v>0</v>
      </c>
      <c r="AC342" s="15">
        <f>IF(N342&gt;Gesamt!$B$24,0,AB342/Gesamt!$B$24*((N342)*(1+S342))/((1+Gesamt!$B$29)^(Gesamt!$B$24-N342)))</f>
        <v>0</v>
      </c>
      <c r="AD342" s="37">
        <f t="shared" si="41"/>
        <v>0</v>
      </c>
      <c r="AE342" s="15">
        <f>IF(R342-P342&lt;0,0,x)</f>
        <v>0</v>
      </c>
    </row>
    <row r="343" spans="6:31" x14ac:dyDescent="0.15">
      <c r="F343" s="40"/>
      <c r="G343" s="40"/>
      <c r="H343" s="40"/>
      <c r="I343" s="41"/>
      <c r="J343" s="41"/>
      <c r="K343" s="32">
        <f t="shared" si="37"/>
        <v>0</v>
      </c>
      <c r="L343" s="42">
        <v>1.4999999999999999E-2</v>
      </c>
      <c r="M343" s="33">
        <f t="shared" si="38"/>
        <v>-50.997946611909654</v>
      </c>
      <c r="N343" s="22">
        <f>(Gesamt!$B$2-IF(H343=0,G343,H343))/365.25</f>
        <v>116</v>
      </c>
      <c r="O343" s="22">
        <f t="shared" si="42"/>
        <v>65.002053388090346</v>
      </c>
      <c r="P343" s="23">
        <f>F343+IF(C343="m",Gesamt!$B$13*365.25,Gesamt!$B$14*365.25)</f>
        <v>23741.25</v>
      </c>
      <c r="Q343" s="34">
        <f t="shared" si="39"/>
        <v>23742</v>
      </c>
      <c r="R343" s="24">
        <f>IF(N343&lt;Gesamt!$B$23,IF(H343=0,G343+365.25*Gesamt!$B$23,H343+365.25*Gesamt!$B$23),0)</f>
        <v>0</v>
      </c>
      <c r="S343" s="35">
        <f>IF(M343&lt;Gesamt!$B$17,Gesamt!$C$17,IF(M343&lt;Gesamt!$B$18,Gesamt!$C$18,IF(M343&lt;Gesamt!$B$19,Gesamt!$C$19,Gesamt!$C$20)))</f>
        <v>0</v>
      </c>
      <c r="T343" s="26">
        <f>IF(R343&gt;0,IF(R343&lt;P343,K343/12*Gesamt!$C$23*(1+L343)^(Gesamt!$B$23-Beamte!N343)*(1+$K$4),0),0)</f>
        <v>0</v>
      </c>
      <c r="U343" s="36">
        <f>(T343/Gesamt!$B$23*N343/((1+Gesamt!$B$29)^(Gesamt!$B$23-Beamte!N343)))*(1+S343)</f>
        <v>0</v>
      </c>
      <c r="V343" s="24">
        <f>IF(N343&lt;Gesamt!$B$24,IF(H343=0,G343+365.25*Gesamt!$B$24,H343+365.25*Gesamt!$B$24),0)</f>
        <v>0</v>
      </c>
      <c r="W343" s="26" t="b">
        <f>IF(V343&gt;0,IF(V343&lt;P343,K343/12*Gesamt!$C$24*(1+L343)^(Gesamt!$B$24-Beamte!N343)*(1+$K$4),IF(O343&gt;=35,K343/12*Gesamt!$C$24*(1+L343)^(O343-N343)*(1+$K$4),0)))</f>
        <v>0</v>
      </c>
      <c r="X343" s="36">
        <f>IF(O343&gt;=40,(W343/Gesamt!$B$24*N343/((1+Gesamt!$B$29)^(Gesamt!$B$24-Beamte!N343))*(1+S343)),IF(O343&gt;=35,(W343/O343*N343/((1+Gesamt!$B$29)^(O343-Beamte!N343))*(1+S343)),0))</f>
        <v>0</v>
      </c>
      <c r="Y343" s="27">
        <f>IF(N343&gt;Gesamt!$B$23,0,K343/12*Gesamt!$C$23*(((1+Beamte!L343)^(Gesamt!$B$23-Beamte!N343))))</f>
        <v>0</v>
      </c>
      <c r="Z343" s="15">
        <f>IF(N343&gt;Gesamt!$B$32,0,Y343/Gesamt!$B$32*((N343)*(1+S343))/((1+Gesamt!$B$29)^(Gesamt!$B$32-N343)))</f>
        <v>0</v>
      </c>
      <c r="AA343" s="37">
        <f t="shared" si="40"/>
        <v>0</v>
      </c>
      <c r="AB343" s="15">
        <f>IF(V343-P343&gt;0,0,IF(N343&gt;Gesamt!$B$24,0,K343/12*Gesamt!$C$24*(((1+Beamte!L343)^(Gesamt!$B$24-Beamte!N343)))))</f>
        <v>0</v>
      </c>
      <c r="AC343" s="15">
        <f>IF(N343&gt;Gesamt!$B$24,0,AB343/Gesamt!$B$24*((N343)*(1+S343))/((1+Gesamt!$B$29)^(Gesamt!$B$24-N343)))</f>
        <v>0</v>
      </c>
      <c r="AD343" s="37">
        <f t="shared" si="41"/>
        <v>0</v>
      </c>
      <c r="AE343" s="15">
        <f>IF(R343-P343&lt;0,0,x)</f>
        <v>0</v>
      </c>
    </row>
    <row r="344" spans="6:31" x14ac:dyDescent="0.15">
      <c r="F344" s="40"/>
      <c r="G344" s="40"/>
      <c r="H344" s="40"/>
      <c r="I344" s="41"/>
      <c r="J344" s="41"/>
      <c r="K344" s="32">
        <f t="shared" si="37"/>
        <v>0</v>
      </c>
      <c r="L344" s="42">
        <v>1.4999999999999999E-2</v>
      </c>
      <c r="M344" s="33">
        <f t="shared" si="38"/>
        <v>-50.997946611909654</v>
      </c>
      <c r="N344" s="22">
        <f>(Gesamt!$B$2-IF(H344=0,G344,H344))/365.25</f>
        <v>116</v>
      </c>
      <c r="O344" s="22">
        <f t="shared" si="42"/>
        <v>65.002053388090346</v>
      </c>
      <c r="P344" s="23">
        <f>F344+IF(C344="m",Gesamt!$B$13*365.25,Gesamt!$B$14*365.25)</f>
        <v>23741.25</v>
      </c>
      <c r="Q344" s="34">
        <f t="shared" si="39"/>
        <v>23742</v>
      </c>
      <c r="R344" s="24">
        <f>IF(N344&lt;Gesamt!$B$23,IF(H344=0,G344+365.25*Gesamt!$B$23,H344+365.25*Gesamt!$B$23),0)</f>
        <v>0</v>
      </c>
      <c r="S344" s="35">
        <f>IF(M344&lt;Gesamt!$B$17,Gesamt!$C$17,IF(M344&lt;Gesamt!$B$18,Gesamt!$C$18,IF(M344&lt;Gesamt!$B$19,Gesamt!$C$19,Gesamt!$C$20)))</f>
        <v>0</v>
      </c>
      <c r="T344" s="26">
        <f>IF(R344&gt;0,IF(R344&lt;P344,K344/12*Gesamt!$C$23*(1+L344)^(Gesamt!$B$23-Beamte!N344)*(1+$K$4),0),0)</f>
        <v>0</v>
      </c>
      <c r="U344" s="36">
        <f>(T344/Gesamt!$B$23*N344/((1+Gesamt!$B$29)^(Gesamt!$B$23-Beamte!N344)))*(1+S344)</f>
        <v>0</v>
      </c>
      <c r="V344" s="24">
        <f>IF(N344&lt;Gesamt!$B$24,IF(H344=0,G344+365.25*Gesamt!$B$24,H344+365.25*Gesamt!$B$24),0)</f>
        <v>0</v>
      </c>
      <c r="W344" s="26" t="b">
        <f>IF(V344&gt;0,IF(V344&lt;P344,K344/12*Gesamt!$C$24*(1+L344)^(Gesamt!$B$24-Beamte!N344)*(1+$K$4),IF(O344&gt;=35,K344/12*Gesamt!$C$24*(1+L344)^(O344-N344)*(1+$K$4),0)))</f>
        <v>0</v>
      </c>
      <c r="X344" s="36">
        <f>IF(O344&gt;=40,(W344/Gesamt!$B$24*N344/((1+Gesamt!$B$29)^(Gesamt!$B$24-Beamte!N344))*(1+S344)),IF(O344&gt;=35,(W344/O344*N344/((1+Gesamt!$B$29)^(O344-Beamte!N344))*(1+S344)),0))</f>
        <v>0</v>
      </c>
      <c r="Y344" s="27">
        <f>IF(N344&gt;Gesamt!$B$23,0,K344/12*Gesamt!$C$23*(((1+Beamte!L344)^(Gesamt!$B$23-Beamte!N344))))</f>
        <v>0</v>
      </c>
      <c r="Z344" s="15">
        <f>IF(N344&gt;Gesamt!$B$32,0,Y344/Gesamt!$B$32*((N344)*(1+S344))/((1+Gesamt!$B$29)^(Gesamt!$B$32-N344)))</f>
        <v>0</v>
      </c>
      <c r="AA344" s="37">
        <f t="shared" si="40"/>
        <v>0</v>
      </c>
      <c r="AB344" s="15">
        <f>IF(V344-P344&gt;0,0,IF(N344&gt;Gesamt!$B$24,0,K344/12*Gesamt!$C$24*(((1+Beamte!L344)^(Gesamt!$B$24-Beamte!N344)))))</f>
        <v>0</v>
      </c>
      <c r="AC344" s="15">
        <f>IF(N344&gt;Gesamt!$B$24,0,AB344/Gesamt!$B$24*((N344)*(1+S344))/((1+Gesamt!$B$29)^(Gesamt!$B$24-N344)))</f>
        <v>0</v>
      </c>
      <c r="AD344" s="37">
        <f t="shared" si="41"/>
        <v>0</v>
      </c>
      <c r="AE344" s="15">
        <f>IF(R344-P344&lt;0,0,x)</f>
        <v>0</v>
      </c>
    </row>
    <row r="345" spans="6:31" x14ac:dyDescent="0.15">
      <c r="F345" s="40"/>
      <c r="G345" s="40"/>
      <c r="H345" s="40"/>
      <c r="I345" s="41"/>
      <c r="J345" s="41"/>
      <c r="K345" s="32">
        <f t="shared" si="37"/>
        <v>0</v>
      </c>
      <c r="L345" s="42">
        <v>1.4999999999999999E-2</v>
      </c>
      <c r="M345" s="33">
        <f t="shared" si="38"/>
        <v>-50.997946611909654</v>
      </c>
      <c r="N345" s="22">
        <f>(Gesamt!$B$2-IF(H345=0,G345,H345))/365.25</f>
        <v>116</v>
      </c>
      <c r="O345" s="22">
        <f t="shared" si="42"/>
        <v>65.002053388090346</v>
      </c>
      <c r="P345" s="23">
        <f>F345+IF(C345="m",Gesamt!$B$13*365.25,Gesamt!$B$14*365.25)</f>
        <v>23741.25</v>
      </c>
      <c r="Q345" s="34">
        <f t="shared" si="39"/>
        <v>23742</v>
      </c>
      <c r="R345" s="24">
        <f>IF(N345&lt;Gesamt!$B$23,IF(H345=0,G345+365.25*Gesamt!$B$23,H345+365.25*Gesamt!$B$23),0)</f>
        <v>0</v>
      </c>
      <c r="S345" s="35">
        <f>IF(M345&lt;Gesamt!$B$17,Gesamt!$C$17,IF(M345&lt;Gesamt!$B$18,Gesamt!$C$18,IF(M345&lt;Gesamt!$B$19,Gesamt!$C$19,Gesamt!$C$20)))</f>
        <v>0</v>
      </c>
      <c r="T345" s="26">
        <f>IF(R345&gt;0,IF(R345&lt;P345,K345/12*Gesamt!$C$23*(1+L345)^(Gesamt!$B$23-Beamte!N345)*(1+$K$4),0),0)</f>
        <v>0</v>
      </c>
      <c r="U345" s="36">
        <f>(T345/Gesamt!$B$23*N345/((1+Gesamt!$B$29)^(Gesamt!$B$23-Beamte!N345)))*(1+S345)</f>
        <v>0</v>
      </c>
      <c r="V345" s="24">
        <f>IF(N345&lt;Gesamt!$B$24,IF(H345=0,G345+365.25*Gesamt!$B$24,H345+365.25*Gesamt!$B$24),0)</f>
        <v>0</v>
      </c>
      <c r="W345" s="26" t="b">
        <f>IF(V345&gt;0,IF(V345&lt;P345,K345/12*Gesamt!$C$24*(1+L345)^(Gesamt!$B$24-Beamte!N345)*(1+$K$4),IF(O345&gt;=35,K345/12*Gesamt!$C$24*(1+L345)^(O345-N345)*(1+$K$4),0)))</f>
        <v>0</v>
      </c>
      <c r="X345" s="36">
        <f>IF(O345&gt;=40,(W345/Gesamt!$B$24*N345/((1+Gesamt!$B$29)^(Gesamt!$B$24-Beamte!N345))*(1+S345)),IF(O345&gt;=35,(W345/O345*N345/((1+Gesamt!$B$29)^(O345-Beamte!N345))*(1+S345)),0))</f>
        <v>0</v>
      </c>
      <c r="Y345" s="27">
        <f>IF(N345&gt;Gesamt!$B$23,0,K345/12*Gesamt!$C$23*(((1+Beamte!L345)^(Gesamt!$B$23-Beamte!N345))))</f>
        <v>0</v>
      </c>
      <c r="Z345" s="15">
        <f>IF(N345&gt;Gesamt!$B$32,0,Y345/Gesamt!$B$32*((N345)*(1+S345))/((1+Gesamt!$B$29)^(Gesamt!$B$32-N345)))</f>
        <v>0</v>
      </c>
      <c r="AA345" s="37">
        <f t="shared" si="40"/>
        <v>0</v>
      </c>
      <c r="AB345" s="15">
        <f>IF(V345-P345&gt;0,0,IF(N345&gt;Gesamt!$B$24,0,K345/12*Gesamt!$C$24*(((1+Beamte!L345)^(Gesamt!$B$24-Beamte!N345)))))</f>
        <v>0</v>
      </c>
      <c r="AC345" s="15">
        <f>IF(N345&gt;Gesamt!$B$24,0,AB345/Gesamt!$B$24*((N345)*(1+S345))/((1+Gesamt!$B$29)^(Gesamt!$B$24-N345)))</f>
        <v>0</v>
      </c>
      <c r="AD345" s="37">
        <f t="shared" si="41"/>
        <v>0</v>
      </c>
      <c r="AE345" s="15">
        <f>IF(R345-P345&lt;0,0,x)</f>
        <v>0</v>
      </c>
    </row>
    <row r="346" spans="6:31" x14ac:dyDescent="0.15">
      <c r="F346" s="40"/>
      <c r="G346" s="40"/>
      <c r="H346" s="40"/>
      <c r="I346" s="41"/>
      <c r="J346" s="41"/>
      <c r="K346" s="32">
        <f t="shared" si="37"/>
        <v>0</v>
      </c>
      <c r="L346" s="42">
        <v>1.4999999999999999E-2</v>
      </c>
      <c r="M346" s="33">
        <f t="shared" si="38"/>
        <v>-50.997946611909654</v>
      </c>
      <c r="N346" s="22">
        <f>(Gesamt!$B$2-IF(H346=0,G346,H346))/365.25</f>
        <v>116</v>
      </c>
      <c r="O346" s="22">
        <f t="shared" si="42"/>
        <v>65.002053388090346</v>
      </c>
      <c r="P346" s="23">
        <f>F346+IF(C346="m",Gesamt!$B$13*365.25,Gesamt!$B$14*365.25)</f>
        <v>23741.25</v>
      </c>
      <c r="Q346" s="34">
        <f t="shared" si="39"/>
        <v>23742</v>
      </c>
      <c r="R346" s="24">
        <f>IF(N346&lt;Gesamt!$B$23,IF(H346=0,G346+365.25*Gesamt!$B$23,H346+365.25*Gesamt!$B$23),0)</f>
        <v>0</v>
      </c>
      <c r="S346" s="35">
        <f>IF(M346&lt;Gesamt!$B$17,Gesamt!$C$17,IF(M346&lt;Gesamt!$B$18,Gesamt!$C$18,IF(M346&lt;Gesamt!$B$19,Gesamt!$C$19,Gesamt!$C$20)))</f>
        <v>0</v>
      </c>
      <c r="T346" s="26">
        <f>IF(R346&gt;0,IF(R346&lt;P346,K346/12*Gesamt!$C$23*(1+L346)^(Gesamt!$B$23-Beamte!N346)*(1+$K$4),0),0)</f>
        <v>0</v>
      </c>
      <c r="U346" s="36">
        <f>(T346/Gesamt!$B$23*N346/((1+Gesamt!$B$29)^(Gesamt!$B$23-Beamte!N346)))*(1+S346)</f>
        <v>0</v>
      </c>
      <c r="V346" s="24">
        <f>IF(N346&lt;Gesamt!$B$24,IF(H346=0,G346+365.25*Gesamt!$B$24,H346+365.25*Gesamt!$B$24),0)</f>
        <v>0</v>
      </c>
      <c r="W346" s="26" t="b">
        <f>IF(V346&gt;0,IF(V346&lt;P346,K346/12*Gesamt!$C$24*(1+L346)^(Gesamt!$B$24-Beamte!N346)*(1+$K$4),IF(O346&gt;=35,K346/12*Gesamt!$C$24*(1+L346)^(O346-N346)*(1+$K$4),0)))</f>
        <v>0</v>
      </c>
      <c r="X346" s="36">
        <f>IF(O346&gt;=40,(W346/Gesamt!$B$24*N346/((1+Gesamt!$B$29)^(Gesamt!$B$24-Beamte!N346))*(1+S346)),IF(O346&gt;=35,(W346/O346*N346/((1+Gesamt!$B$29)^(O346-Beamte!N346))*(1+S346)),0))</f>
        <v>0</v>
      </c>
      <c r="Y346" s="27">
        <f>IF(N346&gt;Gesamt!$B$23,0,K346/12*Gesamt!$C$23*(((1+Beamte!L346)^(Gesamt!$B$23-Beamte!N346))))</f>
        <v>0</v>
      </c>
      <c r="Z346" s="15">
        <f>IF(N346&gt;Gesamt!$B$32,0,Y346/Gesamt!$B$32*((N346)*(1+S346))/((1+Gesamt!$B$29)^(Gesamt!$B$32-N346)))</f>
        <v>0</v>
      </c>
      <c r="AA346" s="37">
        <f t="shared" si="40"/>
        <v>0</v>
      </c>
      <c r="AB346" s="15">
        <f>IF(V346-P346&gt;0,0,IF(N346&gt;Gesamt!$B$24,0,K346/12*Gesamt!$C$24*(((1+Beamte!L346)^(Gesamt!$B$24-Beamte!N346)))))</f>
        <v>0</v>
      </c>
      <c r="AC346" s="15">
        <f>IF(N346&gt;Gesamt!$B$24,0,AB346/Gesamt!$B$24*((N346)*(1+S346))/((1+Gesamt!$B$29)^(Gesamt!$B$24-N346)))</f>
        <v>0</v>
      </c>
      <c r="AD346" s="37">
        <f t="shared" si="41"/>
        <v>0</v>
      </c>
      <c r="AE346" s="15">
        <f>IF(R346-P346&lt;0,0,x)</f>
        <v>0</v>
      </c>
    </row>
    <row r="347" spans="6:31" x14ac:dyDescent="0.15">
      <c r="F347" s="40"/>
      <c r="G347" s="40"/>
      <c r="H347" s="40"/>
      <c r="I347" s="41"/>
      <c r="J347" s="41"/>
      <c r="K347" s="32">
        <f t="shared" ref="K347:K410" si="43">IF(J347=0,I347*12,J347*12)</f>
        <v>0</v>
      </c>
      <c r="L347" s="42">
        <v>1.4999999999999999E-2</v>
      </c>
      <c r="M347" s="33">
        <f t="shared" ref="M347:M410" si="44">+O347-N347</f>
        <v>-50.997946611909654</v>
      </c>
      <c r="N347" s="22">
        <f>(Gesamt!$B$2-IF(H347=0,G347,H347))/365.25</f>
        <v>116</v>
      </c>
      <c r="O347" s="22">
        <f t="shared" si="42"/>
        <v>65.002053388090346</v>
      </c>
      <c r="P347" s="23">
        <f>F347+IF(C347="m",Gesamt!$B$13*365.25,Gesamt!$B$14*365.25)</f>
        <v>23741.25</v>
      </c>
      <c r="Q347" s="34">
        <f t="shared" ref="Q347:Q410" si="45">EOMONTH(P347,0)</f>
        <v>23742</v>
      </c>
      <c r="R347" s="24">
        <f>IF(N347&lt;Gesamt!$B$23,IF(H347=0,G347+365.25*Gesamt!$B$23,H347+365.25*Gesamt!$B$23),0)</f>
        <v>0</v>
      </c>
      <c r="S347" s="35">
        <f>IF(M347&lt;Gesamt!$B$17,Gesamt!$C$17,IF(M347&lt;Gesamt!$B$18,Gesamt!$C$18,IF(M347&lt;Gesamt!$B$19,Gesamt!$C$19,Gesamt!$C$20)))</f>
        <v>0</v>
      </c>
      <c r="T347" s="26">
        <f>IF(R347&gt;0,IF(R347&lt;P347,K347/12*Gesamt!$C$23*(1+L347)^(Gesamt!$B$23-Beamte!N347)*(1+$K$4),0),0)</f>
        <v>0</v>
      </c>
      <c r="U347" s="36">
        <f>(T347/Gesamt!$B$23*N347/((1+Gesamt!$B$29)^(Gesamt!$B$23-Beamte!N347)))*(1+S347)</f>
        <v>0</v>
      </c>
      <c r="V347" s="24">
        <f>IF(N347&lt;Gesamt!$B$24,IF(H347=0,G347+365.25*Gesamt!$B$24,H347+365.25*Gesamt!$B$24),0)</f>
        <v>0</v>
      </c>
      <c r="W347" s="26" t="b">
        <f>IF(V347&gt;0,IF(V347&lt;P347,K347/12*Gesamt!$C$24*(1+L347)^(Gesamt!$B$24-Beamte!N347)*(1+$K$4),IF(O347&gt;=35,K347/12*Gesamt!$C$24*(1+L347)^(O347-N347)*(1+$K$4),0)))</f>
        <v>0</v>
      </c>
      <c r="X347" s="36">
        <f>IF(O347&gt;=40,(W347/Gesamt!$B$24*N347/((1+Gesamt!$B$29)^(Gesamt!$B$24-Beamte!N347))*(1+S347)),IF(O347&gt;=35,(W347/O347*N347/((1+Gesamt!$B$29)^(O347-Beamte!N347))*(1+S347)),0))</f>
        <v>0</v>
      </c>
      <c r="Y347" s="27">
        <f>IF(N347&gt;Gesamt!$B$23,0,K347/12*Gesamt!$C$23*(((1+Beamte!L347)^(Gesamt!$B$23-Beamte!N347))))</f>
        <v>0</v>
      </c>
      <c r="Z347" s="15">
        <f>IF(N347&gt;Gesamt!$B$32,0,Y347/Gesamt!$B$32*((N347)*(1+S347))/((1+Gesamt!$B$29)^(Gesamt!$B$32-N347)))</f>
        <v>0</v>
      </c>
      <c r="AA347" s="37">
        <f t="shared" ref="AA347:AA410" si="46">U347-Z347</f>
        <v>0</v>
      </c>
      <c r="AB347" s="15">
        <f>IF(V347-P347&gt;0,0,IF(N347&gt;Gesamt!$B$24,0,K347/12*Gesamt!$C$24*(((1+Beamte!L347)^(Gesamt!$B$24-Beamte!N347)))))</f>
        <v>0</v>
      </c>
      <c r="AC347" s="15">
        <f>IF(N347&gt;Gesamt!$B$24,0,AB347/Gesamt!$B$24*((N347)*(1+S347))/((1+Gesamt!$B$29)^(Gesamt!$B$24-N347)))</f>
        <v>0</v>
      </c>
      <c r="AD347" s="37">
        <f t="shared" ref="AD347:AD410" si="47">X347-AC347</f>
        <v>0</v>
      </c>
      <c r="AE347" s="15">
        <f>IF(R347-P347&lt;0,0,x)</f>
        <v>0</v>
      </c>
    </row>
    <row r="348" spans="6:31" x14ac:dyDescent="0.15">
      <c r="F348" s="40"/>
      <c r="G348" s="40"/>
      <c r="H348" s="40"/>
      <c r="I348" s="41"/>
      <c r="J348" s="41"/>
      <c r="K348" s="32">
        <f t="shared" si="43"/>
        <v>0</v>
      </c>
      <c r="L348" s="42">
        <v>1.4999999999999999E-2</v>
      </c>
      <c r="M348" s="33">
        <f t="shared" si="44"/>
        <v>-50.997946611909654</v>
      </c>
      <c r="N348" s="22">
        <f>(Gesamt!$B$2-IF(H348=0,G348,H348))/365.25</f>
        <v>116</v>
      </c>
      <c r="O348" s="22">
        <f t="shared" si="42"/>
        <v>65.002053388090346</v>
      </c>
      <c r="P348" s="23">
        <f>F348+IF(C348="m",Gesamt!$B$13*365.25,Gesamt!$B$14*365.25)</f>
        <v>23741.25</v>
      </c>
      <c r="Q348" s="34">
        <f t="shared" si="45"/>
        <v>23742</v>
      </c>
      <c r="R348" s="24">
        <f>IF(N348&lt;Gesamt!$B$23,IF(H348=0,G348+365.25*Gesamt!$B$23,H348+365.25*Gesamt!$B$23),0)</f>
        <v>0</v>
      </c>
      <c r="S348" s="35">
        <f>IF(M348&lt;Gesamt!$B$17,Gesamt!$C$17,IF(M348&lt;Gesamt!$B$18,Gesamt!$C$18,IF(M348&lt;Gesamt!$B$19,Gesamt!$C$19,Gesamt!$C$20)))</f>
        <v>0</v>
      </c>
      <c r="T348" s="26">
        <f>IF(R348&gt;0,IF(R348&lt;P348,K348/12*Gesamt!$C$23*(1+L348)^(Gesamt!$B$23-Beamte!N348)*(1+$K$4),0),0)</f>
        <v>0</v>
      </c>
      <c r="U348" s="36">
        <f>(T348/Gesamt!$B$23*N348/((1+Gesamt!$B$29)^(Gesamt!$B$23-Beamte!N348)))*(1+S348)</f>
        <v>0</v>
      </c>
      <c r="V348" s="24">
        <f>IF(N348&lt;Gesamt!$B$24,IF(H348=0,G348+365.25*Gesamt!$B$24,H348+365.25*Gesamt!$B$24),0)</f>
        <v>0</v>
      </c>
      <c r="W348" s="26" t="b">
        <f>IF(V348&gt;0,IF(V348&lt;P348,K348/12*Gesamt!$C$24*(1+L348)^(Gesamt!$B$24-Beamte!N348)*(1+$K$4),IF(O348&gt;=35,K348/12*Gesamt!$C$24*(1+L348)^(O348-N348)*(1+$K$4),0)))</f>
        <v>0</v>
      </c>
      <c r="X348" s="36">
        <f>IF(O348&gt;=40,(W348/Gesamt!$B$24*N348/((1+Gesamt!$B$29)^(Gesamt!$B$24-Beamte!N348))*(1+S348)),IF(O348&gt;=35,(W348/O348*N348/((1+Gesamt!$B$29)^(O348-Beamte!N348))*(1+S348)),0))</f>
        <v>0</v>
      </c>
      <c r="Y348" s="27">
        <f>IF(N348&gt;Gesamt!$B$23,0,K348/12*Gesamt!$C$23*(((1+Beamte!L348)^(Gesamt!$B$23-Beamte!N348))))</f>
        <v>0</v>
      </c>
      <c r="Z348" s="15">
        <f>IF(N348&gt;Gesamt!$B$32,0,Y348/Gesamt!$B$32*((N348)*(1+S348))/((1+Gesamt!$B$29)^(Gesamt!$B$32-N348)))</f>
        <v>0</v>
      </c>
      <c r="AA348" s="37">
        <f t="shared" si="46"/>
        <v>0</v>
      </c>
      <c r="AB348" s="15">
        <f>IF(V348-P348&gt;0,0,IF(N348&gt;Gesamt!$B$24,0,K348/12*Gesamt!$C$24*(((1+Beamte!L348)^(Gesamt!$B$24-Beamte!N348)))))</f>
        <v>0</v>
      </c>
      <c r="AC348" s="15">
        <f>IF(N348&gt;Gesamt!$B$24,0,AB348/Gesamt!$B$24*((N348)*(1+S348))/((1+Gesamt!$B$29)^(Gesamt!$B$24-N348)))</f>
        <v>0</v>
      </c>
      <c r="AD348" s="37">
        <f t="shared" si="47"/>
        <v>0</v>
      </c>
      <c r="AE348" s="15">
        <f>IF(R348-P348&lt;0,0,x)</f>
        <v>0</v>
      </c>
    </row>
    <row r="349" spans="6:31" x14ac:dyDescent="0.15">
      <c r="F349" s="40"/>
      <c r="G349" s="40"/>
      <c r="H349" s="40"/>
      <c r="I349" s="41"/>
      <c r="J349" s="41"/>
      <c r="K349" s="32">
        <f t="shared" si="43"/>
        <v>0</v>
      </c>
      <c r="L349" s="42">
        <v>1.4999999999999999E-2</v>
      </c>
      <c r="M349" s="33">
        <f t="shared" si="44"/>
        <v>-50.997946611909654</v>
      </c>
      <c r="N349" s="22">
        <f>(Gesamt!$B$2-IF(H349=0,G349,H349))/365.25</f>
        <v>116</v>
      </c>
      <c r="O349" s="22">
        <f t="shared" si="42"/>
        <v>65.002053388090346</v>
      </c>
      <c r="P349" s="23">
        <f>F349+IF(C349="m",Gesamt!$B$13*365.25,Gesamt!$B$14*365.25)</f>
        <v>23741.25</v>
      </c>
      <c r="Q349" s="34">
        <f t="shared" si="45"/>
        <v>23742</v>
      </c>
      <c r="R349" s="24">
        <f>IF(N349&lt;Gesamt!$B$23,IF(H349=0,G349+365.25*Gesamt!$B$23,H349+365.25*Gesamt!$B$23),0)</f>
        <v>0</v>
      </c>
      <c r="S349" s="35">
        <f>IF(M349&lt;Gesamt!$B$17,Gesamt!$C$17,IF(M349&lt;Gesamt!$B$18,Gesamt!$C$18,IF(M349&lt;Gesamt!$B$19,Gesamt!$C$19,Gesamt!$C$20)))</f>
        <v>0</v>
      </c>
      <c r="T349" s="26">
        <f>IF(R349&gt;0,IF(R349&lt;P349,K349/12*Gesamt!$C$23*(1+L349)^(Gesamt!$B$23-Beamte!N349)*(1+$K$4),0),0)</f>
        <v>0</v>
      </c>
      <c r="U349" s="36">
        <f>(T349/Gesamt!$B$23*N349/((1+Gesamt!$B$29)^(Gesamt!$B$23-Beamte!N349)))*(1+S349)</f>
        <v>0</v>
      </c>
      <c r="V349" s="24">
        <f>IF(N349&lt;Gesamt!$B$24,IF(H349=0,G349+365.25*Gesamt!$B$24,H349+365.25*Gesamt!$B$24),0)</f>
        <v>0</v>
      </c>
      <c r="W349" s="26" t="b">
        <f>IF(V349&gt;0,IF(V349&lt;P349,K349/12*Gesamt!$C$24*(1+L349)^(Gesamt!$B$24-Beamte!N349)*(1+$K$4),IF(O349&gt;=35,K349/12*Gesamt!$C$24*(1+L349)^(O349-N349)*(1+$K$4),0)))</f>
        <v>0</v>
      </c>
      <c r="X349" s="36">
        <f>IF(O349&gt;=40,(W349/Gesamt!$B$24*N349/((1+Gesamt!$B$29)^(Gesamt!$B$24-Beamte!N349))*(1+S349)),IF(O349&gt;=35,(W349/O349*N349/((1+Gesamt!$B$29)^(O349-Beamte!N349))*(1+S349)),0))</f>
        <v>0</v>
      </c>
      <c r="Y349" s="27">
        <f>IF(N349&gt;Gesamt!$B$23,0,K349/12*Gesamt!$C$23*(((1+Beamte!L349)^(Gesamt!$B$23-Beamte!N349))))</f>
        <v>0</v>
      </c>
      <c r="Z349" s="15">
        <f>IF(N349&gt;Gesamt!$B$32,0,Y349/Gesamt!$B$32*((N349)*(1+S349))/((1+Gesamt!$B$29)^(Gesamt!$B$32-N349)))</f>
        <v>0</v>
      </c>
      <c r="AA349" s="37">
        <f t="shared" si="46"/>
        <v>0</v>
      </c>
      <c r="AB349" s="15">
        <f>IF(V349-P349&gt;0,0,IF(N349&gt;Gesamt!$B$24,0,K349/12*Gesamt!$C$24*(((1+Beamte!L349)^(Gesamt!$B$24-Beamte!N349)))))</f>
        <v>0</v>
      </c>
      <c r="AC349" s="15">
        <f>IF(N349&gt;Gesamt!$B$24,0,AB349/Gesamt!$B$24*((N349)*(1+S349))/((1+Gesamt!$B$29)^(Gesamt!$B$24-N349)))</f>
        <v>0</v>
      </c>
      <c r="AD349" s="37">
        <f t="shared" si="47"/>
        <v>0</v>
      </c>
      <c r="AE349" s="15">
        <f>IF(R349-P349&lt;0,0,x)</f>
        <v>0</v>
      </c>
    </row>
    <row r="350" spans="6:31" x14ac:dyDescent="0.15">
      <c r="F350" s="40"/>
      <c r="G350" s="40"/>
      <c r="H350" s="40"/>
      <c r="I350" s="41"/>
      <c r="J350" s="41"/>
      <c r="K350" s="32">
        <f t="shared" si="43"/>
        <v>0</v>
      </c>
      <c r="L350" s="42">
        <v>1.4999999999999999E-2</v>
      </c>
      <c r="M350" s="33">
        <f t="shared" si="44"/>
        <v>-50.997946611909654</v>
      </c>
      <c r="N350" s="22">
        <f>(Gesamt!$B$2-IF(H350=0,G350,H350))/365.25</f>
        <v>116</v>
      </c>
      <c r="O350" s="22">
        <f t="shared" si="42"/>
        <v>65.002053388090346</v>
      </c>
      <c r="P350" s="23">
        <f>F350+IF(C350="m",Gesamt!$B$13*365.25,Gesamt!$B$14*365.25)</f>
        <v>23741.25</v>
      </c>
      <c r="Q350" s="34">
        <f t="shared" si="45"/>
        <v>23742</v>
      </c>
      <c r="R350" s="24">
        <f>IF(N350&lt;Gesamt!$B$23,IF(H350=0,G350+365.25*Gesamt!$B$23,H350+365.25*Gesamt!$B$23),0)</f>
        <v>0</v>
      </c>
      <c r="S350" s="35">
        <f>IF(M350&lt;Gesamt!$B$17,Gesamt!$C$17,IF(M350&lt;Gesamt!$B$18,Gesamt!$C$18,IF(M350&lt;Gesamt!$B$19,Gesamt!$C$19,Gesamt!$C$20)))</f>
        <v>0</v>
      </c>
      <c r="T350" s="26">
        <f>IF(R350&gt;0,IF(R350&lt;P350,K350/12*Gesamt!$C$23*(1+L350)^(Gesamt!$B$23-Beamte!N350)*(1+$K$4),0),0)</f>
        <v>0</v>
      </c>
      <c r="U350" s="36">
        <f>(T350/Gesamt!$B$23*N350/((1+Gesamt!$B$29)^(Gesamt!$B$23-Beamte!N350)))*(1+S350)</f>
        <v>0</v>
      </c>
      <c r="V350" s="24">
        <f>IF(N350&lt;Gesamt!$B$24,IF(H350=0,G350+365.25*Gesamt!$B$24,H350+365.25*Gesamt!$B$24),0)</f>
        <v>0</v>
      </c>
      <c r="W350" s="26" t="b">
        <f>IF(V350&gt;0,IF(V350&lt;P350,K350/12*Gesamt!$C$24*(1+L350)^(Gesamt!$B$24-Beamte!N350)*(1+$K$4),IF(O350&gt;=35,K350/12*Gesamt!$C$24*(1+L350)^(O350-N350)*(1+$K$4),0)))</f>
        <v>0</v>
      </c>
      <c r="X350" s="36">
        <f>IF(O350&gt;=40,(W350/Gesamt!$B$24*N350/((1+Gesamt!$B$29)^(Gesamt!$B$24-Beamte!N350))*(1+S350)),IF(O350&gt;=35,(W350/O350*N350/((1+Gesamt!$B$29)^(O350-Beamte!N350))*(1+S350)),0))</f>
        <v>0</v>
      </c>
      <c r="Y350" s="27">
        <f>IF(N350&gt;Gesamt!$B$23,0,K350/12*Gesamt!$C$23*(((1+Beamte!L350)^(Gesamt!$B$23-Beamte!N350))))</f>
        <v>0</v>
      </c>
      <c r="Z350" s="15">
        <f>IF(N350&gt;Gesamt!$B$32,0,Y350/Gesamt!$B$32*((N350)*(1+S350))/((1+Gesamt!$B$29)^(Gesamt!$B$32-N350)))</f>
        <v>0</v>
      </c>
      <c r="AA350" s="37">
        <f t="shared" si="46"/>
        <v>0</v>
      </c>
      <c r="AB350" s="15">
        <f>IF(V350-P350&gt;0,0,IF(N350&gt;Gesamt!$B$24,0,K350/12*Gesamt!$C$24*(((1+Beamte!L350)^(Gesamt!$B$24-Beamte!N350)))))</f>
        <v>0</v>
      </c>
      <c r="AC350" s="15">
        <f>IF(N350&gt;Gesamt!$B$24,0,AB350/Gesamt!$B$24*((N350)*(1+S350))/((1+Gesamt!$B$29)^(Gesamt!$B$24-N350)))</f>
        <v>0</v>
      </c>
      <c r="AD350" s="37">
        <f t="shared" si="47"/>
        <v>0</v>
      </c>
      <c r="AE350" s="15">
        <f>IF(R350-P350&lt;0,0,x)</f>
        <v>0</v>
      </c>
    </row>
    <row r="351" spans="6:31" x14ac:dyDescent="0.15">
      <c r="F351" s="40"/>
      <c r="G351" s="40"/>
      <c r="H351" s="40"/>
      <c r="I351" s="41"/>
      <c r="J351" s="41"/>
      <c r="K351" s="32">
        <f t="shared" si="43"/>
        <v>0</v>
      </c>
      <c r="L351" s="42">
        <v>1.4999999999999999E-2</v>
      </c>
      <c r="M351" s="33">
        <f t="shared" si="44"/>
        <v>-50.997946611909654</v>
      </c>
      <c r="N351" s="22">
        <f>(Gesamt!$B$2-IF(H351=0,G351,H351))/365.25</f>
        <v>116</v>
      </c>
      <c r="O351" s="22">
        <f t="shared" si="42"/>
        <v>65.002053388090346</v>
      </c>
      <c r="P351" s="23">
        <f>F351+IF(C351="m",Gesamt!$B$13*365.25,Gesamt!$B$14*365.25)</f>
        <v>23741.25</v>
      </c>
      <c r="Q351" s="34">
        <f t="shared" si="45"/>
        <v>23742</v>
      </c>
      <c r="R351" s="24">
        <f>IF(N351&lt;Gesamt!$B$23,IF(H351=0,G351+365.25*Gesamt!$B$23,H351+365.25*Gesamt!$B$23),0)</f>
        <v>0</v>
      </c>
      <c r="S351" s="35">
        <f>IF(M351&lt;Gesamt!$B$17,Gesamt!$C$17,IF(M351&lt;Gesamt!$B$18,Gesamt!$C$18,IF(M351&lt;Gesamt!$B$19,Gesamt!$C$19,Gesamt!$C$20)))</f>
        <v>0</v>
      </c>
      <c r="T351" s="26">
        <f>IF(R351&gt;0,IF(R351&lt;P351,K351/12*Gesamt!$C$23*(1+L351)^(Gesamt!$B$23-Beamte!N351)*(1+$K$4),0),0)</f>
        <v>0</v>
      </c>
      <c r="U351" s="36">
        <f>(T351/Gesamt!$B$23*N351/((1+Gesamt!$B$29)^(Gesamt!$B$23-Beamte!N351)))*(1+S351)</f>
        <v>0</v>
      </c>
      <c r="V351" s="24">
        <f>IF(N351&lt;Gesamt!$B$24,IF(H351=0,G351+365.25*Gesamt!$B$24,H351+365.25*Gesamt!$B$24),0)</f>
        <v>0</v>
      </c>
      <c r="W351" s="26" t="b">
        <f>IF(V351&gt;0,IF(V351&lt;P351,K351/12*Gesamt!$C$24*(1+L351)^(Gesamt!$B$24-Beamte!N351)*(1+$K$4),IF(O351&gt;=35,K351/12*Gesamt!$C$24*(1+L351)^(O351-N351)*(1+$K$4),0)))</f>
        <v>0</v>
      </c>
      <c r="X351" s="36">
        <f>IF(O351&gt;=40,(W351/Gesamt!$B$24*N351/((1+Gesamt!$B$29)^(Gesamt!$B$24-Beamte!N351))*(1+S351)),IF(O351&gt;=35,(W351/O351*N351/((1+Gesamt!$B$29)^(O351-Beamte!N351))*(1+S351)),0))</f>
        <v>0</v>
      </c>
      <c r="Y351" s="27">
        <f>IF(N351&gt;Gesamt!$B$23,0,K351/12*Gesamt!$C$23*(((1+Beamte!L351)^(Gesamt!$B$23-Beamte!N351))))</f>
        <v>0</v>
      </c>
      <c r="Z351" s="15">
        <f>IF(N351&gt;Gesamt!$B$32,0,Y351/Gesamt!$B$32*((N351)*(1+S351))/((1+Gesamt!$B$29)^(Gesamt!$B$32-N351)))</f>
        <v>0</v>
      </c>
      <c r="AA351" s="37">
        <f t="shared" si="46"/>
        <v>0</v>
      </c>
      <c r="AB351" s="15">
        <f>IF(V351-P351&gt;0,0,IF(N351&gt;Gesamt!$B$24,0,K351/12*Gesamt!$C$24*(((1+Beamte!L351)^(Gesamt!$B$24-Beamte!N351)))))</f>
        <v>0</v>
      </c>
      <c r="AC351" s="15">
        <f>IF(N351&gt;Gesamt!$B$24,0,AB351/Gesamt!$B$24*((N351)*(1+S351))/((1+Gesamt!$B$29)^(Gesamt!$B$24-N351)))</f>
        <v>0</v>
      </c>
      <c r="AD351" s="37">
        <f t="shared" si="47"/>
        <v>0</v>
      </c>
      <c r="AE351" s="15">
        <f>IF(R351-P351&lt;0,0,x)</f>
        <v>0</v>
      </c>
    </row>
    <row r="352" spans="6:31" x14ac:dyDescent="0.15">
      <c r="F352" s="40"/>
      <c r="G352" s="40"/>
      <c r="H352" s="40"/>
      <c r="I352" s="41"/>
      <c r="J352" s="41"/>
      <c r="K352" s="32">
        <f t="shared" si="43"/>
        <v>0</v>
      </c>
      <c r="L352" s="42">
        <v>1.4999999999999999E-2</v>
      </c>
      <c r="M352" s="33">
        <f t="shared" si="44"/>
        <v>-50.997946611909654</v>
      </c>
      <c r="N352" s="22">
        <f>(Gesamt!$B$2-IF(H352=0,G352,H352))/365.25</f>
        <v>116</v>
      </c>
      <c r="O352" s="22">
        <f t="shared" si="42"/>
        <v>65.002053388090346</v>
      </c>
      <c r="P352" s="23">
        <f>F352+IF(C352="m",Gesamt!$B$13*365.25,Gesamt!$B$14*365.25)</f>
        <v>23741.25</v>
      </c>
      <c r="Q352" s="34">
        <f t="shared" si="45"/>
        <v>23742</v>
      </c>
      <c r="R352" s="24">
        <f>IF(N352&lt;Gesamt!$B$23,IF(H352=0,G352+365.25*Gesamt!$B$23,H352+365.25*Gesamt!$B$23),0)</f>
        <v>0</v>
      </c>
      <c r="S352" s="35">
        <f>IF(M352&lt;Gesamt!$B$17,Gesamt!$C$17,IF(M352&lt;Gesamt!$B$18,Gesamt!$C$18,IF(M352&lt;Gesamt!$B$19,Gesamt!$C$19,Gesamt!$C$20)))</f>
        <v>0</v>
      </c>
      <c r="T352" s="26">
        <f>IF(R352&gt;0,IF(R352&lt;P352,K352/12*Gesamt!$C$23*(1+L352)^(Gesamt!$B$23-Beamte!N352)*(1+$K$4),0),0)</f>
        <v>0</v>
      </c>
      <c r="U352" s="36">
        <f>(T352/Gesamt!$B$23*N352/((1+Gesamt!$B$29)^(Gesamt!$B$23-Beamte!N352)))*(1+S352)</f>
        <v>0</v>
      </c>
      <c r="V352" s="24">
        <f>IF(N352&lt;Gesamt!$B$24,IF(H352=0,G352+365.25*Gesamt!$B$24,H352+365.25*Gesamt!$B$24),0)</f>
        <v>0</v>
      </c>
      <c r="W352" s="26" t="b">
        <f>IF(V352&gt;0,IF(V352&lt;P352,K352/12*Gesamt!$C$24*(1+L352)^(Gesamt!$B$24-Beamte!N352)*(1+$K$4),IF(O352&gt;=35,K352/12*Gesamt!$C$24*(1+L352)^(O352-N352)*(1+$K$4),0)))</f>
        <v>0</v>
      </c>
      <c r="X352" s="36">
        <f>IF(O352&gt;=40,(W352/Gesamt!$B$24*N352/((1+Gesamt!$B$29)^(Gesamt!$B$24-Beamte!N352))*(1+S352)),IF(O352&gt;=35,(W352/O352*N352/((1+Gesamt!$B$29)^(O352-Beamte!N352))*(1+S352)),0))</f>
        <v>0</v>
      </c>
      <c r="Y352" s="27">
        <f>IF(N352&gt;Gesamt!$B$23,0,K352/12*Gesamt!$C$23*(((1+Beamte!L352)^(Gesamt!$B$23-Beamte!N352))))</f>
        <v>0</v>
      </c>
      <c r="Z352" s="15">
        <f>IF(N352&gt;Gesamt!$B$32,0,Y352/Gesamt!$B$32*((N352)*(1+S352))/((1+Gesamt!$B$29)^(Gesamt!$B$32-N352)))</f>
        <v>0</v>
      </c>
      <c r="AA352" s="37">
        <f t="shared" si="46"/>
        <v>0</v>
      </c>
      <c r="AB352" s="15">
        <f>IF(V352-P352&gt;0,0,IF(N352&gt;Gesamt!$B$24,0,K352/12*Gesamt!$C$24*(((1+Beamte!L352)^(Gesamt!$B$24-Beamte!N352)))))</f>
        <v>0</v>
      </c>
      <c r="AC352" s="15">
        <f>IF(N352&gt;Gesamt!$B$24,0,AB352/Gesamt!$B$24*((N352)*(1+S352))/((1+Gesamt!$B$29)^(Gesamt!$B$24-N352)))</f>
        <v>0</v>
      </c>
      <c r="AD352" s="37">
        <f t="shared" si="47"/>
        <v>0</v>
      </c>
      <c r="AE352" s="15">
        <f>IF(R352-P352&lt;0,0,x)</f>
        <v>0</v>
      </c>
    </row>
    <row r="353" spans="6:31" x14ac:dyDescent="0.15">
      <c r="F353" s="40"/>
      <c r="G353" s="40"/>
      <c r="H353" s="40"/>
      <c r="I353" s="41"/>
      <c r="J353" s="41"/>
      <c r="K353" s="32">
        <f t="shared" si="43"/>
        <v>0</v>
      </c>
      <c r="L353" s="42">
        <v>1.4999999999999999E-2</v>
      </c>
      <c r="M353" s="33">
        <f t="shared" si="44"/>
        <v>-50.997946611909654</v>
      </c>
      <c r="N353" s="22">
        <f>(Gesamt!$B$2-IF(H353=0,G353,H353))/365.25</f>
        <v>116</v>
      </c>
      <c r="O353" s="22">
        <f t="shared" si="42"/>
        <v>65.002053388090346</v>
      </c>
      <c r="P353" s="23">
        <f>F353+IF(C353="m",Gesamt!$B$13*365.25,Gesamt!$B$14*365.25)</f>
        <v>23741.25</v>
      </c>
      <c r="Q353" s="34">
        <f t="shared" si="45"/>
        <v>23742</v>
      </c>
      <c r="R353" s="24">
        <f>IF(N353&lt;Gesamt!$B$23,IF(H353=0,G353+365.25*Gesamt!$B$23,H353+365.25*Gesamt!$B$23),0)</f>
        <v>0</v>
      </c>
      <c r="S353" s="35">
        <f>IF(M353&lt;Gesamt!$B$17,Gesamt!$C$17,IF(M353&lt;Gesamt!$B$18,Gesamt!$C$18,IF(M353&lt;Gesamt!$B$19,Gesamt!$C$19,Gesamt!$C$20)))</f>
        <v>0</v>
      </c>
      <c r="T353" s="26">
        <f>IF(R353&gt;0,IF(R353&lt;P353,K353/12*Gesamt!$C$23*(1+L353)^(Gesamt!$B$23-Beamte!N353)*(1+$K$4),0),0)</f>
        <v>0</v>
      </c>
      <c r="U353" s="36">
        <f>(T353/Gesamt!$B$23*N353/((1+Gesamt!$B$29)^(Gesamt!$B$23-Beamte!N353)))*(1+S353)</f>
        <v>0</v>
      </c>
      <c r="V353" s="24">
        <f>IF(N353&lt;Gesamt!$B$24,IF(H353=0,G353+365.25*Gesamt!$B$24,H353+365.25*Gesamt!$B$24),0)</f>
        <v>0</v>
      </c>
      <c r="W353" s="26" t="b">
        <f>IF(V353&gt;0,IF(V353&lt;P353,K353/12*Gesamt!$C$24*(1+L353)^(Gesamt!$B$24-Beamte!N353)*(1+$K$4),IF(O353&gt;=35,K353/12*Gesamt!$C$24*(1+L353)^(O353-N353)*(1+$K$4),0)))</f>
        <v>0</v>
      </c>
      <c r="X353" s="36">
        <f>IF(O353&gt;=40,(W353/Gesamt!$B$24*N353/((1+Gesamt!$B$29)^(Gesamt!$B$24-Beamte!N353))*(1+S353)),IF(O353&gt;=35,(W353/O353*N353/((1+Gesamt!$B$29)^(O353-Beamte!N353))*(1+S353)),0))</f>
        <v>0</v>
      </c>
      <c r="Y353" s="27">
        <f>IF(N353&gt;Gesamt!$B$23,0,K353/12*Gesamt!$C$23*(((1+Beamte!L353)^(Gesamt!$B$23-Beamte!N353))))</f>
        <v>0</v>
      </c>
      <c r="Z353" s="15">
        <f>IF(N353&gt;Gesamt!$B$32,0,Y353/Gesamt!$B$32*((N353)*(1+S353))/((1+Gesamt!$B$29)^(Gesamt!$B$32-N353)))</f>
        <v>0</v>
      </c>
      <c r="AA353" s="37">
        <f t="shared" si="46"/>
        <v>0</v>
      </c>
      <c r="AB353" s="15">
        <f>IF(V353-P353&gt;0,0,IF(N353&gt;Gesamt!$B$24,0,K353/12*Gesamt!$C$24*(((1+Beamte!L353)^(Gesamt!$B$24-Beamte!N353)))))</f>
        <v>0</v>
      </c>
      <c r="AC353" s="15">
        <f>IF(N353&gt;Gesamt!$B$24,0,AB353/Gesamt!$B$24*((N353)*(1+S353))/((1+Gesamt!$B$29)^(Gesamt!$B$24-N353)))</f>
        <v>0</v>
      </c>
      <c r="AD353" s="37">
        <f t="shared" si="47"/>
        <v>0</v>
      </c>
      <c r="AE353" s="15">
        <f>IF(R353-P353&lt;0,0,x)</f>
        <v>0</v>
      </c>
    </row>
    <row r="354" spans="6:31" x14ac:dyDescent="0.15">
      <c r="F354" s="40"/>
      <c r="G354" s="40"/>
      <c r="H354" s="40"/>
      <c r="I354" s="41"/>
      <c r="J354" s="41"/>
      <c r="K354" s="32">
        <f t="shared" si="43"/>
        <v>0</v>
      </c>
      <c r="L354" s="42">
        <v>1.4999999999999999E-2</v>
      </c>
      <c r="M354" s="33">
        <f t="shared" si="44"/>
        <v>-50.997946611909654</v>
      </c>
      <c r="N354" s="22">
        <f>(Gesamt!$B$2-IF(H354=0,G354,H354))/365.25</f>
        <v>116</v>
      </c>
      <c r="O354" s="22">
        <f t="shared" si="42"/>
        <v>65.002053388090346</v>
      </c>
      <c r="P354" s="23">
        <f>F354+IF(C354="m",Gesamt!$B$13*365.25,Gesamt!$B$14*365.25)</f>
        <v>23741.25</v>
      </c>
      <c r="Q354" s="34">
        <f t="shared" si="45"/>
        <v>23742</v>
      </c>
      <c r="R354" s="24">
        <f>IF(N354&lt;Gesamt!$B$23,IF(H354=0,G354+365.25*Gesamt!$B$23,H354+365.25*Gesamt!$B$23),0)</f>
        <v>0</v>
      </c>
      <c r="S354" s="35">
        <f>IF(M354&lt;Gesamt!$B$17,Gesamt!$C$17,IF(M354&lt;Gesamt!$B$18,Gesamt!$C$18,IF(M354&lt;Gesamt!$B$19,Gesamt!$C$19,Gesamt!$C$20)))</f>
        <v>0</v>
      </c>
      <c r="T354" s="26">
        <f>IF(R354&gt;0,IF(R354&lt;P354,K354/12*Gesamt!$C$23*(1+L354)^(Gesamt!$B$23-Beamte!N354)*(1+$K$4),0),0)</f>
        <v>0</v>
      </c>
      <c r="U354" s="36">
        <f>(T354/Gesamt!$B$23*N354/((1+Gesamt!$B$29)^(Gesamt!$B$23-Beamte!N354)))*(1+S354)</f>
        <v>0</v>
      </c>
      <c r="V354" s="24">
        <f>IF(N354&lt;Gesamt!$B$24,IF(H354=0,G354+365.25*Gesamt!$B$24,H354+365.25*Gesamt!$B$24),0)</f>
        <v>0</v>
      </c>
      <c r="W354" s="26" t="b">
        <f>IF(V354&gt;0,IF(V354&lt;P354,K354/12*Gesamt!$C$24*(1+L354)^(Gesamt!$B$24-Beamte!N354)*(1+$K$4),IF(O354&gt;=35,K354/12*Gesamt!$C$24*(1+L354)^(O354-N354)*(1+$K$4),0)))</f>
        <v>0</v>
      </c>
      <c r="X354" s="36">
        <f>IF(O354&gt;=40,(W354/Gesamt!$B$24*N354/((1+Gesamt!$B$29)^(Gesamt!$B$24-Beamte!N354))*(1+S354)),IF(O354&gt;=35,(W354/O354*N354/((1+Gesamt!$B$29)^(O354-Beamte!N354))*(1+S354)),0))</f>
        <v>0</v>
      </c>
      <c r="Y354" s="27">
        <f>IF(N354&gt;Gesamt!$B$23,0,K354/12*Gesamt!$C$23*(((1+Beamte!L354)^(Gesamt!$B$23-Beamte!N354))))</f>
        <v>0</v>
      </c>
      <c r="Z354" s="15">
        <f>IF(N354&gt;Gesamt!$B$32,0,Y354/Gesamt!$B$32*((N354)*(1+S354))/((1+Gesamt!$B$29)^(Gesamt!$B$32-N354)))</f>
        <v>0</v>
      </c>
      <c r="AA354" s="37">
        <f t="shared" si="46"/>
        <v>0</v>
      </c>
      <c r="AB354" s="15">
        <f>IF(V354-P354&gt;0,0,IF(N354&gt;Gesamt!$B$24,0,K354/12*Gesamt!$C$24*(((1+Beamte!L354)^(Gesamt!$B$24-Beamte!N354)))))</f>
        <v>0</v>
      </c>
      <c r="AC354" s="15">
        <f>IF(N354&gt;Gesamt!$B$24,0,AB354/Gesamt!$B$24*((N354)*(1+S354))/((1+Gesamt!$B$29)^(Gesamt!$B$24-N354)))</f>
        <v>0</v>
      </c>
      <c r="AD354" s="37">
        <f t="shared" si="47"/>
        <v>0</v>
      </c>
      <c r="AE354" s="15">
        <f>IF(R354-P354&lt;0,0,x)</f>
        <v>0</v>
      </c>
    </row>
    <row r="355" spans="6:31" x14ac:dyDescent="0.15">
      <c r="F355" s="40"/>
      <c r="G355" s="40"/>
      <c r="H355" s="40"/>
      <c r="I355" s="41"/>
      <c r="J355" s="41"/>
      <c r="K355" s="32">
        <f t="shared" si="43"/>
        <v>0</v>
      </c>
      <c r="L355" s="42">
        <v>1.4999999999999999E-2</v>
      </c>
      <c r="M355" s="33">
        <f t="shared" si="44"/>
        <v>-50.997946611909654</v>
      </c>
      <c r="N355" s="22">
        <f>(Gesamt!$B$2-IF(H355=0,G355,H355))/365.25</f>
        <v>116</v>
      </c>
      <c r="O355" s="22">
        <f t="shared" si="42"/>
        <v>65.002053388090346</v>
      </c>
      <c r="P355" s="23">
        <f>F355+IF(C355="m",Gesamt!$B$13*365.25,Gesamt!$B$14*365.25)</f>
        <v>23741.25</v>
      </c>
      <c r="Q355" s="34">
        <f t="shared" si="45"/>
        <v>23742</v>
      </c>
      <c r="R355" s="24">
        <f>IF(N355&lt;Gesamt!$B$23,IF(H355=0,G355+365.25*Gesamt!$B$23,H355+365.25*Gesamt!$B$23),0)</f>
        <v>0</v>
      </c>
      <c r="S355" s="35">
        <f>IF(M355&lt;Gesamt!$B$17,Gesamt!$C$17,IF(M355&lt;Gesamt!$B$18,Gesamt!$C$18,IF(M355&lt;Gesamt!$B$19,Gesamt!$C$19,Gesamt!$C$20)))</f>
        <v>0</v>
      </c>
      <c r="T355" s="26">
        <f>IF(R355&gt;0,IF(R355&lt;P355,K355/12*Gesamt!$C$23*(1+L355)^(Gesamt!$B$23-Beamte!N355)*(1+$K$4),0),0)</f>
        <v>0</v>
      </c>
      <c r="U355" s="36">
        <f>(T355/Gesamt!$B$23*N355/((1+Gesamt!$B$29)^(Gesamt!$B$23-Beamte!N355)))*(1+S355)</f>
        <v>0</v>
      </c>
      <c r="V355" s="24">
        <f>IF(N355&lt;Gesamt!$B$24,IF(H355=0,G355+365.25*Gesamt!$B$24,H355+365.25*Gesamt!$B$24),0)</f>
        <v>0</v>
      </c>
      <c r="W355" s="26" t="b">
        <f>IF(V355&gt;0,IF(V355&lt;P355,K355/12*Gesamt!$C$24*(1+L355)^(Gesamt!$B$24-Beamte!N355)*(1+$K$4),IF(O355&gt;=35,K355/12*Gesamt!$C$24*(1+L355)^(O355-N355)*(1+$K$4),0)))</f>
        <v>0</v>
      </c>
      <c r="X355" s="36">
        <f>IF(O355&gt;=40,(W355/Gesamt!$B$24*N355/((1+Gesamt!$B$29)^(Gesamt!$B$24-Beamte!N355))*(1+S355)),IF(O355&gt;=35,(W355/O355*N355/((1+Gesamt!$B$29)^(O355-Beamte!N355))*(1+S355)),0))</f>
        <v>0</v>
      </c>
      <c r="Y355" s="27">
        <f>IF(N355&gt;Gesamt!$B$23,0,K355/12*Gesamt!$C$23*(((1+Beamte!L355)^(Gesamt!$B$23-Beamte!N355))))</f>
        <v>0</v>
      </c>
      <c r="Z355" s="15">
        <f>IF(N355&gt;Gesamt!$B$32,0,Y355/Gesamt!$B$32*((N355)*(1+S355))/((1+Gesamt!$B$29)^(Gesamt!$B$32-N355)))</f>
        <v>0</v>
      </c>
      <c r="AA355" s="37">
        <f t="shared" si="46"/>
        <v>0</v>
      </c>
      <c r="AB355" s="15">
        <f>IF(V355-P355&gt;0,0,IF(N355&gt;Gesamt!$B$24,0,K355/12*Gesamt!$C$24*(((1+Beamte!L355)^(Gesamt!$B$24-Beamte!N355)))))</f>
        <v>0</v>
      </c>
      <c r="AC355" s="15">
        <f>IF(N355&gt;Gesamt!$B$24,0,AB355/Gesamt!$B$24*((N355)*(1+S355))/((1+Gesamt!$B$29)^(Gesamt!$B$24-N355)))</f>
        <v>0</v>
      </c>
      <c r="AD355" s="37">
        <f t="shared" si="47"/>
        <v>0</v>
      </c>
      <c r="AE355" s="15">
        <f>IF(R355-P355&lt;0,0,x)</f>
        <v>0</v>
      </c>
    </row>
    <row r="356" spans="6:31" x14ac:dyDescent="0.15">
      <c r="F356" s="40"/>
      <c r="G356" s="40"/>
      <c r="H356" s="40"/>
      <c r="I356" s="41"/>
      <c r="J356" s="41"/>
      <c r="K356" s="32">
        <f t="shared" si="43"/>
        <v>0</v>
      </c>
      <c r="L356" s="42">
        <v>1.4999999999999999E-2</v>
      </c>
      <c r="M356" s="33">
        <f t="shared" si="44"/>
        <v>-50.997946611909654</v>
      </c>
      <c r="N356" s="22">
        <f>(Gesamt!$B$2-IF(H356=0,G356,H356))/365.25</f>
        <v>116</v>
      </c>
      <c r="O356" s="22">
        <f t="shared" si="42"/>
        <v>65.002053388090346</v>
      </c>
      <c r="P356" s="23">
        <f>F356+IF(C356="m",Gesamt!$B$13*365.25,Gesamt!$B$14*365.25)</f>
        <v>23741.25</v>
      </c>
      <c r="Q356" s="34">
        <f t="shared" si="45"/>
        <v>23742</v>
      </c>
      <c r="R356" s="24">
        <f>IF(N356&lt;Gesamt!$B$23,IF(H356=0,G356+365.25*Gesamt!$B$23,H356+365.25*Gesamt!$B$23),0)</f>
        <v>0</v>
      </c>
      <c r="S356" s="35">
        <f>IF(M356&lt;Gesamt!$B$17,Gesamt!$C$17,IF(M356&lt;Gesamt!$B$18,Gesamt!$C$18,IF(M356&lt;Gesamt!$B$19,Gesamt!$C$19,Gesamt!$C$20)))</f>
        <v>0</v>
      </c>
      <c r="T356" s="26">
        <f>IF(R356&gt;0,IF(R356&lt;P356,K356/12*Gesamt!$C$23*(1+L356)^(Gesamt!$B$23-Beamte!N356)*(1+$K$4),0),0)</f>
        <v>0</v>
      </c>
      <c r="U356" s="36">
        <f>(T356/Gesamt!$B$23*N356/((1+Gesamt!$B$29)^(Gesamt!$B$23-Beamte!N356)))*(1+S356)</f>
        <v>0</v>
      </c>
      <c r="V356" s="24">
        <f>IF(N356&lt;Gesamt!$B$24,IF(H356=0,G356+365.25*Gesamt!$B$24,H356+365.25*Gesamt!$B$24),0)</f>
        <v>0</v>
      </c>
      <c r="W356" s="26" t="b">
        <f>IF(V356&gt;0,IF(V356&lt;P356,K356/12*Gesamt!$C$24*(1+L356)^(Gesamt!$B$24-Beamte!N356)*(1+$K$4),IF(O356&gt;=35,K356/12*Gesamt!$C$24*(1+L356)^(O356-N356)*(1+$K$4),0)))</f>
        <v>0</v>
      </c>
      <c r="X356" s="36">
        <f>IF(O356&gt;=40,(W356/Gesamt!$B$24*N356/((1+Gesamt!$B$29)^(Gesamt!$B$24-Beamte!N356))*(1+S356)),IF(O356&gt;=35,(W356/O356*N356/((1+Gesamt!$B$29)^(O356-Beamte!N356))*(1+S356)),0))</f>
        <v>0</v>
      </c>
      <c r="Y356" s="27">
        <f>IF(N356&gt;Gesamt!$B$23,0,K356/12*Gesamt!$C$23*(((1+Beamte!L356)^(Gesamt!$B$23-Beamte!N356))))</f>
        <v>0</v>
      </c>
      <c r="Z356" s="15">
        <f>IF(N356&gt;Gesamt!$B$32,0,Y356/Gesamt!$B$32*((N356)*(1+S356))/((1+Gesamt!$B$29)^(Gesamt!$B$32-N356)))</f>
        <v>0</v>
      </c>
      <c r="AA356" s="37">
        <f t="shared" si="46"/>
        <v>0</v>
      </c>
      <c r="AB356" s="15">
        <f>IF(V356-P356&gt;0,0,IF(N356&gt;Gesamt!$B$24,0,K356/12*Gesamt!$C$24*(((1+Beamte!L356)^(Gesamt!$B$24-Beamte!N356)))))</f>
        <v>0</v>
      </c>
      <c r="AC356" s="15">
        <f>IF(N356&gt;Gesamt!$B$24,0,AB356/Gesamt!$B$24*((N356)*(1+S356))/((1+Gesamt!$B$29)^(Gesamt!$B$24-N356)))</f>
        <v>0</v>
      </c>
      <c r="AD356" s="37">
        <f t="shared" si="47"/>
        <v>0</v>
      </c>
      <c r="AE356" s="15">
        <f>IF(R356-P356&lt;0,0,x)</f>
        <v>0</v>
      </c>
    </row>
    <row r="357" spans="6:31" x14ac:dyDescent="0.15">
      <c r="F357" s="40"/>
      <c r="G357" s="40"/>
      <c r="H357" s="40"/>
      <c r="I357" s="41"/>
      <c r="J357" s="41"/>
      <c r="K357" s="32">
        <f t="shared" si="43"/>
        <v>0</v>
      </c>
      <c r="L357" s="42">
        <v>1.4999999999999999E-2</v>
      </c>
      <c r="M357" s="33">
        <f t="shared" si="44"/>
        <v>-50.997946611909654</v>
      </c>
      <c r="N357" s="22">
        <f>(Gesamt!$B$2-IF(H357=0,G357,H357))/365.25</f>
        <v>116</v>
      </c>
      <c r="O357" s="22">
        <f t="shared" si="42"/>
        <v>65.002053388090346</v>
      </c>
      <c r="P357" s="23">
        <f>F357+IF(C357="m",Gesamt!$B$13*365.25,Gesamt!$B$14*365.25)</f>
        <v>23741.25</v>
      </c>
      <c r="Q357" s="34">
        <f t="shared" si="45"/>
        <v>23742</v>
      </c>
      <c r="R357" s="24">
        <f>IF(N357&lt;Gesamt!$B$23,IF(H357=0,G357+365.25*Gesamt!$B$23,H357+365.25*Gesamt!$B$23),0)</f>
        <v>0</v>
      </c>
      <c r="S357" s="35">
        <f>IF(M357&lt;Gesamt!$B$17,Gesamt!$C$17,IF(M357&lt;Gesamt!$B$18,Gesamt!$C$18,IF(M357&lt;Gesamt!$B$19,Gesamt!$C$19,Gesamt!$C$20)))</f>
        <v>0</v>
      </c>
      <c r="T357" s="26">
        <f>IF(R357&gt;0,IF(R357&lt;P357,K357/12*Gesamt!$C$23*(1+L357)^(Gesamt!$B$23-Beamte!N357)*(1+$K$4),0),0)</f>
        <v>0</v>
      </c>
      <c r="U357" s="36">
        <f>(T357/Gesamt!$B$23*N357/((1+Gesamt!$B$29)^(Gesamt!$B$23-Beamte!N357)))*(1+S357)</f>
        <v>0</v>
      </c>
      <c r="V357" s="24">
        <f>IF(N357&lt;Gesamt!$B$24,IF(H357=0,G357+365.25*Gesamt!$B$24,H357+365.25*Gesamt!$B$24),0)</f>
        <v>0</v>
      </c>
      <c r="W357" s="26" t="b">
        <f>IF(V357&gt;0,IF(V357&lt;P357,K357/12*Gesamt!$C$24*(1+L357)^(Gesamt!$B$24-Beamte!N357)*(1+$K$4),IF(O357&gt;=35,K357/12*Gesamt!$C$24*(1+L357)^(O357-N357)*(1+$K$4),0)))</f>
        <v>0</v>
      </c>
      <c r="X357" s="36">
        <f>IF(O357&gt;=40,(W357/Gesamt!$B$24*N357/((1+Gesamt!$B$29)^(Gesamt!$B$24-Beamte!N357))*(1+S357)),IF(O357&gt;=35,(W357/O357*N357/((1+Gesamt!$B$29)^(O357-Beamte!N357))*(1+S357)),0))</f>
        <v>0</v>
      </c>
      <c r="Y357" s="27">
        <f>IF(N357&gt;Gesamt!$B$23,0,K357/12*Gesamt!$C$23*(((1+Beamte!L357)^(Gesamt!$B$23-Beamte!N357))))</f>
        <v>0</v>
      </c>
      <c r="Z357" s="15">
        <f>IF(N357&gt;Gesamt!$B$32,0,Y357/Gesamt!$B$32*((N357)*(1+S357))/((1+Gesamt!$B$29)^(Gesamt!$B$32-N357)))</f>
        <v>0</v>
      </c>
      <c r="AA357" s="37">
        <f t="shared" si="46"/>
        <v>0</v>
      </c>
      <c r="AB357" s="15">
        <f>IF(V357-P357&gt;0,0,IF(N357&gt;Gesamt!$B$24,0,K357/12*Gesamt!$C$24*(((1+Beamte!L357)^(Gesamt!$B$24-Beamte!N357)))))</f>
        <v>0</v>
      </c>
      <c r="AC357" s="15">
        <f>IF(N357&gt;Gesamt!$B$24,0,AB357/Gesamt!$B$24*((N357)*(1+S357))/((1+Gesamt!$B$29)^(Gesamt!$B$24-N357)))</f>
        <v>0</v>
      </c>
      <c r="AD357" s="37">
        <f t="shared" si="47"/>
        <v>0</v>
      </c>
      <c r="AE357" s="15">
        <f>IF(R357-P357&lt;0,0,x)</f>
        <v>0</v>
      </c>
    </row>
    <row r="358" spans="6:31" x14ac:dyDescent="0.15">
      <c r="F358" s="40"/>
      <c r="G358" s="40"/>
      <c r="H358" s="40"/>
      <c r="I358" s="41"/>
      <c r="J358" s="41"/>
      <c r="K358" s="32">
        <f t="shared" si="43"/>
        <v>0</v>
      </c>
      <c r="L358" s="42">
        <v>1.4999999999999999E-2</v>
      </c>
      <c r="M358" s="33">
        <f t="shared" si="44"/>
        <v>-50.997946611909654</v>
      </c>
      <c r="N358" s="22">
        <f>(Gesamt!$B$2-IF(H358=0,G358,H358))/365.25</f>
        <v>116</v>
      </c>
      <c r="O358" s="22">
        <f t="shared" si="42"/>
        <v>65.002053388090346</v>
      </c>
      <c r="P358" s="23">
        <f>F358+IF(C358="m",Gesamt!$B$13*365.25,Gesamt!$B$14*365.25)</f>
        <v>23741.25</v>
      </c>
      <c r="Q358" s="34">
        <f t="shared" si="45"/>
        <v>23742</v>
      </c>
      <c r="R358" s="24">
        <f>IF(N358&lt;Gesamt!$B$23,IF(H358=0,G358+365.25*Gesamt!$B$23,H358+365.25*Gesamt!$B$23),0)</f>
        <v>0</v>
      </c>
      <c r="S358" s="35">
        <f>IF(M358&lt;Gesamt!$B$17,Gesamt!$C$17,IF(M358&lt;Gesamt!$B$18,Gesamt!$C$18,IF(M358&lt;Gesamt!$B$19,Gesamt!$C$19,Gesamt!$C$20)))</f>
        <v>0</v>
      </c>
      <c r="T358" s="26">
        <f>IF(R358&gt;0,IF(R358&lt;P358,K358/12*Gesamt!$C$23*(1+L358)^(Gesamt!$B$23-Beamte!N358)*(1+$K$4),0),0)</f>
        <v>0</v>
      </c>
      <c r="U358" s="36">
        <f>(T358/Gesamt!$B$23*N358/((1+Gesamt!$B$29)^(Gesamt!$B$23-Beamte!N358)))*(1+S358)</f>
        <v>0</v>
      </c>
      <c r="V358" s="24">
        <f>IF(N358&lt;Gesamt!$B$24,IF(H358=0,G358+365.25*Gesamt!$B$24,H358+365.25*Gesamt!$B$24),0)</f>
        <v>0</v>
      </c>
      <c r="W358" s="26" t="b">
        <f>IF(V358&gt;0,IF(V358&lt;P358,K358/12*Gesamt!$C$24*(1+L358)^(Gesamt!$B$24-Beamte!N358)*(1+$K$4),IF(O358&gt;=35,K358/12*Gesamt!$C$24*(1+L358)^(O358-N358)*(1+$K$4),0)))</f>
        <v>0</v>
      </c>
      <c r="X358" s="36">
        <f>IF(O358&gt;=40,(W358/Gesamt!$B$24*N358/((1+Gesamt!$B$29)^(Gesamt!$B$24-Beamte!N358))*(1+S358)),IF(O358&gt;=35,(W358/O358*N358/((1+Gesamt!$B$29)^(O358-Beamte!N358))*(1+S358)),0))</f>
        <v>0</v>
      </c>
      <c r="Y358" s="27">
        <f>IF(N358&gt;Gesamt!$B$23,0,K358/12*Gesamt!$C$23*(((1+Beamte!L358)^(Gesamt!$B$23-Beamte!N358))))</f>
        <v>0</v>
      </c>
      <c r="Z358" s="15">
        <f>IF(N358&gt;Gesamt!$B$32,0,Y358/Gesamt!$B$32*((N358)*(1+S358))/((1+Gesamt!$B$29)^(Gesamt!$B$32-N358)))</f>
        <v>0</v>
      </c>
      <c r="AA358" s="37">
        <f t="shared" si="46"/>
        <v>0</v>
      </c>
      <c r="AB358" s="15">
        <f>IF(V358-P358&gt;0,0,IF(N358&gt;Gesamt!$B$24,0,K358/12*Gesamt!$C$24*(((1+Beamte!L358)^(Gesamt!$B$24-Beamte!N358)))))</f>
        <v>0</v>
      </c>
      <c r="AC358" s="15">
        <f>IF(N358&gt;Gesamt!$B$24,0,AB358/Gesamt!$B$24*((N358)*(1+S358))/((1+Gesamt!$B$29)^(Gesamt!$B$24-N358)))</f>
        <v>0</v>
      </c>
      <c r="AD358" s="37">
        <f t="shared" si="47"/>
        <v>0</v>
      </c>
      <c r="AE358" s="15">
        <f>IF(R358-P358&lt;0,0,x)</f>
        <v>0</v>
      </c>
    </row>
    <row r="359" spans="6:31" x14ac:dyDescent="0.15">
      <c r="F359" s="40"/>
      <c r="G359" s="40"/>
      <c r="H359" s="40"/>
      <c r="I359" s="41"/>
      <c r="J359" s="41"/>
      <c r="K359" s="32">
        <f t="shared" si="43"/>
        <v>0</v>
      </c>
      <c r="L359" s="42">
        <v>1.4999999999999999E-2</v>
      </c>
      <c r="M359" s="33">
        <f t="shared" si="44"/>
        <v>-50.997946611909654</v>
      </c>
      <c r="N359" s="22">
        <f>(Gesamt!$B$2-IF(H359=0,G359,H359))/365.25</f>
        <v>116</v>
      </c>
      <c r="O359" s="22">
        <f t="shared" si="42"/>
        <v>65.002053388090346</v>
      </c>
      <c r="P359" s="23">
        <f>F359+IF(C359="m",Gesamt!$B$13*365.25,Gesamt!$B$14*365.25)</f>
        <v>23741.25</v>
      </c>
      <c r="Q359" s="34">
        <f t="shared" si="45"/>
        <v>23742</v>
      </c>
      <c r="R359" s="24">
        <f>IF(N359&lt;Gesamt!$B$23,IF(H359=0,G359+365.25*Gesamt!$B$23,H359+365.25*Gesamt!$B$23),0)</f>
        <v>0</v>
      </c>
      <c r="S359" s="35">
        <f>IF(M359&lt;Gesamt!$B$17,Gesamt!$C$17,IF(M359&lt;Gesamt!$B$18,Gesamt!$C$18,IF(M359&lt;Gesamt!$B$19,Gesamt!$C$19,Gesamt!$C$20)))</f>
        <v>0</v>
      </c>
      <c r="T359" s="26">
        <f>IF(R359&gt;0,IF(R359&lt;P359,K359/12*Gesamt!$C$23*(1+L359)^(Gesamt!$B$23-Beamte!N359)*(1+$K$4),0),0)</f>
        <v>0</v>
      </c>
      <c r="U359" s="36">
        <f>(T359/Gesamt!$B$23*N359/((1+Gesamt!$B$29)^(Gesamt!$B$23-Beamte!N359)))*(1+S359)</f>
        <v>0</v>
      </c>
      <c r="V359" s="24">
        <f>IF(N359&lt;Gesamt!$B$24,IF(H359=0,G359+365.25*Gesamt!$B$24,H359+365.25*Gesamt!$B$24),0)</f>
        <v>0</v>
      </c>
      <c r="W359" s="26" t="b">
        <f>IF(V359&gt;0,IF(V359&lt;P359,K359/12*Gesamt!$C$24*(1+L359)^(Gesamt!$B$24-Beamte!N359)*(1+$K$4),IF(O359&gt;=35,K359/12*Gesamt!$C$24*(1+L359)^(O359-N359)*(1+$K$4),0)))</f>
        <v>0</v>
      </c>
      <c r="X359" s="36">
        <f>IF(O359&gt;=40,(W359/Gesamt!$B$24*N359/((1+Gesamt!$B$29)^(Gesamt!$B$24-Beamte!N359))*(1+S359)),IF(O359&gt;=35,(W359/O359*N359/((1+Gesamt!$B$29)^(O359-Beamte!N359))*(1+S359)),0))</f>
        <v>0</v>
      </c>
      <c r="Y359" s="27">
        <f>IF(N359&gt;Gesamt!$B$23,0,K359/12*Gesamt!$C$23*(((1+Beamte!L359)^(Gesamt!$B$23-Beamte!N359))))</f>
        <v>0</v>
      </c>
      <c r="Z359" s="15">
        <f>IF(N359&gt;Gesamt!$B$32,0,Y359/Gesamt!$B$32*((N359)*(1+S359))/((1+Gesamt!$B$29)^(Gesamt!$B$32-N359)))</f>
        <v>0</v>
      </c>
      <c r="AA359" s="37">
        <f t="shared" si="46"/>
        <v>0</v>
      </c>
      <c r="AB359" s="15">
        <f>IF(V359-P359&gt;0,0,IF(N359&gt;Gesamt!$B$24,0,K359/12*Gesamt!$C$24*(((1+Beamte!L359)^(Gesamt!$B$24-Beamte!N359)))))</f>
        <v>0</v>
      </c>
      <c r="AC359" s="15">
        <f>IF(N359&gt;Gesamt!$B$24,0,AB359/Gesamt!$B$24*((N359)*(1+S359))/((1+Gesamt!$B$29)^(Gesamt!$B$24-N359)))</f>
        <v>0</v>
      </c>
      <c r="AD359" s="37">
        <f t="shared" si="47"/>
        <v>0</v>
      </c>
      <c r="AE359" s="15">
        <f>IF(R359-P359&lt;0,0,x)</f>
        <v>0</v>
      </c>
    </row>
    <row r="360" spans="6:31" x14ac:dyDescent="0.15">
      <c r="F360" s="40"/>
      <c r="G360" s="40"/>
      <c r="H360" s="40"/>
      <c r="I360" s="41"/>
      <c r="J360" s="41"/>
      <c r="K360" s="32">
        <f t="shared" si="43"/>
        <v>0</v>
      </c>
      <c r="L360" s="42">
        <v>1.4999999999999999E-2</v>
      </c>
      <c r="M360" s="33">
        <f t="shared" si="44"/>
        <v>-50.997946611909654</v>
      </c>
      <c r="N360" s="22">
        <f>(Gesamt!$B$2-IF(H360=0,G360,H360))/365.25</f>
        <v>116</v>
      </c>
      <c r="O360" s="22">
        <f t="shared" si="42"/>
        <v>65.002053388090346</v>
      </c>
      <c r="P360" s="23">
        <f>F360+IF(C360="m",Gesamt!$B$13*365.25,Gesamt!$B$14*365.25)</f>
        <v>23741.25</v>
      </c>
      <c r="Q360" s="34">
        <f t="shared" si="45"/>
        <v>23742</v>
      </c>
      <c r="R360" s="24">
        <f>IF(N360&lt;Gesamt!$B$23,IF(H360=0,G360+365.25*Gesamt!$B$23,H360+365.25*Gesamt!$B$23),0)</f>
        <v>0</v>
      </c>
      <c r="S360" s="35">
        <f>IF(M360&lt;Gesamt!$B$17,Gesamt!$C$17,IF(M360&lt;Gesamt!$B$18,Gesamt!$C$18,IF(M360&lt;Gesamt!$B$19,Gesamt!$C$19,Gesamt!$C$20)))</f>
        <v>0</v>
      </c>
      <c r="T360" s="26">
        <f>IF(R360&gt;0,IF(R360&lt;P360,K360/12*Gesamt!$C$23*(1+L360)^(Gesamt!$B$23-Beamte!N360)*(1+$K$4),0),0)</f>
        <v>0</v>
      </c>
      <c r="U360" s="36">
        <f>(T360/Gesamt!$B$23*N360/((1+Gesamt!$B$29)^(Gesamt!$B$23-Beamte!N360)))*(1+S360)</f>
        <v>0</v>
      </c>
      <c r="V360" s="24">
        <f>IF(N360&lt;Gesamt!$B$24,IF(H360=0,G360+365.25*Gesamt!$B$24,H360+365.25*Gesamt!$B$24),0)</f>
        <v>0</v>
      </c>
      <c r="W360" s="26" t="b">
        <f>IF(V360&gt;0,IF(V360&lt;P360,K360/12*Gesamt!$C$24*(1+L360)^(Gesamt!$B$24-Beamte!N360)*(1+$K$4),IF(O360&gt;=35,K360/12*Gesamt!$C$24*(1+L360)^(O360-N360)*(1+$K$4),0)))</f>
        <v>0</v>
      </c>
      <c r="X360" s="36">
        <f>IF(O360&gt;=40,(W360/Gesamt!$B$24*N360/((1+Gesamt!$B$29)^(Gesamt!$B$24-Beamte!N360))*(1+S360)),IF(O360&gt;=35,(W360/O360*N360/((1+Gesamt!$B$29)^(O360-Beamte!N360))*(1+S360)),0))</f>
        <v>0</v>
      </c>
      <c r="Y360" s="27">
        <f>IF(N360&gt;Gesamt!$B$23,0,K360/12*Gesamt!$C$23*(((1+Beamte!L360)^(Gesamt!$B$23-Beamte!N360))))</f>
        <v>0</v>
      </c>
      <c r="Z360" s="15">
        <f>IF(N360&gt;Gesamt!$B$32,0,Y360/Gesamt!$B$32*((N360)*(1+S360))/((1+Gesamt!$B$29)^(Gesamt!$B$32-N360)))</f>
        <v>0</v>
      </c>
      <c r="AA360" s="37">
        <f t="shared" si="46"/>
        <v>0</v>
      </c>
      <c r="AB360" s="15">
        <f>IF(V360-P360&gt;0,0,IF(N360&gt;Gesamt!$B$24,0,K360/12*Gesamt!$C$24*(((1+Beamte!L360)^(Gesamt!$B$24-Beamte!N360)))))</f>
        <v>0</v>
      </c>
      <c r="AC360" s="15">
        <f>IF(N360&gt;Gesamt!$B$24,0,AB360/Gesamt!$B$24*((N360)*(1+S360))/((1+Gesamt!$B$29)^(Gesamt!$B$24-N360)))</f>
        <v>0</v>
      </c>
      <c r="AD360" s="37">
        <f t="shared" si="47"/>
        <v>0</v>
      </c>
      <c r="AE360" s="15">
        <f>IF(R360-P360&lt;0,0,x)</f>
        <v>0</v>
      </c>
    </row>
    <row r="361" spans="6:31" x14ac:dyDescent="0.15">
      <c r="F361" s="40"/>
      <c r="G361" s="40"/>
      <c r="H361" s="40"/>
      <c r="I361" s="41"/>
      <c r="J361" s="41"/>
      <c r="K361" s="32">
        <f t="shared" si="43"/>
        <v>0</v>
      </c>
      <c r="L361" s="42">
        <v>1.4999999999999999E-2</v>
      </c>
      <c r="M361" s="33">
        <f t="shared" si="44"/>
        <v>-50.997946611909654</v>
      </c>
      <c r="N361" s="22">
        <f>(Gesamt!$B$2-IF(H361=0,G361,H361))/365.25</f>
        <v>116</v>
      </c>
      <c r="O361" s="22">
        <f t="shared" si="42"/>
        <v>65.002053388090346</v>
      </c>
      <c r="P361" s="23">
        <f>F361+IF(C361="m",Gesamt!$B$13*365.25,Gesamt!$B$14*365.25)</f>
        <v>23741.25</v>
      </c>
      <c r="Q361" s="34">
        <f t="shared" si="45"/>
        <v>23742</v>
      </c>
      <c r="R361" s="24">
        <f>IF(N361&lt;Gesamt!$B$23,IF(H361=0,G361+365.25*Gesamt!$B$23,H361+365.25*Gesamt!$B$23),0)</f>
        <v>0</v>
      </c>
      <c r="S361" s="35">
        <f>IF(M361&lt;Gesamt!$B$17,Gesamt!$C$17,IF(M361&lt;Gesamt!$B$18,Gesamt!$C$18,IF(M361&lt;Gesamt!$B$19,Gesamt!$C$19,Gesamt!$C$20)))</f>
        <v>0</v>
      </c>
      <c r="T361" s="26">
        <f>IF(R361&gt;0,IF(R361&lt;P361,K361/12*Gesamt!$C$23*(1+L361)^(Gesamt!$B$23-Beamte!N361)*(1+$K$4),0),0)</f>
        <v>0</v>
      </c>
      <c r="U361" s="36">
        <f>(T361/Gesamt!$B$23*N361/((1+Gesamt!$B$29)^(Gesamt!$B$23-Beamte!N361)))*(1+S361)</f>
        <v>0</v>
      </c>
      <c r="V361" s="24">
        <f>IF(N361&lt;Gesamt!$B$24,IF(H361=0,G361+365.25*Gesamt!$B$24,H361+365.25*Gesamt!$B$24),0)</f>
        <v>0</v>
      </c>
      <c r="W361" s="26" t="b">
        <f>IF(V361&gt;0,IF(V361&lt;P361,K361/12*Gesamt!$C$24*(1+L361)^(Gesamt!$B$24-Beamte!N361)*(1+$K$4),IF(O361&gt;=35,K361/12*Gesamt!$C$24*(1+L361)^(O361-N361)*(1+$K$4),0)))</f>
        <v>0</v>
      </c>
      <c r="X361" s="36">
        <f>IF(O361&gt;=40,(W361/Gesamt!$B$24*N361/((1+Gesamt!$B$29)^(Gesamt!$B$24-Beamte!N361))*(1+S361)),IF(O361&gt;=35,(W361/O361*N361/((1+Gesamt!$B$29)^(O361-Beamte!N361))*(1+S361)),0))</f>
        <v>0</v>
      </c>
      <c r="Y361" s="27">
        <f>IF(N361&gt;Gesamt!$B$23,0,K361/12*Gesamt!$C$23*(((1+Beamte!L361)^(Gesamt!$B$23-Beamte!N361))))</f>
        <v>0</v>
      </c>
      <c r="Z361" s="15">
        <f>IF(N361&gt;Gesamt!$B$32,0,Y361/Gesamt!$B$32*((N361)*(1+S361))/((1+Gesamt!$B$29)^(Gesamt!$B$32-N361)))</f>
        <v>0</v>
      </c>
      <c r="AA361" s="37">
        <f t="shared" si="46"/>
        <v>0</v>
      </c>
      <c r="AB361" s="15">
        <f>IF(V361-P361&gt;0,0,IF(N361&gt;Gesamt!$B$24,0,K361/12*Gesamt!$C$24*(((1+Beamte!L361)^(Gesamt!$B$24-Beamte!N361)))))</f>
        <v>0</v>
      </c>
      <c r="AC361" s="15">
        <f>IF(N361&gt;Gesamt!$B$24,0,AB361/Gesamt!$B$24*((N361)*(1+S361))/((1+Gesamt!$B$29)^(Gesamt!$B$24-N361)))</f>
        <v>0</v>
      </c>
      <c r="AD361" s="37">
        <f t="shared" si="47"/>
        <v>0</v>
      </c>
      <c r="AE361" s="15">
        <f>IF(R361-P361&lt;0,0,x)</f>
        <v>0</v>
      </c>
    </row>
    <row r="362" spans="6:31" x14ac:dyDescent="0.15">
      <c r="F362" s="40"/>
      <c r="G362" s="40"/>
      <c r="H362" s="40"/>
      <c r="I362" s="41"/>
      <c r="J362" s="41"/>
      <c r="K362" s="32">
        <f t="shared" si="43"/>
        <v>0</v>
      </c>
      <c r="L362" s="42">
        <v>1.4999999999999999E-2</v>
      </c>
      <c r="M362" s="33">
        <f t="shared" si="44"/>
        <v>-50.997946611909654</v>
      </c>
      <c r="N362" s="22">
        <f>(Gesamt!$B$2-IF(H362=0,G362,H362))/365.25</f>
        <v>116</v>
      </c>
      <c r="O362" s="22">
        <f t="shared" si="42"/>
        <v>65.002053388090346</v>
      </c>
      <c r="P362" s="23">
        <f>F362+IF(C362="m",Gesamt!$B$13*365.25,Gesamt!$B$14*365.25)</f>
        <v>23741.25</v>
      </c>
      <c r="Q362" s="34">
        <f t="shared" si="45"/>
        <v>23742</v>
      </c>
      <c r="R362" s="24">
        <f>IF(N362&lt;Gesamt!$B$23,IF(H362=0,G362+365.25*Gesamt!$B$23,H362+365.25*Gesamt!$B$23),0)</f>
        <v>0</v>
      </c>
      <c r="S362" s="35">
        <f>IF(M362&lt;Gesamt!$B$17,Gesamt!$C$17,IF(M362&lt;Gesamt!$B$18,Gesamt!$C$18,IF(M362&lt;Gesamt!$B$19,Gesamt!$C$19,Gesamt!$C$20)))</f>
        <v>0</v>
      </c>
      <c r="T362" s="26">
        <f>IF(R362&gt;0,IF(R362&lt;P362,K362/12*Gesamt!$C$23*(1+L362)^(Gesamt!$B$23-Beamte!N362)*(1+$K$4),0),0)</f>
        <v>0</v>
      </c>
      <c r="U362" s="36">
        <f>(T362/Gesamt!$B$23*N362/((1+Gesamt!$B$29)^(Gesamt!$B$23-Beamte!N362)))*(1+S362)</f>
        <v>0</v>
      </c>
      <c r="V362" s="24">
        <f>IF(N362&lt;Gesamt!$B$24,IF(H362=0,G362+365.25*Gesamt!$B$24,H362+365.25*Gesamt!$B$24),0)</f>
        <v>0</v>
      </c>
      <c r="W362" s="26" t="b">
        <f>IF(V362&gt;0,IF(V362&lt;P362,K362/12*Gesamt!$C$24*(1+L362)^(Gesamt!$B$24-Beamte!N362)*(1+$K$4),IF(O362&gt;=35,K362/12*Gesamt!$C$24*(1+L362)^(O362-N362)*(1+$K$4),0)))</f>
        <v>0</v>
      </c>
      <c r="X362" s="36">
        <f>IF(O362&gt;=40,(W362/Gesamt!$B$24*N362/((1+Gesamt!$B$29)^(Gesamt!$B$24-Beamte!N362))*(1+S362)),IF(O362&gt;=35,(W362/O362*N362/((1+Gesamt!$B$29)^(O362-Beamte!N362))*(1+S362)),0))</f>
        <v>0</v>
      </c>
      <c r="Y362" s="27">
        <f>IF(N362&gt;Gesamt!$B$23,0,K362/12*Gesamt!$C$23*(((1+Beamte!L362)^(Gesamt!$B$23-Beamte!N362))))</f>
        <v>0</v>
      </c>
      <c r="Z362" s="15">
        <f>IF(N362&gt;Gesamt!$B$32,0,Y362/Gesamt!$B$32*((N362)*(1+S362))/((1+Gesamt!$B$29)^(Gesamt!$B$32-N362)))</f>
        <v>0</v>
      </c>
      <c r="AA362" s="37">
        <f t="shared" si="46"/>
        <v>0</v>
      </c>
      <c r="AB362" s="15">
        <f>IF(V362-P362&gt;0,0,IF(N362&gt;Gesamt!$B$24,0,K362/12*Gesamt!$C$24*(((1+Beamte!L362)^(Gesamt!$B$24-Beamte!N362)))))</f>
        <v>0</v>
      </c>
      <c r="AC362" s="15">
        <f>IF(N362&gt;Gesamt!$B$24,0,AB362/Gesamt!$B$24*((N362)*(1+S362))/((1+Gesamt!$B$29)^(Gesamt!$B$24-N362)))</f>
        <v>0</v>
      </c>
      <c r="AD362" s="37">
        <f t="shared" si="47"/>
        <v>0</v>
      </c>
      <c r="AE362" s="15">
        <f>IF(R362-P362&lt;0,0,x)</f>
        <v>0</v>
      </c>
    </row>
    <row r="363" spans="6:31" x14ac:dyDescent="0.15">
      <c r="F363" s="40"/>
      <c r="G363" s="40"/>
      <c r="H363" s="40"/>
      <c r="I363" s="41"/>
      <c r="J363" s="41"/>
      <c r="K363" s="32">
        <f t="shared" si="43"/>
        <v>0</v>
      </c>
      <c r="L363" s="42">
        <v>1.4999999999999999E-2</v>
      </c>
      <c r="M363" s="33">
        <f t="shared" si="44"/>
        <v>-50.997946611909654</v>
      </c>
      <c r="N363" s="22">
        <f>(Gesamt!$B$2-IF(H363=0,G363,H363))/365.25</f>
        <v>116</v>
      </c>
      <c r="O363" s="22">
        <f t="shared" si="42"/>
        <v>65.002053388090346</v>
      </c>
      <c r="P363" s="23">
        <f>F363+IF(C363="m",Gesamt!$B$13*365.25,Gesamt!$B$14*365.25)</f>
        <v>23741.25</v>
      </c>
      <c r="Q363" s="34">
        <f t="shared" si="45"/>
        <v>23742</v>
      </c>
      <c r="R363" s="24">
        <f>IF(N363&lt;Gesamt!$B$23,IF(H363=0,G363+365.25*Gesamt!$B$23,H363+365.25*Gesamt!$B$23),0)</f>
        <v>0</v>
      </c>
      <c r="S363" s="35">
        <f>IF(M363&lt;Gesamt!$B$17,Gesamt!$C$17,IF(M363&lt;Gesamt!$B$18,Gesamt!$C$18,IF(M363&lt;Gesamt!$B$19,Gesamt!$C$19,Gesamt!$C$20)))</f>
        <v>0</v>
      </c>
      <c r="T363" s="26">
        <f>IF(R363&gt;0,IF(R363&lt;P363,K363/12*Gesamt!$C$23*(1+L363)^(Gesamt!$B$23-Beamte!N363)*(1+$K$4),0),0)</f>
        <v>0</v>
      </c>
      <c r="U363" s="36">
        <f>(T363/Gesamt!$B$23*N363/((1+Gesamt!$B$29)^(Gesamt!$B$23-Beamte!N363)))*(1+S363)</f>
        <v>0</v>
      </c>
      <c r="V363" s="24">
        <f>IF(N363&lt;Gesamt!$B$24,IF(H363=0,G363+365.25*Gesamt!$B$24,H363+365.25*Gesamt!$B$24),0)</f>
        <v>0</v>
      </c>
      <c r="W363" s="26" t="b">
        <f>IF(V363&gt;0,IF(V363&lt;P363,K363/12*Gesamt!$C$24*(1+L363)^(Gesamt!$B$24-Beamte!N363)*(1+$K$4),IF(O363&gt;=35,K363/12*Gesamt!$C$24*(1+L363)^(O363-N363)*(1+$K$4),0)))</f>
        <v>0</v>
      </c>
      <c r="X363" s="36">
        <f>IF(O363&gt;=40,(W363/Gesamt!$B$24*N363/((1+Gesamt!$B$29)^(Gesamt!$B$24-Beamte!N363))*(1+S363)),IF(O363&gt;=35,(W363/O363*N363/((1+Gesamt!$B$29)^(O363-Beamte!N363))*(1+S363)),0))</f>
        <v>0</v>
      </c>
      <c r="Y363" s="27">
        <f>IF(N363&gt;Gesamt!$B$23,0,K363/12*Gesamt!$C$23*(((1+Beamte!L363)^(Gesamt!$B$23-Beamte!N363))))</f>
        <v>0</v>
      </c>
      <c r="Z363" s="15">
        <f>IF(N363&gt;Gesamt!$B$32,0,Y363/Gesamt!$B$32*((N363)*(1+S363))/((1+Gesamt!$B$29)^(Gesamt!$B$32-N363)))</f>
        <v>0</v>
      </c>
      <c r="AA363" s="37">
        <f t="shared" si="46"/>
        <v>0</v>
      </c>
      <c r="AB363" s="15">
        <f>IF(V363-P363&gt;0,0,IF(N363&gt;Gesamt!$B$24,0,K363/12*Gesamt!$C$24*(((1+Beamte!L363)^(Gesamt!$B$24-Beamte!N363)))))</f>
        <v>0</v>
      </c>
      <c r="AC363" s="15">
        <f>IF(N363&gt;Gesamt!$B$24,0,AB363/Gesamt!$B$24*((N363)*(1+S363))/((1+Gesamt!$B$29)^(Gesamt!$B$24-N363)))</f>
        <v>0</v>
      </c>
      <c r="AD363" s="37">
        <f t="shared" si="47"/>
        <v>0</v>
      </c>
      <c r="AE363" s="15">
        <f>IF(R363-P363&lt;0,0,x)</f>
        <v>0</v>
      </c>
    </row>
    <row r="364" spans="6:31" x14ac:dyDescent="0.15">
      <c r="F364" s="40"/>
      <c r="G364" s="40"/>
      <c r="H364" s="40"/>
      <c r="I364" s="41"/>
      <c r="J364" s="41"/>
      <c r="K364" s="32">
        <f t="shared" si="43"/>
        <v>0</v>
      </c>
      <c r="L364" s="42">
        <v>1.4999999999999999E-2</v>
      </c>
      <c r="M364" s="33">
        <f t="shared" si="44"/>
        <v>-50.997946611909654</v>
      </c>
      <c r="N364" s="22">
        <f>(Gesamt!$B$2-IF(H364=0,G364,H364))/365.25</f>
        <v>116</v>
      </c>
      <c r="O364" s="22">
        <f t="shared" si="42"/>
        <v>65.002053388090346</v>
      </c>
      <c r="P364" s="23">
        <f>F364+IF(C364="m",Gesamt!$B$13*365.25,Gesamt!$B$14*365.25)</f>
        <v>23741.25</v>
      </c>
      <c r="Q364" s="34">
        <f t="shared" si="45"/>
        <v>23742</v>
      </c>
      <c r="R364" s="24">
        <f>IF(N364&lt;Gesamt!$B$23,IF(H364=0,G364+365.25*Gesamt!$B$23,H364+365.25*Gesamt!$B$23),0)</f>
        <v>0</v>
      </c>
      <c r="S364" s="35">
        <f>IF(M364&lt;Gesamt!$B$17,Gesamt!$C$17,IF(M364&lt;Gesamt!$B$18,Gesamt!$C$18,IF(M364&lt;Gesamt!$B$19,Gesamt!$C$19,Gesamt!$C$20)))</f>
        <v>0</v>
      </c>
      <c r="T364" s="26">
        <f>IF(R364&gt;0,IF(R364&lt;P364,K364/12*Gesamt!$C$23*(1+L364)^(Gesamt!$B$23-Beamte!N364)*(1+$K$4),0),0)</f>
        <v>0</v>
      </c>
      <c r="U364" s="36">
        <f>(T364/Gesamt!$B$23*N364/((1+Gesamt!$B$29)^(Gesamt!$B$23-Beamte!N364)))*(1+S364)</f>
        <v>0</v>
      </c>
      <c r="V364" s="24">
        <f>IF(N364&lt;Gesamt!$B$24,IF(H364=0,G364+365.25*Gesamt!$B$24,H364+365.25*Gesamt!$B$24),0)</f>
        <v>0</v>
      </c>
      <c r="W364" s="26" t="b">
        <f>IF(V364&gt;0,IF(V364&lt;P364,K364/12*Gesamt!$C$24*(1+L364)^(Gesamt!$B$24-Beamte!N364)*(1+$K$4),IF(O364&gt;=35,K364/12*Gesamt!$C$24*(1+L364)^(O364-N364)*(1+$K$4),0)))</f>
        <v>0</v>
      </c>
      <c r="X364" s="36">
        <f>IF(O364&gt;=40,(W364/Gesamt!$B$24*N364/((1+Gesamt!$B$29)^(Gesamt!$B$24-Beamte!N364))*(1+S364)),IF(O364&gt;=35,(W364/O364*N364/((1+Gesamt!$B$29)^(O364-Beamte!N364))*(1+S364)),0))</f>
        <v>0</v>
      </c>
      <c r="Y364" s="27">
        <f>IF(N364&gt;Gesamt!$B$23,0,K364/12*Gesamt!$C$23*(((1+Beamte!L364)^(Gesamt!$B$23-Beamte!N364))))</f>
        <v>0</v>
      </c>
      <c r="Z364" s="15">
        <f>IF(N364&gt;Gesamt!$B$32,0,Y364/Gesamt!$B$32*((N364)*(1+S364))/((1+Gesamt!$B$29)^(Gesamt!$B$32-N364)))</f>
        <v>0</v>
      </c>
      <c r="AA364" s="37">
        <f t="shared" si="46"/>
        <v>0</v>
      </c>
      <c r="AB364" s="15">
        <f>IF(V364-P364&gt;0,0,IF(N364&gt;Gesamt!$B$24,0,K364/12*Gesamt!$C$24*(((1+Beamte!L364)^(Gesamt!$B$24-Beamte!N364)))))</f>
        <v>0</v>
      </c>
      <c r="AC364" s="15">
        <f>IF(N364&gt;Gesamt!$B$24,0,AB364/Gesamt!$B$24*((N364)*(1+S364))/((1+Gesamt!$B$29)^(Gesamt!$B$24-N364)))</f>
        <v>0</v>
      </c>
      <c r="AD364" s="37">
        <f t="shared" si="47"/>
        <v>0</v>
      </c>
      <c r="AE364" s="15">
        <f>IF(R364-P364&lt;0,0,x)</f>
        <v>0</v>
      </c>
    </row>
    <row r="365" spans="6:31" x14ac:dyDescent="0.15">
      <c r="F365" s="40"/>
      <c r="G365" s="40"/>
      <c r="H365" s="40"/>
      <c r="I365" s="41"/>
      <c r="J365" s="41"/>
      <c r="K365" s="32">
        <f t="shared" si="43"/>
        <v>0</v>
      </c>
      <c r="L365" s="42">
        <v>1.4999999999999999E-2</v>
      </c>
      <c r="M365" s="33">
        <f t="shared" si="44"/>
        <v>-50.997946611909654</v>
      </c>
      <c r="N365" s="22">
        <f>(Gesamt!$B$2-IF(H365=0,G365,H365))/365.25</f>
        <v>116</v>
      </c>
      <c r="O365" s="22">
        <f t="shared" si="42"/>
        <v>65.002053388090346</v>
      </c>
      <c r="P365" s="23">
        <f>F365+IF(C365="m",Gesamt!$B$13*365.25,Gesamt!$B$14*365.25)</f>
        <v>23741.25</v>
      </c>
      <c r="Q365" s="34">
        <f t="shared" si="45"/>
        <v>23742</v>
      </c>
      <c r="R365" s="24">
        <f>IF(N365&lt;Gesamt!$B$23,IF(H365=0,G365+365.25*Gesamt!$B$23,H365+365.25*Gesamt!$B$23),0)</f>
        <v>0</v>
      </c>
      <c r="S365" s="35">
        <f>IF(M365&lt;Gesamt!$B$17,Gesamt!$C$17,IF(M365&lt;Gesamt!$B$18,Gesamt!$C$18,IF(M365&lt;Gesamt!$B$19,Gesamt!$C$19,Gesamt!$C$20)))</f>
        <v>0</v>
      </c>
      <c r="T365" s="26">
        <f>IF(R365&gt;0,IF(R365&lt;P365,K365/12*Gesamt!$C$23*(1+L365)^(Gesamt!$B$23-Beamte!N365)*(1+$K$4),0),0)</f>
        <v>0</v>
      </c>
      <c r="U365" s="36">
        <f>(T365/Gesamt!$B$23*N365/((1+Gesamt!$B$29)^(Gesamt!$B$23-Beamte!N365)))*(1+S365)</f>
        <v>0</v>
      </c>
      <c r="V365" s="24">
        <f>IF(N365&lt;Gesamt!$B$24,IF(H365=0,G365+365.25*Gesamt!$B$24,H365+365.25*Gesamt!$B$24),0)</f>
        <v>0</v>
      </c>
      <c r="W365" s="26" t="b">
        <f>IF(V365&gt;0,IF(V365&lt;P365,K365/12*Gesamt!$C$24*(1+L365)^(Gesamt!$B$24-Beamte!N365)*(1+$K$4),IF(O365&gt;=35,K365/12*Gesamt!$C$24*(1+L365)^(O365-N365)*(1+$K$4),0)))</f>
        <v>0</v>
      </c>
      <c r="X365" s="36">
        <f>IF(O365&gt;=40,(W365/Gesamt!$B$24*N365/((1+Gesamt!$B$29)^(Gesamt!$B$24-Beamte!N365))*(1+S365)),IF(O365&gt;=35,(W365/O365*N365/((1+Gesamt!$B$29)^(O365-Beamte!N365))*(1+S365)),0))</f>
        <v>0</v>
      </c>
      <c r="Y365" s="27">
        <f>IF(N365&gt;Gesamt!$B$23,0,K365/12*Gesamt!$C$23*(((1+Beamte!L365)^(Gesamt!$B$23-Beamte!N365))))</f>
        <v>0</v>
      </c>
      <c r="Z365" s="15">
        <f>IF(N365&gt;Gesamt!$B$32,0,Y365/Gesamt!$B$32*((N365)*(1+S365))/((1+Gesamt!$B$29)^(Gesamt!$B$32-N365)))</f>
        <v>0</v>
      </c>
      <c r="AA365" s="37">
        <f t="shared" si="46"/>
        <v>0</v>
      </c>
      <c r="AB365" s="15">
        <f>IF(V365-P365&gt;0,0,IF(N365&gt;Gesamt!$B$24,0,K365/12*Gesamt!$C$24*(((1+Beamte!L365)^(Gesamt!$B$24-Beamte!N365)))))</f>
        <v>0</v>
      </c>
      <c r="AC365" s="15">
        <f>IF(N365&gt;Gesamt!$B$24,0,AB365/Gesamt!$B$24*((N365)*(1+S365))/((1+Gesamt!$B$29)^(Gesamt!$B$24-N365)))</f>
        <v>0</v>
      </c>
      <c r="AD365" s="37">
        <f t="shared" si="47"/>
        <v>0</v>
      </c>
      <c r="AE365" s="15">
        <f>IF(R365-P365&lt;0,0,x)</f>
        <v>0</v>
      </c>
    </row>
    <row r="366" spans="6:31" x14ac:dyDescent="0.15">
      <c r="F366" s="40"/>
      <c r="G366" s="40"/>
      <c r="H366" s="40"/>
      <c r="I366" s="41"/>
      <c r="J366" s="41"/>
      <c r="K366" s="32">
        <f t="shared" si="43"/>
        <v>0</v>
      </c>
      <c r="L366" s="42">
        <v>1.4999999999999999E-2</v>
      </c>
      <c r="M366" s="33">
        <f t="shared" si="44"/>
        <v>-50.997946611909654</v>
      </c>
      <c r="N366" s="22">
        <f>(Gesamt!$B$2-IF(H366=0,G366,H366))/365.25</f>
        <v>116</v>
      </c>
      <c r="O366" s="22">
        <f t="shared" si="42"/>
        <v>65.002053388090346</v>
      </c>
      <c r="P366" s="23">
        <f>F366+IF(C366="m",Gesamt!$B$13*365.25,Gesamt!$B$14*365.25)</f>
        <v>23741.25</v>
      </c>
      <c r="Q366" s="34">
        <f t="shared" si="45"/>
        <v>23742</v>
      </c>
      <c r="R366" s="24">
        <f>IF(N366&lt;Gesamt!$B$23,IF(H366=0,G366+365.25*Gesamt!$B$23,H366+365.25*Gesamt!$B$23),0)</f>
        <v>0</v>
      </c>
      <c r="S366" s="35">
        <f>IF(M366&lt;Gesamt!$B$17,Gesamt!$C$17,IF(M366&lt;Gesamt!$B$18,Gesamt!$C$18,IF(M366&lt;Gesamt!$B$19,Gesamt!$C$19,Gesamt!$C$20)))</f>
        <v>0</v>
      </c>
      <c r="T366" s="26">
        <f>IF(R366&gt;0,IF(R366&lt;P366,K366/12*Gesamt!$C$23*(1+L366)^(Gesamt!$B$23-Beamte!N366)*(1+$K$4),0),0)</f>
        <v>0</v>
      </c>
      <c r="U366" s="36">
        <f>(T366/Gesamt!$B$23*N366/((1+Gesamt!$B$29)^(Gesamt!$B$23-Beamte!N366)))*(1+S366)</f>
        <v>0</v>
      </c>
      <c r="V366" s="24">
        <f>IF(N366&lt;Gesamt!$B$24,IF(H366=0,G366+365.25*Gesamt!$B$24,H366+365.25*Gesamt!$B$24),0)</f>
        <v>0</v>
      </c>
      <c r="W366" s="26" t="b">
        <f>IF(V366&gt;0,IF(V366&lt;P366,K366/12*Gesamt!$C$24*(1+L366)^(Gesamt!$B$24-Beamte!N366)*(1+$K$4),IF(O366&gt;=35,K366/12*Gesamt!$C$24*(1+L366)^(O366-N366)*(1+$K$4),0)))</f>
        <v>0</v>
      </c>
      <c r="X366" s="36">
        <f>IF(O366&gt;=40,(W366/Gesamt!$B$24*N366/((1+Gesamt!$B$29)^(Gesamt!$B$24-Beamte!N366))*(1+S366)),IF(O366&gt;=35,(W366/O366*N366/((1+Gesamt!$B$29)^(O366-Beamte!N366))*(1+S366)),0))</f>
        <v>0</v>
      </c>
      <c r="Y366" s="27">
        <f>IF(N366&gt;Gesamt!$B$23,0,K366/12*Gesamt!$C$23*(((1+Beamte!L366)^(Gesamt!$B$23-Beamte!N366))))</f>
        <v>0</v>
      </c>
      <c r="Z366" s="15">
        <f>IF(N366&gt;Gesamt!$B$32,0,Y366/Gesamt!$B$32*((N366)*(1+S366))/((1+Gesamt!$B$29)^(Gesamt!$B$32-N366)))</f>
        <v>0</v>
      </c>
      <c r="AA366" s="37">
        <f t="shared" si="46"/>
        <v>0</v>
      </c>
      <c r="AB366" s="15">
        <f>IF(V366-P366&gt;0,0,IF(N366&gt;Gesamt!$B$24,0,K366/12*Gesamt!$C$24*(((1+Beamte!L366)^(Gesamt!$B$24-Beamte!N366)))))</f>
        <v>0</v>
      </c>
      <c r="AC366" s="15">
        <f>IF(N366&gt;Gesamt!$B$24,0,AB366/Gesamt!$B$24*((N366)*(1+S366))/((1+Gesamt!$B$29)^(Gesamt!$B$24-N366)))</f>
        <v>0</v>
      </c>
      <c r="AD366" s="37">
        <f t="shared" si="47"/>
        <v>0</v>
      </c>
      <c r="AE366" s="15">
        <f>IF(R366-P366&lt;0,0,x)</f>
        <v>0</v>
      </c>
    </row>
    <row r="367" spans="6:31" x14ac:dyDescent="0.15">
      <c r="F367" s="40"/>
      <c r="G367" s="40"/>
      <c r="H367" s="40"/>
      <c r="I367" s="41"/>
      <c r="J367" s="41"/>
      <c r="K367" s="32">
        <f t="shared" si="43"/>
        <v>0</v>
      </c>
      <c r="L367" s="42">
        <v>1.4999999999999999E-2</v>
      </c>
      <c r="M367" s="33">
        <f t="shared" si="44"/>
        <v>-50.997946611909654</v>
      </c>
      <c r="N367" s="22">
        <f>(Gesamt!$B$2-IF(H367=0,G367,H367))/365.25</f>
        <v>116</v>
      </c>
      <c r="O367" s="22">
        <f t="shared" si="42"/>
        <v>65.002053388090346</v>
      </c>
      <c r="P367" s="23">
        <f>F367+IF(C367="m",Gesamt!$B$13*365.25,Gesamt!$B$14*365.25)</f>
        <v>23741.25</v>
      </c>
      <c r="Q367" s="34">
        <f t="shared" si="45"/>
        <v>23742</v>
      </c>
      <c r="R367" s="24">
        <f>IF(N367&lt;Gesamt!$B$23,IF(H367=0,G367+365.25*Gesamt!$B$23,H367+365.25*Gesamt!$B$23),0)</f>
        <v>0</v>
      </c>
      <c r="S367" s="35">
        <f>IF(M367&lt;Gesamt!$B$17,Gesamt!$C$17,IF(M367&lt;Gesamt!$B$18,Gesamt!$C$18,IF(M367&lt;Gesamt!$B$19,Gesamt!$C$19,Gesamt!$C$20)))</f>
        <v>0</v>
      </c>
      <c r="T367" s="26">
        <f>IF(R367&gt;0,IF(R367&lt;P367,K367/12*Gesamt!$C$23*(1+L367)^(Gesamt!$B$23-Beamte!N367)*(1+$K$4),0),0)</f>
        <v>0</v>
      </c>
      <c r="U367" s="36">
        <f>(T367/Gesamt!$B$23*N367/((1+Gesamt!$B$29)^(Gesamt!$B$23-Beamte!N367)))*(1+S367)</f>
        <v>0</v>
      </c>
      <c r="V367" s="24">
        <f>IF(N367&lt;Gesamt!$B$24,IF(H367=0,G367+365.25*Gesamt!$B$24,H367+365.25*Gesamt!$B$24),0)</f>
        <v>0</v>
      </c>
      <c r="W367" s="26" t="b">
        <f>IF(V367&gt;0,IF(V367&lt;P367,K367/12*Gesamt!$C$24*(1+L367)^(Gesamt!$B$24-Beamte!N367)*(1+$K$4),IF(O367&gt;=35,K367/12*Gesamt!$C$24*(1+L367)^(O367-N367)*(1+$K$4),0)))</f>
        <v>0</v>
      </c>
      <c r="X367" s="36">
        <f>IF(O367&gt;=40,(W367/Gesamt!$B$24*N367/((1+Gesamt!$B$29)^(Gesamt!$B$24-Beamte!N367))*(1+S367)),IF(O367&gt;=35,(W367/O367*N367/((1+Gesamt!$B$29)^(O367-Beamte!N367))*(1+S367)),0))</f>
        <v>0</v>
      </c>
      <c r="Y367" s="27">
        <f>IF(N367&gt;Gesamt!$B$23,0,K367/12*Gesamt!$C$23*(((1+Beamte!L367)^(Gesamt!$B$23-Beamte!N367))))</f>
        <v>0</v>
      </c>
      <c r="Z367" s="15">
        <f>IF(N367&gt;Gesamt!$B$32,0,Y367/Gesamt!$B$32*((N367)*(1+S367))/((1+Gesamt!$B$29)^(Gesamt!$B$32-N367)))</f>
        <v>0</v>
      </c>
      <c r="AA367" s="37">
        <f t="shared" si="46"/>
        <v>0</v>
      </c>
      <c r="AB367" s="15">
        <f>IF(V367-P367&gt;0,0,IF(N367&gt;Gesamt!$B$24,0,K367/12*Gesamt!$C$24*(((1+Beamte!L367)^(Gesamt!$B$24-Beamte!N367)))))</f>
        <v>0</v>
      </c>
      <c r="AC367" s="15">
        <f>IF(N367&gt;Gesamt!$B$24,0,AB367/Gesamt!$B$24*((N367)*(1+S367))/((1+Gesamt!$B$29)^(Gesamt!$B$24-N367)))</f>
        <v>0</v>
      </c>
      <c r="AD367" s="37">
        <f t="shared" si="47"/>
        <v>0</v>
      </c>
      <c r="AE367" s="15">
        <f>IF(R367-P367&lt;0,0,x)</f>
        <v>0</v>
      </c>
    </row>
    <row r="368" spans="6:31" x14ac:dyDescent="0.15">
      <c r="F368" s="40"/>
      <c r="G368" s="40"/>
      <c r="H368" s="40"/>
      <c r="I368" s="41"/>
      <c r="J368" s="41"/>
      <c r="K368" s="32">
        <f t="shared" si="43"/>
        <v>0</v>
      </c>
      <c r="L368" s="42">
        <v>1.4999999999999999E-2</v>
      </c>
      <c r="M368" s="33">
        <f t="shared" si="44"/>
        <v>-50.997946611909654</v>
      </c>
      <c r="N368" s="22">
        <f>(Gesamt!$B$2-IF(H368=0,G368,H368))/365.25</f>
        <v>116</v>
      </c>
      <c r="O368" s="22">
        <f t="shared" si="42"/>
        <v>65.002053388090346</v>
      </c>
      <c r="P368" s="23">
        <f>F368+IF(C368="m",Gesamt!$B$13*365.25,Gesamt!$B$14*365.25)</f>
        <v>23741.25</v>
      </c>
      <c r="Q368" s="34">
        <f t="shared" si="45"/>
        <v>23742</v>
      </c>
      <c r="R368" s="24">
        <f>IF(N368&lt;Gesamt!$B$23,IF(H368=0,G368+365.25*Gesamt!$B$23,H368+365.25*Gesamt!$B$23),0)</f>
        <v>0</v>
      </c>
      <c r="S368" s="35">
        <f>IF(M368&lt;Gesamt!$B$17,Gesamt!$C$17,IF(M368&lt;Gesamt!$B$18,Gesamt!$C$18,IF(M368&lt;Gesamt!$B$19,Gesamt!$C$19,Gesamt!$C$20)))</f>
        <v>0</v>
      </c>
      <c r="T368" s="26">
        <f>IF(R368&gt;0,IF(R368&lt;P368,K368/12*Gesamt!$C$23*(1+L368)^(Gesamt!$B$23-Beamte!N368)*(1+$K$4),0),0)</f>
        <v>0</v>
      </c>
      <c r="U368" s="36">
        <f>(T368/Gesamt!$B$23*N368/((1+Gesamt!$B$29)^(Gesamt!$B$23-Beamte!N368)))*(1+S368)</f>
        <v>0</v>
      </c>
      <c r="V368" s="24">
        <f>IF(N368&lt;Gesamt!$B$24,IF(H368=0,G368+365.25*Gesamt!$B$24,H368+365.25*Gesamt!$B$24),0)</f>
        <v>0</v>
      </c>
      <c r="W368" s="26" t="b">
        <f>IF(V368&gt;0,IF(V368&lt;P368,K368/12*Gesamt!$C$24*(1+L368)^(Gesamt!$B$24-Beamte!N368)*(1+$K$4),IF(O368&gt;=35,K368/12*Gesamt!$C$24*(1+L368)^(O368-N368)*(1+$K$4),0)))</f>
        <v>0</v>
      </c>
      <c r="X368" s="36">
        <f>IF(O368&gt;=40,(W368/Gesamt!$B$24*N368/((1+Gesamt!$B$29)^(Gesamt!$B$24-Beamte!N368))*(1+S368)),IF(O368&gt;=35,(W368/O368*N368/((1+Gesamt!$B$29)^(O368-Beamte!N368))*(1+S368)),0))</f>
        <v>0</v>
      </c>
      <c r="Y368" s="27">
        <f>IF(N368&gt;Gesamt!$B$23,0,K368/12*Gesamt!$C$23*(((1+Beamte!L368)^(Gesamt!$B$23-Beamte!N368))))</f>
        <v>0</v>
      </c>
      <c r="Z368" s="15">
        <f>IF(N368&gt;Gesamt!$B$32,0,Y368/Gesamt!$B$32*((N368)*(1+S368))/((1+Gesamt!$B$29)^(Gesamt!$B$32-N368)))</f>
        <v>0</v>
      </c>
      <c r="AA368" s="37">
        <f t="shared" si="46"/>
        <v>0</v>
      </c>
      <c r="AB368" s="15">
        <f>IF(V368-P368&gt;0,0,IF(N368&gt;Gesamt!$B$24,0,K368/12*Gesamt!$C$24*(((1+Beamte!L368)^(Gesamt!$B$24-Beamte!N368)))))</f>
        <v>0</v>
      </c>
      <c r="AC368" s="15">
        <f>IF(N368&gt;Gesamt!$B$24,0,AB368/Gesamt!$B$24*((N368)*(1+S368))/((1+Gesamt!$B$29)^(Gesamt!$B$24-N368)))</f>
        <v>0</v>
      </c>
      <c r="AD368" s="37">
        <f t="shared" si="47"/>
        <v>0</v>
      </c>
      <c r="AE368" s="15">
        <f>IF(R368-P368&lt;0,0,x)</f>
        <v>0</v>
      </c>
    </row>
    <row r="369" spans="6:31" x14ac:dyDescent="0.15">
      <c r="F369" s="40"/>
      <c r="G369" s="40"/>
      <c r="H369" s="40"/>
      <c r="I369" s="41"/>
      <c r="J369" s="41"/>
      <c r="K369" s="32">
        <f t="shared" si="43"/>
        <v>0</v>
      </c>
      <c r="L369" s="42">
        <v>1.4999999999999999E-2</v>
      </c>
      <c r="M369" s="33">
        <f t="shared" si="44"/>
        <v>-50.997946611909654</v>
      </c>
      <c r="N369" s="22">
        <f>(Gesamt!$B$2-IF(H369=0,G369,H369))/365.25</f>
        <v>116</v>
      </c>
      <c r="O369" s="22">
        <f t="shared" si="42"/>
        <v>65.002053388090346</v>
      </c>
      <c r="P369" s="23">
        <f>F369+IF(C369="m",Gesamt!$B$13*365.25,Gesamt!$B$14*365.25)</f>
        <v>23741.25</v>
      </c>
      <c r="Q369" s="34">
        <f t="shared" si="45"/>
        <v>23742</v>
      </c>
      <c r="R369" s="24">
        <f>IF(N369&lt;Gesamt!$B$23,IF(H369=0,G369+365.25*Gesamt!$B$23,H369+365.25*Gesamt!$B$23),0)</f>
        <v>0</v>
      </c>
      <c r="S369" s="35">
        <f>IF(M369&lt;Gesamt!$B$17,Gesamt!$C$17,IF(M369&lt;Gesamt!$B$18,Gesamt!$C$18,IF(M369&lt;Gesamt!$B$19,Gesamt!$C$19,Gesamt!$C$20)))</f>
        <v>0</v>
      </c>
      <c r="T369" s="26">
        <f>IF(R369&gt;0,IF(R369&lt;P369,K369/12*Gesamt!$C$23*(1+L369)^(Gesamt!$B$23-Beamte!N369)*(1+$K$4),0),0)</f>
        <v>0</v>
      </c>
      <c r="U369" s="36">
        <f>(T369/Gesamt!$B$23*N369/((1+Gesamt!$B$29)^(Gesamt!$B$23-Beamte!N369)))*(1+S369)</f>
        <v>0</v>
      </c>
      <c r="V369" s="24">
        <f>IF(N369&lt;Gesamt!$B$24,IF(H369=0,G369+365.25*Gesamt!$B$24,H369+365.25*Gesamt!$B$24),0)</f>
        <v>0</v>
      </c>
      <c r="W369" s="26" t="b">
        <f>IF(V369&gt;0,IF(V369&lt;P369,K369/12*Gesamt!$C$24*(1+L369)^(Gesamt!$B$24-Beamte!N369)*(1+$K$4),IF(O369&gt;=35,K369/12*Gesamt!$C$24*(1+L369)^(O369-N369)*(1+$K$4),0)))</f>
        <v>0</v>
      </c>
      <c r="X369" s="36">
        <f>IF(O369&gt;=40,(W369/Gesamt!$B$24*N369/((1+Gesamt!$B$29)^(Gesamt!$B$24-Beamte!N369))*(1+S369)),IF(O369&gt;=35,(W369/O369*N369/((1+Gesamt!$B$29)^(O369-Beamte!N369))*(1+S369)),0))</f>
        <v>0</v>
      </c>
      <c r="Y369" s="27">
        <f>IF(N369&gt;Gesamt!$B$23,0,K369/12*Gesamt!$C$23*(((1+Beamte!L369)^(Gesamt!$B$23-Beamte!N369))))</f>
        <v>0</v>
      </c>
      <c r="Z369" s="15">
        <f>IF(N369&gt;Gesamt!$B$32,0,Y369/Gesamt!$B$32*((N369)*(1+S369))/((1+Gesamt!$B$29)^(Gesamt!$B$32-N369)))</f>
        <v>0</v>
      </c>
      <c r="AA369" s="37">
        <f t="shared" si="46"/>
        <v>0</v>
      </c>
      <c r="AB369" s="15">
        <f>IF(V369-P369&gt;0,0,IF(N369&gt;Gesamt!$B$24,0,K369/12*Gesamt!$C$24*(((1+Beamte!L369)^(Gesamt!$B$24-Beamte!N369)))))</f>
        <v>0</v>
      </c>
      <c r="AC369" s="15">
        <f>IF(N369&gt;Gesamt!$B$24,0,AB369/Gesamt!$B$24*((N369)*(1+S369))/((1+Gesamt!$B$29)^(Gesamt!$B$24-N369)))</f>
        <v>0</v>
      </c>
      <c r="AD369" s="37">
        <f t="shared" si="47"/>
        <v>0</v>
      </c>
      <c r="AE369" s="15">
        <f>IF(R369-P369&lt;0,0,x)</f>
        <v>0</v>
      </c>
    </row>
    <row r="370" spans="6:31" x14ac:dyDescent="0.15">
      <c r="F370" s="40"/>
      <c r="G370" s="40"/>
      <c r="H370" s="40"/>
      <c r="I370" s="41"/>
      <c r="J370" s="41"/>
      <c r="K370" s="32">
        <f t="shared" si="43"/>
        <v>0</v>
      </c>
      <c r="L370" s="42">
        <v>1.4999999999999999E-2</v>
      </c>
      <c r="M370" s="33">
        <f t="shared" si="44"/>
        <v>-50.997946611909654</v>
      </c>
      <c r="N370" s="22">
        <f>(Gesamt!$B$2-IF(H370=0,G370,H370))/365.25</f>
        <v>116</v>
      </c>
      <c r="O370" s="22">
        <f t="shared" si="42"/>
        <v>65.002053388090346</v>
      </c>
      <c r="P370" s="23">
        <f>F370+IF(C370="m",Gesamt!$B$13*365.25,Gesamt!$B$14*365.25)</f>
        <v>23741.25</v>
      </c>
      <c r="Q370" s="34">
        <f t="shared" si="45"/>
        <v>23742</v>
      </c>
      <c r="R370" s="24">
        <f>IF(N370&lt;Gesamt!$B$23,IF(H370=0,G370+365.25*Gesamt!$B$23,H370+365.25*Gesamt!$B$23),0)</f>
        <v>0</v>
      </c>
      <c r="S370" s="35">
        <f>IF(M370&lt;Gesamt!$B$17,Gesamt!$C$17,IF(M370&lt;Gesamt!$B$18,Gesamt!$C$18,IF(M370&lt;Gesamt!$B$19,Gesamt!$C$19,Gesamt!$C$20)))</f>
        <v>0</v>
      </c>
      <c r="T370" s="26">
        <f>IF(R370&gt;0,IF(R370&lt;P370,K370/12*Gesamt!$C$23*(1+L370)^(Gesamt!$B$23-Beamte!N370)*(1+$K$4),0),0)</f>
        <v>0</v>
      </c>
      <c r="U370" s="36">
        <f>(T370/Gesamt!$B$23*N370/((1+Gesamt!$B$29)^(Gesamt!$B$23-Beamte!N370)))*(1+S370)</f>
        <v>0</v>
      </c>
      <c r="V370" s="24">
        <f>IF(N370&lt;Gesamt!$B$24,IF(H370=0,G370+365.25*Gesamt!$B$24,H370+365.25*Gesamt!$B$24),0)</f>
        <v>0</v>
      </c>
      <c r="W370" s="26" t="b">
        <f>IF(V370&gt;0,IF(V370&lt;P370,K370/12*Gesamt!$C$24*(1+L370)^(Gesamt!$B$24-Beamte!N370)*(1+$K$4),IF(O370&gt;=35,K370/12*Gesamt!$C$24*(1+L370)^(O370-N370)*(1+$K$4),0)))</f>
        <v>0</v>
      </c>
      <c r="X370" s="36">
        <f>IF(O370&gt;=40,(W370/Gesamt!$B$24*N370/((1+Gesamt!$B$29)^(Gesamt!$B$24-Beamte!N370))*(1+S370)),IF(O370&gt;=35,(W370/O370*N370/((1+Gesamt!$B$29)^(O370-Beamte!N370))*(1+S370)),0))</f>
        <v>0</v>
      </c>
      <c r="Y370" s="27">
        <f>IF(N370&gt;Gesamt!$B$23,0,K370/12*Gesamt!$C$23*(((1+Beamte!L370)^(Gesamt!$B$23-Beamte!N370))))</f>
        <v>0</v>
      </c>
      <c r="Z370" s="15">
        <f>IF(N370&gt;Gesamt!$B$32,0,Y370/Gesamt!$B$32*((N370)*(1+S370))/((1+Gesamt!$B$29)^(Gesamt!$B$32-N370)))</f>
        <v>0</v>
      </c>
      <c r="AA370" s="37">
        <f t="shared" si="46"/>
        <v>0</v>
      </c>
      <c r="AB370" s="15">
        <f>IF(V370-P370&gt;0,0,IF(N370&gt;Gesamt!$B$24,0,K370/12*Gesamt!$C$24*(((1+Beamte!L370)^(Gesamt!$B$24-Beamte!N370)))))</f>
        <v>0</v>
      </c>
      <c r="AC370" s="15">
        <f>IF(N370&gt;Gesamt!$B$24,0,AB370/Gesamt!$B$24*((N370)*(1+S370))/((1+Gesamt!$B$29)^(Gesamt!$B$24-N370)))</f>
        <v>0</v>
      </c>
      <c r="AD370" s="37">
        <f t="shared" si="47"/>
        <v>0</v>
      </c>
      <c r="AE370" s="15">
        <f>IF(R370-P370&lt;0,0,x)</f>
        <v>0</v>
      </c>
    </row>
    <row r="371" spans="6:31" x14ac:dyDescent="0.15">
      <c r="F371" s="40"/>
      <c r="G371" s="40"/>
      <c r="H371" s="40"/>
      <c r="I371" s="41"/>
      <c r="J371" s="41"/>
      <c r="K371" s="32">
        <f t="shared" si="43"/>
        <v>0</v>
      </c>
      <c r="L371" s="42">
        <v>1.4999999999999999E-2</v>
      </c>
      <c r="M371" s="33">
        <f t="shared" si="44"/>
        <v>-50.997946611909654</v>
      </c>
      <c r="N371" s="22">
        <f>(Gesamt!$B$2-IF(H371=0,G371,H371))/365.25</f>
        <v>116</v>
      </c>
      <c r="O371" s="22">
        <f t="shared" si="42"/>
        <v>65.002053388090346</v>
      </c>
      <c r="P371" s="23">
        <f>F371+IF(C371="m",Gesamt!$B$13*365.25,Gesamt!$B$14*365.25)</f>
        <v>23741.25</v>
      </c>
      <c r="Q371" s="34">
        <f t="shared" si="45"/>
        <v>23742</v>
      </c>
      <c r="R371" s="24">
        <f>IF(N371&lt;Gesamt!$B$23,IF(H371=0,G371+365.25*Gesamt!$B$23,H371+365.25*Gesamt!$B$23),0)</f>
        <v>0</v>
      </c>
      <c r="S371" s="35">
        <f>IF(M371&lt;Gesamt!$B$17,Gesamt!$C$17,IF(M371&lt;Gesamt!$B$18,Gesamt!$C$18,IF(M371&lt;Gesamt!$B$19,Gesamt!$C$19,Gesamt!$C$20)))</f>
        <v>0</v>
      </c>
      <c r="T371" s="26">
        <f>IF(R371&gt;0,IF(R371&lt;P371,K371/12*Gesamt!$C$23*(1+L371)^(Gesamt!$B$23-Beamte!N371)*(1+$K$4),0),0)</f>
        <v>0</v>
      </c>
      <c r="U371" s="36">
        <f>(T371/Gesamt!$B$23*N371/((1+Gesamt!$B$29)^(Gesamt!$B$23-Beamte!N371)))*(1+S371)</f>
        <v>0</v>
      </c>
      <c r="V371" s="24">
        <f>IF(N371&lt;Gesamt!$B$24,IF(H371=0,G371+365.25*Gesamt!$B$24,H371+365.25*Gesamt!$B$24),0)</f>
        <v>0</v>
      </c>
      <c r="W371" s="26" t="b">
        <f>IF(V371&gt;0,IF(V371&lt;P371,K371/12*Gesamt!$C$24*(1+L371)^(Gesamt!$B$24-Beamte!N371)*(1+$K$4),IF(O371&gt;=35,K371/12*Gesamt!$C$24*(1+L371)^(O371-N371)*(1+$K$4),0)))</f>
        <v>0</v>
      </c>
      <c r="X371" s="36">
        <f>IF(O371&gt;=40,(W371/Gesamt!$B$24*N371/((1+Gesamt!$B$29)^(Gesamt!$B$24-Beamte!N371))*(1+S371)),IF(O371&gt;=35,(W371/O371*N371/((1+Gesamt!$B$29)^(O371-Beamte!N371))*(1+S371)),0))</f>
        <v>0</v>
      </c>
      <c r="Y371" s="27">
        <f>IF(N371&gt;Gesamt!$B$23,0,K371/12*Gesamt!$C$23*(((1+Beamte!L371)^(Gesamt!$B$23-Beamte!N371))))</f>
        <v>0</v>
      </c>
      <c r="Z371" s="15">
        <f>IF(N371&gt;Gesamt!$B$32,0,Y371/Gesamt!$B$32*((N371)*(1+S371))/((1+Gesamt!$B$29)^(Gesamt!$B$32-N371)))</f>
        <v>0</v>
      </c>
      <c r="AA371" s="37">
        <f t="shared" si="46"/>
        <v>0</v>
      </c>
      <c r="AB371" s="15">
        <f>IF(V371-P371&gt;0,0,IF(N371&gt;Gesamt!$B$24,0,K371/12*Gesamt!$C$24*(((1+Beamte!L371)^(Gesamt!$B$24-Beamte!N371)))))</f>
        <v>0</v>
      </c>
      <c r="AC371" s="15">
        <f>IF(N371&gt;Gesamt!$B$24,0,AB371/Gesamt!$B$24*((N371)*(1+S371))/((1+Gesamt!$B$29)^(Gesamt!$B$24-N371)))</f>
        <v>0</v>
      </c>
      <c r="AD371" s="37">
        <f t="shared" si="47"/>
        <v>0</v>
      </c>
      <c r="AE371" s="15">
        <f>IF(R371-P371&lt;0,0,x)</f>
        <v>0</v>
      </c>
    </row>
    <row r="372" spans="6:31" x14ac:dyDescent="0.15">
      <c r="F372" s="40"/>
      <c r="G372" s="40"/>
      <c r="H372" s="40"/>
      <c r="I372" s="41"/>
      <c r="J372" s="41"/>
      <c r="K372" s="32">
        <f t="shared" si="43"/>
        <v>0</v>
      </c>
      <c r="L372" s="42">
        <v>1.4999999999999999E-2</v>
      </c>
      <c r="M372" s="33">
        <f t="shared" si="44"/>
        <v>-50.997946611909654</v>
      </c>
      <c r="N372" s="22">
        <f>(Gesamt!$B$2-IF(H372=0,G372,H372))/365.25</f>
        <v>116</v>
      </c>
      <c r="O372" s="22">
        <f t="shared" si="42"/>
        <v>65.002053388090346</v>
      </c>
      <c r="P372" s="23">
        <f>F372+IF(C372="m",Gesamt!$B$13*365.25,Gesamt!$B$14*365.25)</f>
        <v>23741.25</v>
      </c>
      <c r="Q372" s="34">
        <f t="shared" si="45"/>
        <v>23742</v>
      </c>
      <c r="R372" s="24">
        <f>IF(N372&lt;Gesamt!$B$23,IF(H372=0,G372+365.25*Gesamt!$B$23,H372+365.25*Gesamt!$B$23),0)</f>
        <v>0</v>
      </c>
      <c r="S372" s="35">
        <f>IF(M372&lt;Gesamt!$B$17,Gesamt!$C$17,IF(M372&lt;Gesamt!$B$18,Gesamt!$C$18,IF(M372&lt;Gesamt!$B$19,Gesamt!$C$19,Gesamt!$C$20)))</f>
        <v>0</v>
      </c>
      <c r="T372" s="26">
        <f>IF(R372&gt;0,IF(R372&lt;P372,K372/12*Gesamt!$C$23*(1+L372)^(Gesamt!$B$23-Beamte!N372)*(1+$K$4),0),0)</f>
        <v>0</v>
      </c>
      <c r="U372" s="36">
        <f>(T372/Gesamt!$B$23*N372/((1+Gesamt!$B$29)^(Gesamt!$B$23-Beamte!N372)))*(1+S372)</f>
        <v>0</v>
      </c>
      <c r="V372" s="24">
        <f>IF(N372&lt;Gesamt!$B$24,IF(H372=0,G372+365.25*Gesamt!$B$24,H372+365.25*Gesamt!$B$24),0)</f>
        <v>0</v>
      </c>
      <c r="W372" s="26" t="b">
        <f>IF(V372&gt;0,IF(V372&lt;P372,K372/12*Gesamt!$C$24*(1+L372)^(Gesamt!$B$24-Beamte!N372)*(1+$K$4),IF(O372&gt;=35,K372/12*Gesamt!$C$24*(1+L372)^(O372-N372)*(1+$K$4),0)))</f>
        <v>0</v>
      </c>
      <c r="X372" s="36">
        <f>IF(O372&gt;=40,(W372/Gesamt!$B$24*N372/((1+Gesamt!$B$29)^(Gesamt!$B$24-Beamte!N372))*(1+S372)),IF(O372&gt;=35,(W372/O372*N372/((1+Gesamt!$B$29)^(O372-Beamte!N372))*(1+S372)),0))</f>
        <v>0</v>
      </c>
      <c r="Y372" s="27">
        <f>IF(N372&gt;Gesamt!$B$23,0,K372/12*Gesamt!$C$23*(((1+Beamte!L372)^(Gesamt!$B$23-Beamte!N372))))</f>
        <v>0</v>
      </c>
      <c r="Z372" s="15">
        <f>IF(N372&gt;Gesamt!$B$32,0,Y372/Gesamt!$B$32*((N372)*(1+S372))/((1+Gesamt!$B$29)^(Gesamt!$B$32-N372)))</f>
        <v>0</v>
      </c>
      <c r="AA372" s="37">
        <f t="shared" si="46"/>
        <v>0</v>
      </c>
      <c r="AB372" s="15">
        <f>IF(V372-P372&gt;0,0,IF(N372&gt;Gesamt!$B$24,0,K372/12*Gesamt!$C$24*(((1+Beamte!L372)^(Gesamt!$B$24-Beamte!N372)))))</f>
        <v>0</v>
      </c>
      <c r="AC372" s="15">
        <f>IF(N372&gt;Gesamt!$B$24,0,AB372/Gesamt!$B$24*((N372)*(1+S372))/((1+Gesamt!$B$29)^(Gesamt!$B$24-N372)))</f>
        <v>0</v>
      </c>
      <c r="AD372" s="37">
        <f t="shared" si="47"/>
        <v>0</v>
      </c>
      <c r="AE372" s="15">
        <f>IF(R372-P372&lt;0,0,x)</f>
        <v>0</v>
      </c>
    </row>
    <row r="373" spans="6:31" x14ac:dyDescent="0.15">
      <c r="F373" s="40"/>
      <c r="G373" s="40"/>
      <c r="H373" s="40"/>
      <c r="I373" s="41"/>
      <c r="J373" s="41"/>
      <c r="K373" s="32">
        <f t="shared" si="43"/>
        <v>0</v>
      </c>
      <c r="L373" s="42">
        <v>1.4999999999999999E-2</v>
      </c>
      <c r="M373" s="33">
        <f t="shared" si="44"/>
        <v>-50.997946611909654</v>
      </c>
      <c r="N373" s="22">
        <f>(Gesamt!$B$2-IF(H373=0,G373,H373))/365.25</f>
        <v>116</v>
      </c>
      <c r="O373" s="22">
        <f t="shared" si="42"/>
        <v>65.002053388090346</v>
      </c>
      <c r="P373" s="23">
        <f>F373+IF(C373="m",Gesamt!$B$13*365.25,Gesamt!$B$14*365.25)</f>
        <v>23741.25</v>
      </c>
      <c r="Q373" s="34">
        <f t="shared" si="45"/>
        <v>23742</v>
      </c>
      <c r="R373" s="24">
        <f>IF(N373&lt;Gesamt!$B$23,IF(H373=0,G373+365.25*Gesamt!$B$23,H373+365.25*Gesamt!$B$23),0)</f>
        <v>0</v>
      </c>
      <c r="S373" s="35">
        <f>IF(M373&lt;Gesamt!$B$17,Gesamt!$C$17,IF(M373&lt;Gesamt!$B$18,Gesamt!$C$18,IF(M373&lt;Gesamt!$B$19,Gesamt!$C$19,Gesamt!$C$20)))</f>
        <v>0</v>
      </c>
      <c r="T373" s="26">
        <f>IF(R373&gt;0,IF(R373&lt;P373,K373/12*Gesamt!$C$23*(1+L373)^(Gesamt!$B$23-Beamte!N373)*(1+$K$4),0),0)</f>
        <v>0</v>
      </c>
      <c r="U373" s="36">
        <f>(T373/Gesamt!$B$23*N373/((1+Gesamt!$B$29)^(Gesamt!$B$23-Beamte!N373)))*(1+S373)</f>
        <v>0</v>
      </c>
      <c r="V373" s="24">
        <f>IF(N373&lt;Gesamt!$B$24,IF(H373=0,G373+365.25*Gesamt!$B$24,H373+365.25*Gesamt!$B$24),0)</f>
        <v>0</v>
      </c>
      <c r="W373" s="26" t="b">
        <f>IF(V373&gt;0,IF(V373&lt;P373,K373/12*Gesamt!$C$24*(1+L373)^(Gesamt!$B$24-Beamte!N373)*(1+$K$4),IF(O373&gt;=35,K373/12*Gesamt!$C$24*(1+L373)^(O373-N373)*(1+$K$4),0)))</f>
        <v>0</v>
      </c>
      <c r="X373" s="36">
        <f>IF(O373&gt;=40,(W373/Gesamt!$B$24*N373/((1+Gesamt!$B$29)^(Gesamt!$B$24-Beamte!N373))*(1+S373)),IF(O373&gt;=35,(W373/O373*N373/((1+Gesamt!$B$29)^(O373-Beamte!N373))*(1+S373)),0))</f>
        <v>0</v>
      </c>
      <c r="Y373" s="27">
        <f>IF(N373&gt;Gesamt!$B$23,0,K373/12*Gesamt!$C$23*(((1+Beamte!L373)^(Gesamt!$B$23-Beamte!N373))))</f>
        <v>0</v>
      </c>
      <c r="Z373" s="15">
        <f>IF(N373&gt;Gesamt!$B$32,0,Y373/Gesamt!$B$32*((N373)*(1+S373))/((1+Gesamt!$B$29)^(Gesamt!$B$32-N373)))</f>
        <v>0</v>
      </c>
      <c r="AA373" s="37">
        <f t="shared" si="46"/>
        <v>0</v>
      </c>
      <c r="AB373" s="15">
        <f>IF(V373-P373&gt;0,0,IF(N373&gt;Gesamt!$B$24,0,K373/12*Gesamt!$C$24*(((1+Beamte!L373)^(Gesamt!$B$24-Beamte!N373)))))</f>
        <v>0</v>
      </c>
      <c r="AC373" s="15">
        <f>IF(N373&gt;Gesamt!$B$24,0,AB373/Gesamt!$B$24*((N373)*(1+S373))/((1+Gesamt!$B$29)^(Gesamt!$B$24-N373)))</f>
        <v>0</v>
      </c>
      <c r="AD373" s="37">
        <f t="shared" si="47"/>
        <v>0</v>
      </c>
      <c r="AE373" s="15">
        <f>IF(R373-P373&lt;0,0,x)</f>
        <v>0</v>
      </c>
    </row>
    <row r="374" spans="6:31" x14ac:dyDescent="0.15">
      <c r="F374" s="40"/>
      <c r="G374" s="40"/>
      <c r="H374" s="40"/>
      <c r="I374" s="41"/>
      <c r="J374" s="41"/>
      <c r="K374" s="32">
        <f t="shared" si="43"/>
        <v>0</v>
      </c>
      <c r="L374" s="42">
        <v>1.4999999999999999E-2</v>
      </c>
      <c r="M374" s="33">
        <f t="shared" si="44"/>
        <v>-50.997946611909654</v>
      </c>
      <c r="N374" s="22">
        <f>(Gesamt!$B$2-IF(H374=0,G374,H374))/365.25</f>
        <v>116</v>
      </c>
      <c r="O374" s="22">
        <f t="shared" si="42"/>
        <v>65.002053388090346</v>
      </c>
      <c r="P374" s="23">
        <f>F374+IF(C374="m",Gesamt!$B$13*365.25,Gesamt!$B$14*365.25)</f>
        <v>23741.25</v>
      </c>
      <c r="Q374" s="34">
        <f t="shared" si="45"/>
        <v>23742</v>
      </c>
      <c r="R374" s="24">
        <f>IF(N374&lt;Gesamt!$B$23,IF(H374=0,G374+365.25*Gesamt!$B$23,H374+365.25*Gesamt!$B$23),0)</f>
        <v>0</v>
      </c>
      <c r="S374" s="35">
        <f>IF(M374&lt;Gesamt!$B$17,Gesamt!$C$17,IF(M374&lt;Gesamt!$B$18,Gesamt!$C$18,IF(M374&lt;Gesamt!$B$19,Gesamt!$C$19,Gesamt!$C$20)))</f>
        <v>0</v>
      </c>
      <c r="T374" s="26">
        <f>IF(R374&gt;0,IF(R374&lt;P374,K374/12*Gesamt!$C$23*(1+L374)^(Gesamt!$B$23-Beamte!N374)*(1+$K$4),0),0)</f>
        <v>0</v>
      </c>
      <c r="U374" s="36">
        <f>(T374/Gesamt!$B$23*N374/((1+Gesamt!$B$29)^(Gesamt!$B$23-Beamte!N374)))*(1+S374)</f>
        <v>0</v>
      </c>
      <c r="V374" s="24">
        <f>IF(N374&lt;Gesamt!$B$24,IF(H374=0,G374+365.25*Gesamt!$B$24,H374+365.25*Gesamt!$B$24),0)</f>
        <v>0</v>
      </c>
      <c r="W374" s="26" t="b">
        <f>IF(V374&gt;0,IF(V374&lt;P374,K374/12*Gesamt!$C$24*(1+L374)^(Gesamt!$B$24-Beamte!N374)*(1+$K$4),IF(O374&gt;=35,K374/12*Gesamt!$C$24*(1+L374)^(O374-N374)*(1+$K$4),0)))</f>
        <v>0</v>
      </c>
      <c r="X374" s="36">
        <f>IF(O374&gt;=40,(W374/Gesamt!$B$24*N374/((1+Gesamt!$B$29)^(Gesamt!$B$24-Beamte!N374))*(1+S374)),IF(O374&gt;=35,(W374/O374*N374/((1+Gesamt!$B$29)^(O374-Beamte!N374))*(1+S374)),0))</f>
        <v>0</v>
      </c>
      <c r="Y374" s="27">
        <f>IF(N374&gt;Gesamt!$B$23,0,K374/12*Gesamt!$C$23*(((1+Beamte!L374)^(Gesamt!$B$23-Beamte!N374))))</f>
        <v>0</v>
      </c>
      <c r="Z374" s="15">
        <f>IF(N374&gt;Gesamt!$B$32,0,Y374/Gesamt!$B$32*((N374)*(1+S374))/((1+Gesamt!$B$29)^(Gesamt!$B$32-N374)))</f>
        <v>0</v>
      </c>
      <c r="AA374" s="37">
        <f t="shared" si="46"/>
        <v>0</v>
      </c>
      <c r="AB374" s="15">
        <f>IF(V374-P374&gt;0,0,IF(N374&gt;Gesamt!$B$24,0,K374/12*Gesamt!$C$24*(((1+Beamte!L374)^(Gesamt!$B$24-Beamte!N374)))))</f>
        <v>0</v>
      </c>
      <c r="AC374" s="15">
        <f>IF(N374&gt;Gesamt!$B$24,0,AB374/Gesamt!$B$24*((N374)*(1+S374))/((1+Gesamt!$B$29)^(Gesamt!$B$24-N374)))</f>
        <v>0</v>
      </c>
      <c r="AD374" s="37">
        <f t="shared" si="47"/>
        <v>0</v>
      </c>
      <c r="AE374" s="15">
        <f>IF(R374-P374&lt;0,0,x)</f>
        <v>0</v>
      </c>
    </row>
    <row r="375" spans="6:31" x14ac:dyDescent="0.15">
      <c r="F375" s="40"/>
      <c r="G375" s="40"/>
      <c r="H375" s="40"/>
      <c r="I375" s="41"/>
      <c r="J375" s="41"/>
      <c r="K375" s="32">
        <f t="shared" si="43"/>
        <v>0</v>
      </c>
      <c r="L375" s="42">
        <v>1.4999999999999999E-2</v>
      </c>
      <c r="M375" s="33">
        <f t="shared" si="44"/>
        <v>-50.997946611909654</v>
      </c>
      <c r="N375" s="22">
        <f>(Gesamt!$B$2-IF(H375=0,G375,H375))/365.25</f>
        <v>116</v>
      </c>
      <c r="O375" s="22">
        <f t="shared" si="42"/>
        <v>65.002053388090346</v>
      </c>
      <c r="P375" s="23">
        <f>F375+IF(C375="m",Gesamt!$B$13*365.25,Gesamt!$B$14*365.25)</f>
        <v>23741.25</v>
      </c>
      <c r="Q375" s="34">
        <f t="shared" si="45"/>
        <v>23742</v>
      </c>
      <c r="R375" s="24">
        <f>IF(N375&lt;Gesamt!$B$23,IF(H375=0,G375+365.25*Gesamt!$B$23,H375+365.25*Gesamt!$B$23),0)</f>
        <v>0</v>
      </c>
      <c r="S375" s="35">
        <f>IF(M375&lt;Gesamt!$B$17,Gesamt!$C$17,IF(M375&lt;Gesamt!$B$18,Gesamt!$C$18,IF(M375&lt;Gesamt!$B$19,Gesamt!$C$19,Gesamt!$C$20)))</f>
        <v>0</v>
      </c>
      <c r="T375" s="26">
        <f>IF(R375&gt;0,IF(R375&lt;P375,K375/12*Gesamt!$C$23*(1+L375)^(Gesamt!$B$23-Beamte!N375)*(1+$K$4),0),0)</f>
        <v>0</v>
      </c>
      <c r="U375" s="36">
        <f>(T375/Gesamt!$B$23*N375/((1+Gesamt!$B$29)^(Gesamt!$B$23-Beamte!N375)))*(1+S375)</f>
        <v>0</v>
      </c>
      <c r="V375" s="24">
        <f>IF(N375&lt;Gesamt!$B$24,IF(H375=0,G375+365.25*Gesamt!$B$24,H375+365.25*Gesamt!$B$24),0)</f>
        <v>0</v>
      </c>
      <c r="W375" s="26" t="b">
        <f>IF(V375&gt;0,IF(V375&lt;P375,K375/12*Gesamt!$C$24*(1+L375)^(Gesamt!$B$24-Beamte!N375)*(1+$K$4),IF(O375&gt;=35,K375/12*Gesamt!$C$24*(1+L375)^(O375-N375)*(1+$K$4),0)))</f>
        <v>0</v>
      </c>
      <c r="X375" s="36">
        <f>IF(O375&gt;=40,(W375/Gesamt!$B$24*N375/((1+Gesamt!$B$29)^(Gesamt!$B$24-Beamte!N375))*(1+S375)),IF(O375&gt;=35,(W375/O375*N375/((1+Gesamt!$B$29)^(O375-Beamte!N375))*(1+S375)),0))</f>
        <v>0</v>
      </c>
      <c r="Y375" s="27">
        <f>IF(N375&gt;Gesamt!$B$23,0,K375/12*Gesamt!$C$23*(((1+Beamte!L375)^(Gesamt!$B$23-Beamte!N375))))</f>
        <v>0</v>
      </c>
      <c r="Z375" s="15">
        <f>IF(N375&gt;Gesamt!$B$32,0,Y375/Gesamt!$B$32*((N375)*(1+S375))/((1+Gesamt!$B$29)^(Gesamt!$B$32-N375)))</f>
        <v>0</v>
      </c>
      <c r="AA375" s="37">
        <f t="shared" si="46"/>
        <v>0</v>
      </c>
      <c r="AB375" s="15">
        <f>IF(V375-P375&gt;0,0,IF(N375&gt;Gesamt!$B$24,0,K375/12*Gesamt!$C$24*(((1+Beamte!L375)^(Gesamt!$B$24-Beamte!N375)))))</f>
        <v>0</v>
      </c>
      <c r="AC375" s="15">
        <f>IF(N375&gt;Gesamt!$B$24,0,AB375/Gesamt!$B$24*((N375)*(1+S375))/((1+Gesamt!$B$29)^(Gesamt!$B$24-N375)))</f>
        <v>0</v>
      </c>
      <c r="AD375" s="37">
        <f t="shared" si="47"/>
        <v>0</v>
      </c>
      <c r="AE375" s="15">
        <f>IF(R375-P375&lt;0,0,x)</f>
        <v>0</v>
      </c>
    </row>
    <row r="376" spans="6:31" x14ac:dyDescent="0.15">
      <c r="F376" s="40"/>
      <c r="G376" s="40"/>
      <c r="H376" s="40"/>
      <c r="I376" s="41"/>
      <c r="J376" s="41"/>
      <c r="K376" s="32">
        <f t="shared" si="43"/>
        <v>0</v>
      </c>
      <c r="L376" s="42">
        <v>1.4999999999999999E-2</v>
      </c>
      <c r="M376" s="33">
        <f t="shared" si="44"/>
        <v>-50.997946611909654</v>
      </c>
      <c r="N376" s="22">
        <f>(Gesamt!$B$2-IF(H376=0,G376,H376))/365.25</f>
        <v>116</v>
      </c>
      <c r="O376" s="22">
        <f t="shared" si="42"/>
        <v>65.002053388090346</v>
      </c>
      <c r="P376" s="23">
        <f>F376+IF(C376="m",Gesamt!$B$13*365.25,Gesamt!$B$14*365.25)</f>
        <v>23741.25</v>
      </c>
      <c r="Q376" s="34">
        <f t="shared" si="45"/>
        <v>23742</v>
      </c>
      <c r="R376" s="24">
        <f>IF(N376&lt;Gesamt!$B$23,IF(H376=0,G376+365.25*Gesamt!$B$23,H376+365.25*Gesamt!$B$23),0)</f>
        <v>0</v>
      </c>
      <c r="S376" s="35">
        <f>IF(M376&lt;Gesamt!$B$17,Gesamt!$C$17,IF(M376&lt;Gesamt!$B$18,Gesamt!$C$18,IF(M376&lt;Gesamt!$B$19,Gesamt!$C$19,Gesamt!$C$20)))</f>
        <v>0</v>
      </c>
      <c r="T376" s="26">
        <f>IF(R376&gt;0,IF(R376&lt;P376,K376/12*Gesamt!$C$23*(1+L376)^(Gesamt!$B$23-Beamte!N376)*(1+$K$4),0),0)</f>
        <v>0</v>
      </c>
      <c r="U376" s="36">
        <f>(T376/Gesamt!$B$23*N376/((1+Gesamt!$B$29)^(Gesamt!$B$23-Beamte!N376)))*(1+S376)</f>
        <v>0</v>
      </c>
      <c r="V376" s="24">
        <f>IF(N376&lt;Gesamt!$B$24,IF(H376=0,G376+365.25*Gesamt!$B$24,H376+365.25*Gesamt!$B$24),0)</f>
        <v>0</v>
      </c>
      <c r="W376" s="26" t="b">
        <f>IF(V376&gt;0,IF(V376&lt;P376,K376/12*Gesamt!$C$24*(1+L376)^(Gesamt!$B$24-Beamte!N376)*(1+$K$4),IF(O376&gt;=35,K376/12*Gesamt!$C$24*(1+L376)^(O376-N376)*(1+$K$4),0)))</f>
        <v>0</v>
      </c>
      <c r="X376" s="36">
        <f>IF(O376&gt;=40,(W376/Gesamt!$B$24*N376/((1+Gesamt!$B$29)^(Gesamt!$B$24-Beamte!N376))*(1+S376)),IF(O376&gt;=35,(W376/O376*N376/((1+Gesamt!$B$29)^(O376-Beamte!N376))*(1+S376)),0))</f>
        <v>0</v>
      </c>
      <c r="Y376" s="27">
        <f>IF(N376&gt;Gesamt!$B$23,0,K376/12*Gesamt!$C$23*(((1+Beamte!L376)^(Gesamt!$B$23-Beamte!N376))))</f>
        <v>0</v>
      </c>
      <c r="Z376" s="15">
        <f>IF(N376&gt;Gesamt!$B$32,0,Y376/Gesamt!$B$32*((N376)*(1+S376))/((1+Gesamt!$B$29)^(Gesamt!$B$32-N376)))</f>
        <v>0</v>
      </c>
      <c r="AA376" s="37">
        <f t="shared" si="46"/>
        <v>0</v>
      </c>
      <c r="AB376" s="15">
        <f>IF(V376-P376&gt;0,0,IF(N376&gt;Gesamt!$B$24,0,K376/12*Gesamt!$C$24*(((1+Beamte!L376)^(Gesamt!$B$24-Beamte!N376)))))</f>
        <v>0</v>
      </c>
      <c r="AC376" s="15">
        <f>IF(N376&gt;Gesamt!$B$24,0,AB376/Gesamt!$B$24*((N376)*(1+S376))/((1+Gesamt!$B$29)^(Gesamt!$B$24-N376)))</f>
        <v>0</v>
      </c>
      <c r="AD376" s="37">
        <f t="shared" si="47"/>
        <v>0</v>
      </c>
      <c r="AE376" s="15">
        <f>IF(R376-P376&lt;0,0,x)</f>
        <v>0</v>
      </c>
    </row>
    <row r="377" spans="6:31" x14ac:dyDescent="0.15">
      <c r="F377" s="40"/>
      <c r="G377" s="40"/>
      <c r="H377" s="40"/>
      <c r="I377" s="41"/>
      <c r="J377" s="41"/>
      <c r="K377" s="32">
        <f t="shared" si="43"/>
        <v>0</v>
      </c>
      <c r="L377" s="42">
        <v>1.4999999999999999E-2</v>
      </c>
      <c r="M377" s="33">
        <f t="shared" si="44"/>
        <v>-50.997946611909654</v>
      </c>
      <c r="N377" s="22">
        <f>(Gesamt!$B$2-IF(H377=0,G377,H377))/365.25</f>
        <v>116</v>
      </c>
      <c r="O377" s="22">
        <f t="shared" si="42"/>
        <v>65.002053388090346</v>
      </c>
      <c r="P377" s="23">
        <f>F377+IF(C377="m",Gesamt!$B$13*365.25,Gesamt!$B$14*365.25)</f>
        <v>23741.25</v>
      </c>
      <c r="Q377" s="34">
        <f t="shared" si="45"/>
        <v>23742</v>
      </c>
      <c r="R377" s="24">
        <f>IF(N377&lt;Gesamt!$B$23,IF(H377=0,G377+365.25*Gesamt!$B$23,H377+365.25*Gesamt!$B$23),0)</f>
        <v>0</v>
      </c>
      <c r="S377" s="35">
        <f>IF(M377&lt;Gesamt!$B$17,Gesamt!$C$17,IF(M377&lt;Gesamt!$B$18,Gesamt!$C$18,IF(M377&lt;Gesamt!$B$19,Gesamt!$C$19,Gesamt!$C$20)))</f>
        <v>0</v>
      </c>
      <c r="T377" s="26">
        <f>IF(R377&gt;0,IF(R377&lt;P377,K377/12*Gesamt!$C$23*(1+L377)^(Gesamt!$B$23-Beamte!N377)*(1+$K$4),0),0)</f>
        <v>0</v>
      </c>
      <c r="U377" s="36">
        <f>(T377/Gesamt!$B$23*N377/((1+Gesamt!$B$29)^(Gesamt!$B$23-Beamte!N377)))*(1+S377)</f>
        <v>0</v>
      </c>
      <c r="V377" s="24">
        <f>IF(N377&lt;Gesamt!$B$24,IF(H377=0,G377+365.25*Gesamt!$B$24,H377+365.25*Gesamt!$B$24),0)</f>
        <v>0</v>
      </c>
      <c r="W377" s="26" t="b">
        <f>IF(V377&gt;0,IF(V377&lt;P377,K377/12*Gesamt!$C$24*(1+L377)^(Gesamt!$B$24-Beamte!N377)*(1+$K$4),IF(O377&gt;=35,K377/12*Gesamt!$C$24*(1+L377)^(O377-N377)*(1+$K$4),0)))</f>
        <v>0</v>
      </c>
      <c r="X377" s="36">
        <f>IF(O377&gt;=40,(W377/Gesamt!$B$24*N377/((1+Gesamt!$B$29)^(Gesamt!$B$24-Beamte!N377))*(1+S377)),IF(O377&gt;=35,(W377/O377*N377/((1+Gesamt!$B$29)^(O377-Beamte!N377))*(1+S377)),0))</f>
        <v>0</v>
      </c>
      <c r="Y377" s="27">
        <f>IF(N377&gt;Gesamt!$B$23,0,K377/12*Gesamt!$C$23*(((1+Beamte!L377)^(Gesamt!$B$23-Beamte!N377))))</f>
        <v>0</v>
      </c>
      <c r="Z377" s="15">
        <f>IF(N377&gt;Gesamt!$B$32,0,Y377/Gesamt!$B$32*((N377)*(1+S377))/((1+Gesamt!$B$29)^(Gesamt!$B$32-N377)))</f>
        <v>0</v>
      </c>
      <c r="AA377" s="37">
        <f t="shared" si="46"/>
        <v>0</v>
      </c>
      <c r="AB377" s="15">
        <f>IF(V377-P377&gt;0,0,IF(N377&gt;Gesamt!$B$24,0,K377/12*Gesamt!$C$24*(((1+Beamte!L377)^(Gesamt!$B$24-Beamte!N377)))))</f>
        <v>0</v>
      </c>
      <c r="AC377" s="15">
        <f>IF(N377&gt;Gesamt!$B$24,0,AB377/Gesamt!$B$24*((N377)*(1+S377))/((1+Gesamt!$B$29)^(Gesamt!$B$24-N377)))</f>
        <v>0</v>
      </c>
      <c r="AD377" s="37">
        <f t="shared" si="47"/>
        <v>0</v>
      </c>
      <c r="AE377" s="15">
        <f>IF(R377-P377&lt;0,0,x)</f>
        <v>0</v>
      </c>
    </row>
    <row r="378" spans="6:31" x14ac:dyDescent="0.15">
      <c r="F378" s="40"/>
      <c r="G378" s="40"/>
      <c r="H378" s="40"/>
      <c r="I378" s="41"/>
      <c r="J378" s="41"/>
      <c r="K378" s="32">
        <f t="shared" si="43"/>
        <v>0</v>
      </c>
      <c r="L378" s="42">
        <v>1.4999999999999999E-2</v>
      </c>
      <c r="M378" s="33">
        <f t="shared" si="44"/>
        <v>-50.997946611909654</v>
      </c>
      <c r="N378" s="22">
        <f>(Gesamt!$B$2-IF(H378=0,G378,H378))/365.25</f>
        <v>116</v>
      </c>
      <c r="O378" s="22">
        <f t="shared" si="42"/>
        <v>65.002053388090346</v>
      </c>
      <c r="P378" s="23">
        <f>F378+IF(C378="m",Gesamt!$B$13*365.25,Gesamt!$B$14*365.25)</f>
        <v>23741.25</v>
      </c>
      <c r="Q378" s="34">
        <f t="shared" si="45"/>
        <v>23742</v>
      </c>
      <c r="R378" s="24">
        <f>IF(N378&lt;Gesamt!$B$23,IF(H378=0,G378+365.25*Gesamt!$B$23,H378+365.25*Gesamt!$B$23),0)</f>
        <v>0</v>
      </c>
      <c r="S378" s="35">
        <f>IF(M378&lt;Gesamt!$B$17,Gesamt!$C$17,IF(M378&lt;Gesamt!$B$18,Gesamt!$C$18,IF(M378&lt;Gesamt!$B$19,Gesamt!$C$19,Gesamt!$C$20)))</f>
        <v>0</v>
      </c>
      <c r="T378" s="26">
        <f>IF(R378&gt;0,IF(R378&lt;P378,K378/12*Gesamt!$C$23*(1+L378)^(Gesamt!$B$23-Beamte!N378)*(1+$K$4),0),0)</f>
        <v>0</v>
      </c>
      <c r="U378" s="36">
        <f>(T378/Gesamt!$B$23*N378/((1+Gesamt!$B$29)^(Gesamt!$B$23-Beamte!N378)))*(1+S378)</f>
        <v>0</v>
      </c>
      <c r="V378" s="24">
        <f>IF(N378&lt;Gesamt!$B$24,IF(H378=0,G378+365.25*Gesamt!$B$24,H378+365.25*Gesamt!$B$24),0)</f>
        <v>0</v>
      </c>
      <c r="W378" s="26" t="b">
        <f>IF(V378&gt;0,IF(V378&lt;P378,K378/12*Gesamt!$C$24*(1+L378)^(Gesamt!$B$24-Beamte!N378)*(1+$K$4),IF(O378&gt;=35,K378/12*Gesamt!$C$24*(1+L378)^(O378-N378)*(1+$K$4),0)))</f>
        <v>0</v>
      </c>
      <c r="X378" s="36">
        <f>IF(O378&gt;=40,(W378/Gesamt!$B$24*N378/((1+Gesamt!$B$29)^(Gesamt!$B$24-Beamte!N378))*(1+S378)),IF(O378&gt;=35,(W378/O378*N378/((1+Gesamt!$B$29)^(O378-Beamte!N378))*(1+S378)),0))</f>
        <v>0</v>
      </c>
      <c r="Y378" s="27">
        <f>IF(N378&gt;Gesamt!$B$23,0,K378/12*Gesamt!$C$23*(((1+Beamte!L378)^(Gesamt!$B$23-Beamte!N378))))</f>
        <v>0</v>
      </c>
      <c r="Z378" s="15">
        <f>IF(N378&gt;Gesamt!$B$32,0,Y378/Gesamt!$B$32*((N378)*(1+S378))/((1+Gesamt!$B$29)^(Gesamt!$B$32-N378)))</f>
        <v>0</v>
      </c>
      <c r="AA378" s="37">
        <f t="shared" si="46"/>
        <v>0</v>
      </c>
      <c r="AB378" s="15">
        <f>IF(V378-P378&gt;0,0,IF(N378&gt;Gesamt!$B$24,0,K378/12*Gesamt!$C$24*(((1+Beamte!L378)^(Gesamt!$B$24-Beamte!N378)))))</f>
        <v>0</v>
      </c>
      <c r="AC378" s="15">
        <f>IF(N378&gt;Gesamt!$B$24,0,AB378/Gesamt!$B$24*((N378)*(1+S378))/((1+Gesamt!$B$29)^(Gesamt!$B$24-N378)))</f>
        <v>0</v>
      </c>
      <c r="AD378" s="37">
        <f t="shared" si="47"/>
        <v>0</v>
      </c>
      <c r="AE378" s="15">
        <f>IF(R378-P378&lt;0,0,x)</f>
        <v>0</v>
      </c>
    </row>
    <row r="379" spans="6:31" x14ac:dyDescent="0.15">
      <c r="F379" s="40"/>
      <c r="G379" s="40"/>
      <c r="H379" s="40"/>
      <c r="I379" s="41"/>
      <c r="J379" s="41"/>
      <c r="K379" s="32">
        <f t="shared" si="43"/>
        <v>0</v>
      </c>
      <c r="L379" s="42">
        <v>1.4999999999999999E-2</v>
      </c>
      <c r="M379" s="33">
        <f t="shared" si="44"/>
        <v>-50.997946611909654</v>
      </c>
      <c r="N379" s="22">
        <f>(Gesamt!$B$2-IF(H379=0,G379,H379))/365.25</f>
        <v>116</v>
      </c>
      <c r="O379" s="22">
        <f t="shared" si="42"/>
        <v>65.002053388090346</v>
      </c>
      <c r="P379" s="23">
        <f>F379+IF(C379="m",Gesamt!$B$13*365.25,Gesamt!$B$14*365.25)</f>
        <v>23741.25</v>
      </c>
      <c r="Q379" s="34">
        <f t="shared" si="45"/>
        <v>23742</v>
      </c>
      <c r="R379" s="24">
        <f>IF(N379&lt;Gesamt!$B$23,IF(H379=0,G379+365.25*Gesamt!$B$23,H379+365.25*Gesamt!$B$23),0)</f>
        <v>0</v>
      </c>
      <c r="S379" s="35">
        <f>IF(M379&lt;Gesamt!$B$17,Gesamt!$C$17,IF(M379&lt;Gesamt!$B$18,Gesamt!$C$18,IF(M379&lt;Gesamt!$B$19,Gesamt!$C$19,Gesamt!$C$20)))</f>
        <v>0</v>
      </c>
      <c r="T379" s="26">
        <f>IF(R379&gt;0,IF(R379&lt;P379,K379/12*Gesamt!$C$23*(1+L379)^(Gesamt!$B$23-Beamte!N379)*(1+$K$4),0),0)</f>
        <v>0</v>
      </c>
      <c r="U379" s="36">
        <f>(T379/Gesamt!$B$23*N379/((1+Gesamt!$B$29)^(Gesamt!$B$23-Beamte!N379)))*(1+S379)</f>
        <v>0</v>
      </c>
      <c r="V379" s="24">
        <f>IF(N379&lt;Gesamt!$B$24,IF(H379=0,G379+365.25*Gesamt!$B$24,H379+365.25*Gesamt!$B$24),0)</f>
        <v>0</v>
      </c>
      <c r="W379" s="26" t="b">
        <f>IF(V379&gt;0,IF(V379&lt;P379,K379/12*Gesamt!$C$24*(1+L379)^(Gesamt!$B$24-Beamte!N379)*(1+$K$4),IF(O379&gt;=35,K379/12*Gesamt!$C$24*(1+L379)^(O379-N379)*(1+$K$4),0)))</f>
        <v>0</v>
      </c>
      <c r="X379" s="36">
        <f>IF(O379&gt;=40,(W379/Gesamt!$B$24*N379/((1+Gesamt!$B$29)^(Gesamt!$B$24-Beamte!N379))*(1+S379)),IF(O379&gt;=35,(W379/O379*N379/((1+Gesamt!$B$29)^(O379-Beamte!N379))*(1+S379)),0))</f>
        <v>0</v>
      </c>
      <c r="Y379" s="27">
        <f>IF(N379&gt;Gesamt!$B$23,0,K379/12*Gesamt!$C$23*(((1+Beamte!L379)^(Gesamt!$B$23-Beamte!N379))))</f>
        <v>0</v>
      </c>
      <c r="Z379" s="15">
        <f>IF(N379&gt;Gesamt!$B$32,0,Y379/Gesamt!$B$32*((N379)*(1+S379))/((1+Gesamt!$B$29)^(Gesamt!$B$32-N379)))</f>
        <v>0</v>
      </c>
      <c r="AA379" s="37">
        <f t="shared" si="46"/>
        <v>0</v>
      </c>
      <c r="AB379" s="15">
        <f>IF(V379-P379&gt;0,0,IF(N379&gt;Gesamt!$B$24,0,K379/12*Gesamt!$C$24*(((1+Beamte!L379)^(Gesamt!$B$24-Beamte!N379)))))</f>
        <v>0</v>
      </c>
      <c r="AC379" s="15">
        <f>IF(N379&gt;Gesamt!$B$24,0,AB379/Gesamt!$B$24*((N379)*(1+S379))/((1+Gesamt!$B$29)^(Gesamt!$B$24-N379)))</f>
        <v>0</v>
      </c>
      <c r="AD379" s="37">
        <f t="shared" si="47"/>
        <v>0</v>
      </c>
      <c r="AE379" s="15">
        <f>IF(R379-P379&lt;0,0,x)</f>
        <v>0</v>
      </c>
    </row>
    <row r="380" spans="6:31" x14ac:dyDescent="0.15">
      <c r="F380" s="40"/>
      <c r="G380" s="40"/>
      <c r="H380" s="40"/>
      <c r="I380" s="41"/>
      <c r="J380" s="41"/>
      <c r="K380" s="32">
        <f t="shared" si="43"/>
        <v>0</v>
      </c>
      <c r="L380" s="42">
        <v>1.4999999999999999E-2</v>
      </c>
      <c r="M380" s="33">
        <f t="shared" si="44"/>
        <v>-50.997946611909654</v>
      </c>
      <c r="N380" s="22">
        <f>(Gesamt!$B$2-IF(H380=0,G380,H380))/365.25</f>
        <v>116</v>
      </c>
      <c r="O380" s="22">
        <f t="shared" si="42"/>
        <v>65.002053388090346</v>
      </c>
      <c r="P380" s="23">
        <f>F380+IF(C380="m",Gesamt!$B$13*365.25,Gesamt!$B$14*365.25)</f>
        <v>23741.25</v>
      </c>
      <c r="Q380" s="34">
        <f t="shared" si="45"/>
        <v>23742</v>
      </c>
      <c r="R380" s="24">
        <f>IF(N380&lt;Gesamt!$B$23,IF(H380=0,G380+365.25*Gesamt!$B$23,H380+365.25*Gesamt!$B$23),0)</f>
        <v>0</v>
      </c>
      <c r="S380" s="35">
        <f>IF(M380&lt;Gesamt!$B$17,Gesamt!$C$17,IF(M380&lt;Gesamt!$B$18,Gesamt!$C$18,IF(M380&lt;Gesamt!$B$19,Gesamt!$C$19,Gesamt!$C$20)))</f>
        <v>0</v>
      </c>
      <c r="T380" s="26">
        <f>IF(R380&gt;0,IF(R380&lt;P380,K380/12*Gesamt!$C$23*(1+L380)^(Gesamt!$B$23-Beamte!N380)*(1+$K$4),0),0)</f>
        <v>0</v>
      </c>
      <c r="U380" s="36">
        <f>(T380/Gesamt!$B$23*N380/((1+Gesamt!$B$29)^(Gesamt!$B$23-Beamte!N380)))*(1+S380)</f>
        <v>0</v>
      </c>
      <c r="V380" s="24">
        <f>IF(N380&lt;Gesamt!$B$24,IF(H380=0,G380+365.25*Gesamt!$B$24,H380+365.25*Gesamt!$B$24),0)</f>
        <v>0</v>
      </c>
      <c r="W380" s="26" t="b">
        <f>IF(V380&gt;0,IF(V380&lt;P380,K380/12*Gesamt!$C$24*(1+L380)^(Gesamt!$B$24-Beamte!N380)*(1+$K$4),IF(O380&gt;=35,K380/12*Gesamt!$C$24*(1+L380)^(O380-N380)*(1+$K$4),0)))</f>
        <v>0</v>
      </c>
      <c r="X380" s="36">
        <f>IF(O380&gt;=40,(W380/Gesamt!$B$24*N380/((1+Gesamt!$B$29)^(Gesamt!$B$24-Beamte!N380))*(1+S380)),IF(O380&gt;=35,(W380/O380*N380/((1+Gesamt!$B$29)^(O380-Beamte!N380))*(1+S380)),0))</f>
        <v>0</v>
      </c>
      <c r="Y380" s="27">
        <f>IF(N380&gt;Gesamt!$B$23,0,K380/12*Gesamt!$C$23*(((1+Beamte!L380)^(Gesamt!$B$23-Beamte!N380))))</f>
        <v>0</v>
      </c>
      <c r="Z380" s="15">
        <f>IF(N380&gt;Gesamt!$B$32,0,Y380/Gesamt!$B$32*((N380)*(1+S380))/((1+Gesamt!$B$29)^(Gesamt!$B$32-N380)))</f>
        <v>0</v>
      </c>
      <c r="AA380" s="37">
        <f t="shared" si="46"/>
        <v>0</v>
      </c>
      <c r="AB380" s="15">
        <f>IF(V380-P380&gt;0,0,IF(N380&gt;Gesamt!$B$24,0,K380/12*Gesamt!$C$24*(((1+Beamte!L380)^(Gesamt!$B$24-Beamte!N380)))))</f>
        <v>0</v>
      </c>
      <c r="AC380" s="15">
        <f>IF(N380&gt;Gesamt!$B$24,0,AB380/Gesamt!$B$24*((N380)*(1+S380))/((1+Gesamt!$B$29)^(Gesamt!$B$24-N380)))</f>
        <v>0</v>
      </c>
      <c r="AD380" s="37">
        <f t="shared" si="47"/>
        <v>0</v>
      </c>
      <c r="AE380" s="15">
        <f>IF(R380-P380&lt;0,0,x)</f>
        <v>0</v>
      </c>
    </row>
    <row r="381" spans="6:31" x14ac:dyDescent="0.15">
      <c r="F381" s="40"/>
      <c r="G381" s="40"/>
      <c r="H381" s="40"/>
      <c r="I381" s="41"/>
      <c r="J381" s="41"/>
      <c r="K381" s="32">
        <f t="shared" si="43"/>
        <v>0</v>
      </c>
      <c r="L381" s="42">
        <v>1.4999999999999999E-2</v>
      </c>
      <c r="M381" s="33">
        <f t="shared" si="44"/>
        <v>-50.997946611909654</v>
      </c>
      <c r="N381" s="22">
        <f>(Gesamt!$B$2-IF(H381=0,G381,H381))/365.25</f>
        <v>116</v>
      </c>
      <c r="O381" s="22">
        <f t="shared" si="42"/>
        <v>65.002053388090346</v>
      </c>
      <c r="P381" s="23">
        <f>F381+IF(C381="m",Gesamt!$B$13*365.25,Gesamt!$B$14*365.25)</f>
        <v>23741.25</v>
      </c>
      <c r="Q381" s="34">
        <f t="shared" si="45"/>
        <v>23742</v>
      </c>
      <c r="R381" s="24">
        <f>IF(N381&lt;Gesamt!$B$23,IF(H381=0,G381+365.25*Gesamt!$B$23,H381+365.25*Gesamt!$B$23),0)</f>
        <v>0</v>
      </c>
      <c r="S381" s="35">
        <f>IF(M381&lt;Gesamt!$B$17,Gesamt!$C$17,IF(M381&lt;Gesamt!$B$18,Gesamt!$C$18,IF(M381&lt;Gesamt!$B$19,Gesamt!$C$19,Gesamt!$C$20)))</f>
        <v>0</v>
      </c>
      <c r="T381" s="26">
        <f>IF(R381&gt;0,IF(R381&lt;P381,K381/12*Gesamt!$C$23*(1+L381)^(Gesamt!$B$23-Beamte!N381)*(1+$K$4),0),0)</f>
        <v>0</v>
      </c>
      <c r="U381" s="36">
        <f>(T381/Gesamt!$B$23*N381/((1+Gesamt!$B$29)^(Gesamt!$B$23-Beamte!N381)))*(1+S381)</f>
        <v>0</v>
      </c>
      <c r="V381" s="24">
        <f>IF(N381&lt;Gesamt!$B$24,IF(H381=0,G381+365.25*Gesamt!$B$24,H381+365.25*Gesamt!$B$24),0)</f>
        <v>0</v>
      </c>
      <c r="W381" s="26" t="b">
        <f>IF(V381&gt;0,IF(V381&lt;P381,K381/12*Gesamt!$C$24*(1+L381)^(Gesamt!$B$24-Beamte!N381)*(1+$K$4),IF(O381&gt;=35,K381/12*Gesamt!$C$24*(1+L381)^(O381-N381)*(1+$K$4),0)))</f>
        <v>0</v>
      </c>
      <c r="X381" s="36">
        <f>IF(O381&gt;=40,(W381/Gesamt!$B$24*N381/((1+Gesamt!$B$29)^(Gesamt!$B$24-Beamte!N381))*(1+S381)),IF(O381&gt;=35,(W381/O381*N381/((1+Gesamt!$B$29)^(O381-Beamte!N381))*(1+S381)),0))</f>
        <v>0</v>
      </c>
      <c r="Y381" s="27">
        <f>IF(N381&gt;Gesamt!$B$23,0,K381/12*Gesamt!$C$23*(((1+Beamte!L381)^(Gesamt!$B$23-Beamte!N381))))</f>
        <v>0</v>
      </c>
      <c r="Z381" s="15">
        <f>IF(N381&gt;Gesamt!$B$32,0,Y381/Gesamt!$B$32*((N381)*(1+S381))/((1+Gesamt!$B$29)^(Gesamt!$B$32-N381)))</f>
        <v>0</v>
      </c>
      <c r="AA381" s="37">
        <f t="shared" si="46"/>
        <v>0</v>
      </c>
      <c r="AB381" s="15">
        <f>IF(V381-P381&gt;0,0,IF(N381&gt;Gesamt!$B$24,0,K381/12*Gesamt!$C$24*(((1+Beamte!L381)^(Gesamt!$B$24-Beamte!N381)))))</f>
        <v>0</v>
      </c>
      <c r="AC381" s="15">
        <f>IF(N381&gt;Gesamt!$B$24,0,AB381/Gesamt!$B$24*((N381)*(1+S381))/((1+Gesamt!$B$29)^(Gesamt!$B$24-N381)))</f>
        <v>0</v>
      </c>
      <c r="AD381" s="37">
        <f t="shared" si="47"/>
        <v>0</v>
      </c>
      <c r="AE381" s="15">
        <f>IF(R381-P381&lt;0,0,x)</f>
        <v>0</v>
      </c>
    </row>
    <row r="382" spans="6:31" x14ac:dyDescent="0.15">
      <c r="F382" s="40"/>
      <c r="G382" s="40"/>
      <c r="H382" s="40"/>
      <c r="I382" s="41"/>
      <c r="J382" s="41"/>
      <c r="K382" s="32">
        <f t="shared" si="43"/>
        <v>0</v>
      </c>
      <c r="L382" s="42">
        <v>1.4999999999999999E-2</v>
      </c>
      <c r="M382" s="33">
        <f t="shared" si="44"/>
        <v>-50.997946611909654</v>
      </c>
      <c r="N382" s="22">
        <f>(Gesamt!$B$2-IF(H382=0,G382,H382))/365.25</f>
        <v>116</v>
      </c>
      <c r="O382" s="22">
        <f t="shared" si="42"/>
        <v>65.002053388090346</v>
      </c>
      <c r="P382" s="23">
        <f>F382+IF(C382="m",Gesamt!$B$13*365.25,Gesamt!$B$14*365.25)</f>
        <v>23741.25</v>
      </c>
      <c r="Q382" s="34">
        <f t="shared" si="45"/>
        <v>23742</v>
      </c>
      <c r="R382" s="24">
        <f>IF(N382&lt;Gesamt!$B$23,IF(H382=0,G382+365.25*Gesamt!$B$23,H382+365.25*Gesamt!$B$23),0)</f>
        <v>0</v>
      </c>
      <c r="S382" s="35">
        <f>IF(M382&lt;Gesamt!$B$17,Gesamt!$C$17,IF(M382&lt;Gesamt!$B$18,Gesamt!$C$18,IF(M382&lt;Gesamt!$B$19,Gesamt!$C$19,Gesamt!$C$20)))</f>
        <v>0</v>
      </c>
      <c r="T382" s="26">
        <f>IF(R382&gt;0,IF(R382&lt;P382,K382/12*Gesamt!$C$23*(1+L382)^(Gesamt!$B$23-Beamte!N382)*(1+$K$4),0),0)</f>
        <v>0</v>
      </c>
      <c r="U382" s="36">
        <f>(T382/Gesamt!$B$23*N382/((1+Gesamt!$B$29)^(Gesamt!$B$23-Beamte!N382)))*(1+S382)</f>
        <v>0</v>
      </c>
      <c r="V382" s="24">
        <f>IF(N382&lt;Gesamt!$B$24,IF(H382=0,G382+365.25*Gesamt!$B$24,H382+365.25*Gesamt!$B$24),0)</f>
        <v>0</v>
      </c>
      <c r="W382" s="26" t="b">
        <f>IF(V382&gt;0,IF(V382&lt;P382,K382/12*Gesamt!$C$24*(1+L382)^(Gesamt!$B$24-Beamte!N382)*(1+$K$4),IF(O382&gt;=35,K382/12*Gesamt!$C$24*(1+L382)^(O382-N382)*(1+$K$4),0)))</f>
        <v>0</v>
      </c>
      <c r="X382" s="36">
        <f>IF(O382&gt;=40,(W382/Gesamt!$B$24*N382/((1+Gesamt!$B$29)^(Gesamt!$B$24-Beamte!N382))*(1+S382)),IF(O382&gt;=35,(W382/O382*N382/((1+Gesamt!$B$29)^(O382-Beamte!N382))*(1+S382)),0))</f>
        <v>0</v>
      </c>
      <c r="Y382" s="27">
        <f>IF(N382&gt;Gesamt!$B$23,0,K382/12*Gesamt!$C$23*(((1+Beamte!L382)^(Gesamt!$B$23-Beamte!N382))))</f>
        <v>0</v>
      </c>
      <c r="Z382" s="15">
        <f>IF(N382&gt;Gesamt!$B$32,0,Y382/Gesamt!$B$32*((N382)*(1+S382))/((1+Gesamt!$B$29)^(Gesamt!$B$32-N382)))</f>
        <v>0</v>
      </c>
      <c r="AA382" s="37">
        <f t="shared" si="46"/>
        <v>0</v>
      </c>
      <c r="AB382" s="15">
        <f>IF(V382-P382&gt;0,0,IF(N382&gt;Gesamt!$B$24,0,K382/12*Gesamt!$C$24*(((1+Beamte!L382)^(Gesamt!$B$24-Beamte!N382)))))</f>
        <v>0</v>
      </c>
      <c r="AC382" s="15">
        <f>IF(N382&gt;Gesamt!$B$24,0,AB382/Gesamt!$B$24*((N382)*(1+S382))/((1+Gesamt!$B$29)^(Gesamt!$B$24-N382)))</f>
        <v>0</v>
      </c>
      <c r="AD382" s="37">
        <f t="shared" si="47"/>
        <v>0</v>
      </c>
      <c r="AE382" s="15">
        <f>IF(R382-P382&lt;0,0,x)</f>
        <v>0</v>
      </c>
    </row>
    <row r="383" spans="6:31" x14ac:dyDescent="0.15">
      <c r="F383" s="40"/>
      <c r="G383" s="40"/>
      <c r="H383" s="40"/>
      <c r="I383" s="41"/>
      <c r="J383" s="41"/>
      <c r="K383" s="32">
        <f t="shared" si="43"/>
        <v>0</v>
      </c>
      <c r="L383" s="42">
        <v>1.4999999999999999E-2</v>
      </c>
      <c r="M383" s="33">
        <f t="shared" si="44"/>
        <v>-50.997946611909654</v>
      </c>
      <c r="N383" s="22">
        <f>(Gesamt!$B$2-IF(H383=0,G383,H383))/365.25</f>
        <v>116</v>
      </c>
      <c r="O383" s="22">
        <f t="shared" si="42"/>
        <v>65.002053388090346</v>
      </c>
      <c r="P383" s="23">
        <f>F383+IF(C383="m",Gesamt!$B$13*365.25,Gesamt!$B$14*365.25)</f>
        <v>23741.25</v>
      </c>
      <c r="Q383" s="34">
        <f t="shared" si="45"/>
        <v>23742</v>
      </c>
      <c r="R383" s="24">
        <f>IF(N383&lt;Gesamt!$B$23,IF(H383=0,G383+365.25*Gesamt!$B$23,H383+365.25*Gesamt!$B$23),0)</f>
        <v>0</v>
      </c>
      <c r="S383" s="35">
        <f>IF(M383&lt;Gesamt!$B$17,Gesamt!$C$17,IF(M383&lt;Gesamt!$B$18,Gesamt!$C$18,IF(M383&lt;Gesamt!$B$19,Gesamt!$C$19,Gesamt!$C$20)))</f>
        <v>0</v>
      </c>
      <c r="T383" s="26">
        <f>IF(R383&gt;0,IF(R383&lt;P383,K383/12*Gesamt!$C$23*(1+L383)^(Gesamt!$B$23-Beamte!N383)*(1+$K$4),0),0)</f>
        <v>0</v>
      </c>
      <c r="U383" s="36">
        <f>(T383/Gesamt!$B$23*N383/((1+Gesamt!$B$29)^(Gesamt!$B$23-Beamte!N383)))*(1+S383)</f>
        <v>0</v>
      </c>
      <c r="V383" s="24">
        <f>IF(N383&lt;Gesamt!$B$24,IF(H383=0,G383+365.25*Gesamt!$B$24,H383+365.25*Gesamt!$B$24),0)</f>
        <v>0</v>
      </c>
      <c r="W383" s="26" t="b">
        <f>IF(V383&gt;0,IF(V383&lt;P383,K383/12*Gesamt!$C$24*(1+L383)^(Gesamt!$B$24-Beamte!N383)*(1+$K$4),IF(O383&gt;=35,K383/12*Gesamt!$C$24*(1+L383)^(O383-N383)*(1+$K$4),0)))</f>
        <v>0</v>
      </c>
      <c r="X383" s="36">
        <f>IF(O383&gt;=40,(W383/Gesamt!$B$24*N383/((1+Gesamt!$B$29)^(Gesamt!$B$24-Beamte!N383))*(1+S383)),IF(O383&gt;=35,(W383/O383*N383/((1+Gesamt!$B$29)^(O383-Beamte!N383))*(1+S383)),0))</f>
        <v>0</v>
      </c>
      <c r="Y383" s="27">
        <f>IF(N383&gt;Gesamt!$B$23,0,K383/12*Gesamt!$C$23*(((1+Beamte!L383)^(Gesamt!$B$23-Beamte!N383))))</f>
        <v>0</v>
      </c>
      <c r="Z383" s="15">
        <f>IF(N383&gt;Gesamt!$B$32,0,Y383/Gesamt!$B$32*((N383)*(1+S383))/((1+Gesamt!$B$29)^(Gesamt!$B$32-N383)))</f>
        <v>0</v>
      </c>
      <c r="AA383" s="37">
        <f t="shared" si="46"/>
        <v>0</v>
      </c>
      <c r="AB383" s="15">
        <f>IF(V383-P383&gt;0,0,IF(N383&gt;Gesamt!$B$24,0,K383/12*Gesamt!$C$24*(((1+Beamte!L383)^(Gesamt!$B$24-Beamte!N383)))))</f>
        <v>0</v>
      </c>
      <c r="AC383" s="15">
        <f>IF(N383&gt;Gesamt!$B$24,0,AB383/Gesamt!$B$24*((N383)*(1+S383))/((1+Gesamt!$B$29)^(Gesamt!$B$24-N383)))</f>
        <v>0</v>
      </c>
      <c r="AD383" s="37">
        <f t="shared" si="47"/>
        <v>0</v>
      </c>
      <c r="AE383" s="15">
        <f>IF(R383-P383&lt;0,0,x)</f>
        <v>0</v>
      </c>
    </row>
    <row r="384" spans="6:31" x14ac:dyDescent="0.15">
      <c r="F384" s="40"/>
      <c r="G384" s="40"/>
      <c r="H384" s="40"/>
      <c r="I384" s="41"/>
      <c r="J384" s="41"/>
      <c r="K384" s="32">
        <f t="shared" si="43"/>
        <v>0</v>
      </c>
      <c r="L384" s="42">
        <v>1.4999999999999999E-2</v>
      </c>
      <c r="M384" s="33">
        <f t="shared" si="44"/>
        <v>-50.997946611909654</v>
      </c>
      <c r="N384" s="22">
        <f>(Gesamt!$B$2-IF(H384=0,G384,H384))/365.25</f>
        <v>116</v>
      </c>
      <c r="O384" s="22">
        <f t="shared" si="42"/>
        <v>65.002053388090346</v>
      </c>
      <c r="P384" s="23">
        <f>F384+IF(C384="m",Gesamt!$B$13*365.25,Gesamt!$B$14*365.25)</f>
        <v>23741.25</v>
      </c>
      <c r="Q384" s="34">
        <f t="shared" si="45"/>
        <v>23742</v>
      </c>
      <c r="R384" s="24">
        <f>IF(N384&lt;Gesamt!$B$23,IF(H384=0,G384+365.25*Gesamt!$B$23,H384+365.25*Gesamt!$B$23),0)</f>
        <v>0</v>
      </c>
      <c r="S384" s="35">
        <f>IF(M384&lt;Gesamt!$B$17,Gesamt!$C$17,IF(M384&lt;Gesamt!$B$18,Gesamt!$C$18,IF(M384&lt;Gesamt!$B$19,Gesamt!$C$19,Gesamt!$C$20)))</f>
        <v>0</v>
      </c>
      <c r="T384" s="26">
        <f>IF(R384&gt;0,IF(R384&lt;P384,K384/12*Gesamt!$C$23*(1+L384)^(Gesamt!$B$23-Beamte!N384)*(1+$K$4),0),0)</f>
        <v>0</v>
      </c>
      <c r="U384" s="36">
        <f>(T384/Gesamt!$B$23*N384/((1+Gesamt!$B$29)^(Gesamt!$B$23-Beamte!N384)))*(1+S384)</f>
        <v>0</v>
      </c>
      <c r="V384" s="24">
        <f>IF(N384&lt;Gesamt!$B$24,IF(H384=0,G384+365.25*Gesamt!$B$24,H384+365.25*Gesamt!$B$24),0)</f>
        <v>0</v>
      </c>
      <c r="W384" s="26" t="b">
        <f>IF(V384&gt;0,IF(V384&lt;P384,K384/12*Gesamt!$C$24*(1+L384)^(Gesamt!$B$24-Beamte!N384)*(1+$K$4),IF(O384&gt;=35,K384/12*Gesamt!$C$24*(1+L384)^(O384-N384)*(1+$K$4),0)))</f>
        <v>0</v>
      </c>
      <c r="X384" s="36">
        <f>IF(O384&gt;=40,(W384/Gesamt!$B$24*N384/((1+Gesamt!$B$29)^(Gesamt!$B$24-Beamte!N384))*(1+S384)),IF(O384&gt;=35,(W384/O384*N384/((1+Gesamt!$B$29)^(O384-Beamte!N384))*(1+S384)),0))</f>
        <v>0</v>
      </c>
      <c r="Y384" s="27">
        <f>IF(N384&gt;Gesamt!$B$23,0,K384/12*Gesamt!$C$23*(((1+Beamte!L384)^(Gesamt!$B$23-Beamte!N384))))</f>
        <v>0</v>
      </c>
      <c r="Z384" s="15">
        <f>IF(N384&gt;Gesamt!$B$32,0,Y384/Gesamt!$B$32*((N384)*(1+S384))/((1+Gesamt!$B$29)^(Gesamt!$B$32-N384)))</f>
        <v>0</v>
      </c>
      <c r="AA384" s="37">
        <f t="shared" si="46"/>
        <v>0</v>
      </c>
      <c r="AB384" s="15">
        <f>IF(V384-P384&gt;0,0,IF(N384&gt;Gesamt!$B$24,0,K384/12*Gesamt!$C$24*(((1+Beamte!L384)^(Gesamt!$B$24-Beamte!N384)))))</f>
        <v>0</v>
      </c>
      <c r="AC384" s="15">
        <f>IF(N384&gt;Gesamt!$B$24,0,AB384/Gesamt!$B$24*((N384)*(1+S384))/((1+Gesamt!$B$29)^(Gesamt!$B$24-N384)))</f>
        <v>0</v>
      </c>
      <c r="AD384" s="37">
        <f t="shared" si="47"/>
        <v>0</v>
      </c>
      <c r="AE384" s="15">
        <f>IF(R384-P384&lt;0,0,x)</f>
        <v>0</v>
      </c>
    </row>
    <row r="385" spans="6:31" x14ac:dyDescent="0.15">
      <c r="F385" s="40"/>
      <c r="G385" s="40"/>
      <c r="H385" s="40"/>
      <c r="I385" s="41"/>
      <c r="J385" s="41"/>
      <c r="K385" s="32">
        <f t="shared" si="43"/>
        <v>0</v>
      </c>
      <c r="L385" s="42">
        <v>1.4999999999999999E-2</v>
      </c>
      <c r="M385" s="33">
        <f t="shared" si="44"/>
        <v>-50.997946611909654</v>
      </c>
      <c r="N385" s="22">
        <f>(Gesamt!$B$2-IF(H385=0,G385,H385))/365.25</f>
        <v>116</v>
      </c>
      <c r="O385" s="22">
        <f t="shared" si="42"/>
        <v>65.002053388090346</v>
      </c>
      <c r="P385" s="23">
        <f>F385+IF(C385="m",Gesamt!$B$13*365.25,Gesamt!$B$14*365.25)</f>
        <v>23741.25</v>
      </c>
      <c r="Q385" s="34">
        <f t="shared" si="45"/>
        <v>23742</v>
      </c>
      <c r="R385" s="24">
        <f>IF(N385&lt;Gesamt!$B$23,IF(H385=0,G385+365.25*Gesamt!$B$23,H385+365.25*Gesamt!$B$23),0)</f>
        <v>0</v>
      </c>
      <c r="S385" s="35">
        <f>IF(M385&lt;Gesamt!$B$17,Gesamt!$C$17,IF(M385&lt;Gesamt!$B$18,Gesamt!$C$18,IF(M385&lt;Gesamt!$B$19,Gesamt!$C$19,Gesamt!$C$20)))</f>
        <v>0</v>
      </c>
      <c r="T385" s="26">
        <f>IF(R385&gt;0,IF(R385&lt;P385,K385/12*Gesamt!$C$23*(1+L385)^(Gesamt!$B$23-Beamte!N385)*(1+$K$4),0),0)</f>
        <v>0</v>
      </c>
      <c r="U385" s="36">
        <f>(T385/Gesamt!$B$23*N385/((1+Gesamt!$B$29)^(Gesamt!$B$23-Beamte!N385)))*(1+S385)</f>
        <v>0</v>
      </c>
      <c r="V385" s="24">
        <f>IF(N385&lt;Gesamt!$B$24,IF(H385=0,G385+365.25*Gesamt!$B$24,H385+365.25*Gesamt!$B$24),0)</f>
        <v>0</v>
      </c>
      <c r="W385" s="26" t="b">
        <f>IF(V385&gt;0,IF(V385&lt;P385,K385/12*Gesamt!$C$24*(1+L385)^(Gesamt!$B$24-Beamte!N385)*(1+$K$4),IF(O385&gt;=35,K385/12*Gesamt!$C$24*(1+L385)^(O385-N385)*(1+$K$4),0)))</f>
        <v>0</v>
      </c>
      <c r="X385" s="36">
        <f>IF(O385&gt;=40,(W385/Gesamt!$B$24*N385/((1+Gesamt!$B$29)^(Gesamt!$B$24-Beamte!N385))*(1+S385)),IF(O385&gt;=35,(W385/O385*N385/((1+Gesamt!$B$29)^(O385-Beamte!N385))*(1+S385)),0))</f>
        <v>0</v>
      </c>
      <c r="Y385" s="27">
        <f>IF(N385&gt;Gesamt!$B$23,0,K385/12*Gesamt!$C$23*(((1+Beamte!L385)^(Gesamt!$B$23-Beamte!N385))))</f>
        <v>0</v>
      </c>
      <c r="Z385" s="15">
        <f>IF(N385&gt;Gesamt!$B$32,0,Y385/Gesamt!$B$32*((N385)*(1+S385))/((1+Gesamt!$B$29)^(Gesamt!$B$32-N385)))</f>
        <v>0</v>
      </c>
      <c r="AA385" s="37">
        <f t="shared" si="46"/>
        <v>0</v>
      </c>
      <c r="AB385" s="15">
        <f>IF(V385-P385&gt;0,0,IF(N385&gt;Gesamt!$B$24,0,K385/12*Gesamt!$C$24*(((1+Beamte!L385)^(Gesamt!$B$24-Beamte!N385)))))</f>
        <v>0</v>
      </c>
      <c r="AC385" s="15">
        <f>IF(N385&gt;Gesamt!$B$24,0,AB385/Gesamt!$B$24*((N385)*(1+S385))/((1+Gesamt!$B$29)^(Gesamt!$B$24-N385)))</f>
        <v>0</v>
      </c>
      <c r="AD385" s="37">
        <f t="shared" si="47"/>
        <v>0</v>
      </c>
      <c r="AE385" s="15">
        <f>IF(R385-P385&lt;0,0,x)</f>
        <v>0</v>
      </c>
    </row>
    <row r="386" spans="6:31" x14ac:dyDescent="0.15">
      <c r="F386" s="40"/>
      <c r="G386" s="40"/>
      <c r="H386" s="40"/>
      <c r="I386" s="41"/>
      <c r="J386" s="41"/>
      <c r="K386" s="32">
        <f t="shared" si="43"/>
        <v>0</v>
      </c>
      <c r="L386" s="42">
        <v>1.4999999999999999E-2</v>
      </c>
      <c r="M386" s="33">
        <f t="shared" si="44"/>
        <v>-50.997946611909654</v>
      </c>
      <c r="N386" s="22">
        <f>(Gesamt!$B$2-IF(H386=0,G386,H386))/365.25</f>
        <v>116</v>
      </c>
      <c r="O386" s="22">
        <f t="shared" si="42"/>
        <v>65.002053388090346</v>
      </c>
      <c r="P386" s="23">
        <f>F386+IF(C386="m",Gesamt!$B$13*365.25,Gesamt!$B$14*365.25)</f>
        <v>23741.25</v>
      </c>
      <c r="Q386" s="34">
        <f t="shared" si="45"/>
        <v>23742</v>
      </c>
      <c r="R386" s="24">
        <f>IF(N386&lt;Gesamt!$B$23,IF(H386=0,G386+365.25*Gesamt!$B$23,H386+365.25*Gesamt!$B$23),0)</f>
        <v>0</v>
      </c>
      <c r="S386" s="35">
        <f>IF(M386&lt;Gesamt!$B$17,Gesamt!$C$17,IF(M386&lt;Gesamt!$B$18,Gesamt!$C$18,IF(M386&lt;Gesamt!$B$19,Gesamt!$C$19,Gesamt!$C$20)))</f>
        <v>0</v>
      </c>
      <c r="T386" s="26">
        <f>IF(R386&gt;0,IF(R386&lt;P386,K386/12*Gesamt!$C$23*(1+L386)^(Gesamt!$B$23-Beamte!N386)*(1+$K$4),0),0)</f>
        <v>0</v>
      </c>
      <c r="U386" s="36">
        <f>(T386/Gesamt!$B$23*N386/((1+Gesamt!$B$29)^(Gesamt!$B$23-Beamte!N386)))*(1+S386)</f>
        <v>0</v>
      </c>
      <c r="V386" s="24">
        <f>IF(N386&lt;Gesamt!$B$24,IF(H386=0,G386+365.25*Gesamt!$B$24,H386+365.25*Gesamt!$B$24),0)</f>
        <v>0</v>
      </c>
      <c r="W386" s="26" t="b">
        <f>IF(V386&gt;0,IF(V386&lt;P386,K386/12*Gesamt!$C$24*(1+L386)^(Gesamt!$B$24-Beamte!N386)*(1+$K$4),IF(O386&gt;=35,K386/12*Gesamt!$C$24*(1+L386)^(O386-N386)*(1+$K$4),0)))</f>
        <v>0</v>
      </c>
      <c r="X386" s="36">
        <f>IF(O386&gt;=40,(W386/Gesamt!$B$24*N386/((1+Gesamt!$B$29)^(Gesamt!$B$24-Beamte!N386))*(1+S386)),IF(O386&gt;=35,(W386/O386*N386/((1+Gesamt!$B$29)^(O386-Beamte!N386))*(1+S386)),0))</f>
        <v>0</v>
      </c>
      <c r="Y386" s="27">
        <f>IF(N386&gt;Gesamt!$B$23,0,K386/12*Gesamt!$C$23*(((1+Beamte!L386)^(Gesamt!$B$23-Beamte!N386))))</f>
        <v>0</v>
      </c>
      <c r="Z386" s="15">
        <f>IF(N386&gt;Gesamt!$B$32,0,Y386/Gesamt!$B$32*((N386)*(1+S386))/((1+Gesamt!$B$29)^(Gesamt!$B$32-N386)))</f>
        <v>0</v>
      </c>
      <c r="AA386" s="37">
        <f t="shared" si="46"/>
        <v>0</v>
      </c>
      <c r="AB386" s="15">
        <f>IF(V386-P386&gt;0,0,IF(N386&gt;Gesamt!$B$24,0,K386/12*Gesamt!$C$24*(((1+Beamte!L386)^(Gesamt!$B$24-Beamte!N386)))))</f>
        <v>0</v>
      </c>
      <c r="AC386" s="15">
        <f>IF(N386&gt;Gesamt!$B$24,0,AB386/Gesamt!$B$24*((N386)*(1+S386))/((1+Gesamt!$B$29)^(Gesamt!$B$24-N386)))</f>
        <v>0</v>
      </c>
      <c r="AD386" s="37">
        <f t="shared" si="47"/>
        <v>0</v>
      </c>
      <c r="AE386" s="15">
        <f>IF(R386-P386&lt;0,0,x)</f>
        <v>0</v>
      </c>
    </row>
    <row r="387" spans="6:31" x14ac:dyDescent="0.15">
      <c r="F387" s="40"/>
      <c r="G387" s="40"/>
      <c r="H387" s="40"/>
      <c r="I387" s="41"/>
      <c r="J387" s="41"/>
      <c r="K387" s="32">
        <f t="shared" si="43"/>
        <v>0</v>
      </c>
      <c r="L387" s="42">
        <v>1.4999999999999999E-2</v>
      </c>
      <c r="M387" s="33">
        <f t="shared" si="44"/>
        <v>-50.997946611909654</v>
      </c>
      <c r="N387" s="22">
        <f>(Gesamt!$B$2-IF(H387=0,G387,H387))/365.25</f>
        <v>116</v>
      </c>
      <c r="O387" s="22">
        <f t="shared" si="42"/>
        <v>65.002053388090346</v>
      </c>
      <c r="P387" s="23">
        <f>F387+IF(C387="m",Gesamt!$B$13*365.25,Gesamt!$B$14*365.25)</f>
        <v>23741.25</v>
      </c>
      <c r="Q387" s="34">
        <f t="shared" si="45"/>
        <v>23742</v>
      </c>
      <c r="R387" s="24">
        <f>IF(N387&lt;Gesamt!$B$23,IF(H387=0,G387+365.25*Gesamt!$B$23,H387+365.25*Gesamt!$B$23),0)</f>
        <v>0</v>
      </c>
      <c r="S387" s="35">
        <f>IF(M387&lt;Gesamt!$B$17,Gesamt!$C$17,IF(M387&lt;Gesamt!$B$18,Gesamt!$C$18,IF(M387&lt;Gesamt!$B$19,Gesamt!$C$19,Gesamt!$C$20)))</f>
        <v>0</v>
      </c>
      <c r="T387" s="26">
        <f>IF(R387&gt;0,IF(R387&lt;P387,K387/12*Gesamt!$C$23*(1+L387)^(Gesamt!$B$23-Beamte!N387)*(1+$K$4),0),0)</f>
        <v>0</v>
      </c>
      <c r="U387" s="36">
        <f>(T387/Gesamt!$B$23*N387/((1+Gesamt!$B$29)^(Gesamt!$B$23-Beamte!N387)))*(1+S387)</f>
        <v>0</v>
      </c>
      <c r="V387" s="24">
        <f>IF(N387&lt;Gesamt!$B$24,IF(H387=0,G387+365.25*Gesamt!$B$24,H387+365.25*Gesamt!$B$24),0)</f>
        <v>0</v>
      </c>
      <c r="W387" s="26" t="b">
        <f>IF(V387&gt;0,IF(V387&lt;P387,K387/12*Gesamt!$C$24*(1+L387)^(Gesamt!$B$24-Beamte!N387)*(1+$K$4),IF(O387&gt;=35,K387/12*Gesamt!$C$24*(1+L387)^(O387-N387)*(1+$K$4),0)))</f>
        <v>0</v>
      </c>
      <c r="X387" s="36">
        <f>IF(O387&gt;=40,(W387/Gesamt!$B$24*N387/((1+Gesamt!$B$29)^(Gesamt!$B$24-Beamte!N387))*(1+S387)),IF(O387&gt;=35,(W387/O387*N387/((1+Gesamt!$B$29)^(O387-Beamte!N387))*(1+S387)),0))</f>
        <v>0</v>
      </c>
      <c r="Y387" s="27">
        <f>IF(N387&gt;Gesamt!$B$23,0,K387/12*Gesamt!$C$23*(((1+Beamte!L387)^(Gesamt!$B$23-Beamte!N387))))</f>
        <v>0</v>
      </c>
      <c r="Z387" s="15">
        <f>IF(N387&gt;Gesamt!$B$32,0,Y387/Gesamt!$B$32*((N387)*(1+S387))/((1+Gesamt!$B$29)^(Gesamt!$B$32-N387)))</f>
        <v>0</v>
      </c>
      <c r="AA387" s="37">
        <f t="shared" si="46"/>
        <v>0</v>
      </c>
      <c r="AB387" s="15">
        <f>IF(V387-P387&gt;0,0,IF(N387&gt;Gesamt!$B$24,0,K387/12*Gesamt!$C$24*(((1+Beamte!L387)^(Gesamt!$B$24-Beamte!N387)))))</f>
        <v>0</v>
      </c>
      <c r="AC387" s="15">
        <f>IF(N387&gt;Gesamt!$B$24,0,AB387/Gesamt!$B$24*((N387)*(1+S387))/((1+Gesamt!$B$29)^(Gesamt!$B$24-N387)))</f>
        <v>0</v>
      </c>
      <c r="AD387" s="37">
        <f t="shared" si="47"/>
        <v>0</v>
      </c>
      <c r="AE387" s="15">
        <f>IF(R387-P387&lt;0,0,x)</f>
        <v>0</v>
      </c>
    </row>
    <row r="388" spans="6:31" x14ac:dyDescent="0.15">
      <c r="F388" s="40"/>
      <c r="G388" s="40"/>
      <c r="H388" s="40"/>
      <c r="I388" s="41"/>
      <c r="J388" s="41"/>
      <c r="K388" s="32">
        <f t="shared" si="43"/>
        <v>0</v>
      </c>
      <c r="L388" s="42">
        <v>1.4999999999999999E-2</v>
      </c>
      <c r="M388" s="33">
        <f t="shared" si="44"/>
        <v>-50.997946611909654</v>
      </c>
      <c r="N388" s="22">
        <f>(Gesamt!$B$2-IF(H388=0,G388,H388))/365.25</f>
        <v>116</v>
      </c>
      <c r="O388" s="22">
        <f t="shared" si="42"/>
        <v>65.002053388090346</v>
      </c>
      <c r="P388" s="23">
        <f>F388+IF(C388="m",Gesamt!$B$13*365.25,Gesamt!$B$14*365.25)</f>
        <v>23741.25</v>
      </c>
      <c r="Q388" s="34">
        <f t="shared" si="45"/>
        <v>23742</v>
      </c>
      <c r="R388" s="24">
        <f>IF(N388&lt;Gesamt!$B$23,IF(H388=0,G388+365.25*Gesamt!$B$23,H388+365.25*Gesamt!$B$23),0)</f>
        <v>0</v>
      </c>
      <c r="S388" s="35">
        <f>IF(M388&lt;Gesamt!$B$17,Gesamt!$C$17,IF(M388&lt;Gesamt!$B$18,Gesamt!$C$18,IF(M388&lt;Gesamt!$B$19,Gesamt!$C$19,Gesamt!$C$20)))</f>
        <v>0</v>
      </c>
      <c r="T388" s="26">
        <f>IF(R388&gt;0,IF(R388&lt;P388,K388/12*Gesamt!$C$23*(1+L388)^(Gesamt!$B$23-Beamte!N388)*(1+$K$4),0),0)</f>
        <v>0</v>
      </c>
      <c r="U388" s="36">
        <f>(T388/Gesamt!$B$23*N388/((1+Gesamt!$B$29)^(Gesamt!$B$23-Beamte!N388)))*(1+S388)</f>
        <v>0</v>
      </c>
      <c r="V388" s="24">
        <f>IF(N388&lt;Gesamt!$B$24,IF(H388=0,G388+365.25*Gesamt!$B$24,H388+365.25*Gesamt!$B$24),0)</f>
        <v>0</v>
      </c>
      <c r="W388" s="26" t="b">
        <f>IF(V388&gt;0,IF(V388&lt;P388,K388/12*Gesamt!$C$24*(1+L388)^(Gesamt!$B$24-Beamte!N388)*(1+$K$4),IF(O388&gt;=35,K388/12*Gesamt!$C$24*(1+L388)^(O388-N388)*(1+$K$4),0)))</f>
        <v>0</v>
      </c>
      <c r="X388" s="36">
        <f>IF(O388&gt;=40,(W388/Gesamt!$B$24*N388/((1+Gesamt!$B$29)^(Gesamt!$B$24-Beamte!N388))*(1+S388)),IF(O388&gt;=35,(W388/O388*N388/((1+Gesamt!$B$29)^(O388-Beamte!N388))*(1+S388)),0))</f>
        <v>0</v>
      </c>
      <c r="Y388" s="27">
        <f>IF(N388&gt;Gesamt!$B$23,0,K388/12*Gesamt!$C$23*(((1+Beamte!L388)^(Gesamt!$B$23-Beamte!N388))))</f>
        <v>0</v>
      </c>
      <c r="Z388" s="15">
        <f>IF(N388&gt;Gesamt!$B$32,0,Y388/Gesamt!$B$32*((N388)*(1+S388))/((1+Gesamt!$B$29)^(Gesamt!$B$32-N388)))</f>
        <v>0</v>
      </c>
      <c r="AA388" s="37">
        <f t="shared" si="46"/>
        <v>0</v>
      </c>
      <c r="AB388" s="15">
        <f>IF(V388-P388&gt;0,0,IF(N388&gt;Gesamt!$B$24,0,K388/12*Gesamt!$C$24*(((1+Beamte!L388)^(Gesamt!$B$24-Beamte!N388)))))</f>
        <v>0</v>
      </c>
      <c r="AC388" s="15">
        <f>IF(N388&gt;Gesamt!$B$24,0,AB388/Gesamt!$B$24*((N388)*(1+S388))/((1+Gesamt!$B$29)^(Gesamt!$B$24-N388)))</f>
        <v>0</v>
      </c>
      <c r="AD388" s="37">
        <f t="shared" si="47"/>
        <v>0</v>
      </c>
      <c r="AE388" s="15">
        <f>IF(R388-P388&lt;0,0,x)</f>
        <v>0</v>
      </c>
    </row>
    <row r="389" spans="6:31" x14ac:dyDescent="0.15">
      <c r="F389" s="40"/>
      <c r="G389" s="40"/>
      <c r="H389" s="40"/>
      <c r="I389" s="41"/>
      <c r="J389" s="41"/>
      <c r="K389" s="32">
        <f t="shared" si="43"/>
        <v>0</v>
      </c>
      <c r="L389" s="42">
        <v>1.4999999999999999E-2</v>
      </c>
      <c r="M389" s="33">
        <f t="shared" si="44"/>
        <v>-50.997946611909654</v>
      </c>
      <c r="N389" s="22">
        <f>(Gesamt!$B$2-IF(H389=0,G389,H389))/365.25</f>
        <v>116</v>
      </c>
      <c r="O389" s="22">
        <f t="shared" si="42"/>
        <v>65.002053388090346</v>
      </c>
      <c r="P389" s="23">
        <f>F389+IF(C389="m",Gesamt!$B$13*365.25,Gesamt!$B$14*365.25)</f>
        <v>23741.25</v>
      </c>
      <c r="Q389" s="34">
        <f t="shared" si="45"/>
        <v>23742</v>
      </c>
      <c r="R389" s="24">
        <f>IF(N389&lt;Gesamt!$B$23,IF(H389=0,G389+365.25*Gesamt!$B$23,H389+365.25*Gesamt!$B$23),0)</f>
        <v>0</v>
      </c>
      <c r="S389" s="35">
        <f>IF(M389&lt;Gesamt!$B$17,Gesamt!$C$17,IF(M389&lt;Gesamt!$B$18,Gesamt!$C$18,IF(M389&lt;Gesamt!$B$19,Gesamt!$C$19,Gesamt!$C$20)))</f>
        <v>0</v>
      </c>
      <c r="T389" s="26">
        <f>IF(R389&gt;0,IF(R389&lt;P389,K389/12*Gesamt!$C$23*(1+L389)^(Gesamt!$B$23-Beamte!N389)*(1+$K$4),0),0)</f>
        <v>0</v>
      </c>
      <c r="U389" s="36">
        <f>(T389/Gesamt!$B$23*N389/((1+Gesamt!$B$29)^(Gesamt!$B$23-Beamte!N389)))*(1+S389)</f>
        <v>0</v>
      </c>
      <c r="V389" s="24">
        <f>IF(N389&lt;Gesamt!$B$24,IF(H389=0,G389+365.25*Gesamt!$B$24,H389+365.25*Gesamt!$B$24),0)</f>
        <v>0</v>
      </c>
      <c r="W389" s="26" t="b">
        <f>IF(V389&gt;0,IF(V389&lt;P389,K389/12*Gesamt!$C$24*(1+L389)^(Gesamt!$B$24-Beamte!N389)*(1+$K$4),IF(O389&gt;=35,K389/12*Gesamt!$C$24*(1+L389)^(O389-N389)*(1+$K$4),0)))</f>
        <v>0</v>
      </c>
      <c r="X389" s="36">
        <f>IF(O389&gt;=40,(W389/Gesamt!$B$24*N389/((1+Gesamt!$B$29)^(Gesamt!$B$24-Beamte!N389))*(1+S389)),IF(O389&gt;=35,(W389/O389*N389/((1+Gesamt!$B$29)^(O389-Beamte!N389))*(1+S389)),0))</f>
        <v>0</v>
      </c>
      <c r="Y389" s="27">
        <f>IF(N389&gt;Gesamt!$B$23,0,K389/12*Gesamt!$C$23*(((1+Beamte!L389)^(Gesamt!$B$23-Beamte!N389))))</f>
        <v>0</v>
      </c>
      <c r="Z389" s="15">
        <f>IF(N389&gt;Gesamt!$B$32,0,Y389/Gesamt!$B$32*((N389)*(1+S389))/((1+Gesamt!$B$29)^(Gesamt!$B$32-N389)))</f>
        <v>0</v>
      </c>
      <c r="AA389" s="37">
        <f t="shared" si="46"/>
        <v>0</v>
      </c>
      <c r="AB389" s="15">
        <f>IF(V389-P389&gt;0,0,IF(N389&gt;Gesamt!$B$24,0,K389/12*Gesamt!$C$24*(((1+Beamte!L389)^(Gesamt!$B$24-Beamte!N389)))))</f>
        <v>0</v>
      </c>
      <c r="AC389" s="15">
        <f>IF(N389&gt;Gesamt!$B$24,0,AB389/Gesamt!$B$24*((N389)*(1+S389))/((1+Gesamt!$B$29)^(Gesamt!$B$24-N389)))</f>
        <v>0</v>
      </c>
      <c r="AD389" s="37">
        <f t="shared" si="47"/>
        <v>0</v>
      </c>
      <c r="AE389" s="15">
        <f>IF(R389-P389&lt;0,0,x)</f>
        <v>0</v>
      </c>
    </row>
    <row r="390" spans="6:31" x14ac:dyDescent="0.15">
      <c r="F390" s="40"/>
      <c r="G390" s="40"/>
      <c r="H390" s="40"/>
      <c r="I390" s="41"/>
      <c r="J390" s="41"/>
      <c r="K390" s="32">
        <f t="shared" si="43"/>
        <v>0</v>
      </c>
      <c r="L390" s="42">
        <v>1.4999999999999999E-2</v>
      </c>
      <c r="M390" s="33">
        <f t="shared" si="44"/>
        <v>-50.997946611909654</v>
      </c>
      <c r="N390" s="22">
        <f>(Gesamt!$B$2-IF(H390=0,G390,H390))/365.25</f>
        <v>116</v>
      </c>
      <c r="O390" s="22">
        <f t="shared" ref="O390:O453" si="48">(Q390-IF(H390=0,G390,H390))/365.25</f>
        <v>65.002053388090346</v>
      </c>
      <c r="P390" s="23">
        <f>F390+IF(C390="m",Gesamt!$B$13*365.25,Gesamt!$B$14*365.25)</f>
        <v>23741.25</v>
      </c>
      <c r="Q390" s="34">
        <f t="shared" si="45"/>
        <v>23742</v>
      </c>
      <c r="R390" s="24">
        <f>IF(N390&lt;Gesamt!$B$23,IF(H390=0,G390+365.25*Gesamt!$B$23,H390+365.25*Gesamt!$B$23),0)</f>
        <v>0</v>
      </c>
      <c r="S390" s="35">
        <f>IF(M390&lt;Gesamt!$B$17,Gesamt!$C$17,IF(M390&lt;Gesamt!$B$18,Gesamt!$C$18,IF(M390&lt;Gesamt!$B$19,Gesamt!$C$19,Gesamt!$C$20)))</f>
        <v>0</v>
      </c>
      <c r="T390" s="26">
        <f>IF(R390&gt;0,IF(R390&lt;P390,K390/12*Gesamt!$C$23*(1+L390)^(Gesamt!$B$23-Beamte!N390)*(1+$K$4),0),0)</f>
        <v>0</v>
      </c>
      <c r="U390" s="36">
        <f>(T390/Gesamt!$B$23*N390/((1+Gesamt!$B$29)^(Gesamt!$B$23-Beamte!N390)))*(1+S390)</f>
        <v>0</v>
      </c>
      <c r="V390" s="24">
        <f>IF(N390&lt;Gesamt!$B$24,IF(H390=0,G390+365.25*Gesamt!$B$24,H390+365.25*Gesamt!$B$24),0)</f>
        <v>0</v>
      </c>
      <c r="W390" s="26" t="b">
        <f>IF(V390&gt;0,IF(V390&lt;P390,K390/12*Gesamt!$C$24*(1+L390)^(Gesamt!$B$24-Beamte!N390)*(1+$K$4),IF(O390&gt;=35,K390/12*Gesamt!$C$24*(1+L390)^(O390-N390)*(1+$K$4),0)))</f>
        <v>0</v>
      </c>
      <c r="X390" s="36">
        <f>IF(O390&gt;=40,(W390/Gesamt!$B$24*N390/((1+Gesamt!$B$29)^(Gesamt!$B$24-Beamte!N390))*(1+S390)),IF(O390&gt;=35,(W390/O390*N390/((1+Gesamt!$B$29)^(O390-Beamte!N390))*(1+S390)),0))</f>
        <v>0</v>
      </c>
      <c r="Y390" s="27">
        <f>IF(N390&gt;Gesamt!$B$23,0,K390/12*Gesamt!$C$23*(((1+Beamte!L390)^(Gesamt!$B$23-Beamte!N390))))</f>
        <v>0</v>
      </c>
      <c r="Z390" s="15">
        <f>IF(N390&gt;Gesamt!$B$32,0,Y390/Gesamt!$B$32*((N390)*(1+S390))/((1+Gesamt!$B$29)^(Gesamt!$B$32-N390)))</f>
        <v>0</v>
      </c>
      <c r="AA390" s="37">
        <f t="shared" si="46"/>
        <v>0</v>
      </c>
      <c r="AB390" s="15">
        <f>IF(V390-P390&gt;0,0,IF(N390&gt;Gesamt!$B$24,0,K390/12*Gesamt!$C$24*(((1+Beamte!L390)^(Gesamt!$B$24-Beamte!N390)))))</f>
        <v>0</v>
      </c>
      <c r="AC390" s="15">
        <f>IF(N390&gt;Gesamt!$B$24,0,AB390/Gesamt!$B$24*((N390)*(1+S390))/((1+Gesamt!$B$29)^(Gesamt!$B$24-N390)))</f>
        <v>0</v>
      </c>
      <c r="AD390" s="37">
        <f t="shared" si="47"/>
        <v>0</v>
      </c>
      <c r="AE390" s="15">
        <f>IF(R390-P390&lt;0,0,x)</f>
        <v>0</v>
      </c>
    </row>
    <row r="391" spans="6:31" x14ac:dyDescent="0.15">
      <c r="F391" s="40"/>
      <c r="G391" s="40"/>
      <c r="H391" s="40"/>
      <c r="I391" s="41"/>
      <c r="J391" s="41"/>
      <c r="K391" s="32">
        <f t="shared" si="43"/>
        <v>0</v>
      </c>
      <c r="L391" s="42">
        <v>1.4999999999999999E-2</v>
      </c>
      <c r="M391" s="33">
        <f t="shared" si="44"/>
        <v>-50.997946611909654</v>
      </c>
      <c r="N391" s="22">
        <f>(Gesamt!$B$2-IF(H391=0,G391,H391))/365.25</f>
        <v>116</v>
      </c>
      <c r="O391" s="22">
        <f t="shared" si="48"/>
        <v>65.002053388090346</v>
      </c>
      <c r="P391" s="23">
        <f>F391+IF(C391="m",Gesamt!$B$13*365.25,Gesamt!$B$14*365.25)</f>
        <v>23741.25</v>
      </c>
      <c r="Q391" s="34">
        <f t="shared" si="45"/>
        <v>23742</v>
      </c>
      <c r="R391" s="24">
        <f>IF(N391&lt;Gesamt!$B$23,IF(H391=0,G391+365.25*Gesamt!$B$23,H391+365.25*Gesamt!$B$23),0)</f>
        <v>0</v>
      </c>
      <c r="S391" s="35">
        <f>IF(M391&lt;Gesamt!$B$17,Gesamt!$C$17,IF(M391&lt;Gesamt!$B$18,Gesamt!$C$18,IF(M391&lt;Gesamt!$B$19,Gesamt!$C$19,Gesamt!$C$20)))</f>
        <v>0</v>
      </c>
      <c r="T391" s="26">
        <f>IF(R391&gt;0,IF(R391&lt;P391,K391/12*Gesamt!$C$23*(1+L391)^(Gesamt!$B$23-Beamte!N391)*(1+$K$4),0),0)</f>
        <v>0</v>
      </c>
      <c r="U391" s="36">
        <f>(T391/Gesamt!$B$23*N391/((1+Gesamt!$B$29)^(Gesamt!$B$23-Beamte!N391)))*(1+S391)</f>
        <v>0</v>
      </c>
      <c r="V391" s="24">
        <f>IF(N391&lt;Gesamt!$B$24,IF(H391=0,G391+365.25*Gesamt!$B$24,H391+365.25*Gesamt!$B$24),0)</f>
        <v>0</v>
      </c>
      <c r="W391" s="26" t="b">
        <f>IF(V391&gt;0,IF(V391&lt;P391,K391/12*Gesamt!$C$24*(1+L391)^(Gesamt!$B$24-Beamte!N391)*(1+$K$4),IF(O391&gt;=35,K391/12*Gesamt!$C$24*(1+L391)^(O391-N391)*(1+$K$4),0)))</f>
        <v>0</v>
      </c>
      <c r="X391" s="36">
        <f>IF(O391&gt;=40,(W391/Gesamt!$B$24*N391/((1+Gesamt!$B$29)^(Gesamt!$B$24-Beamte!N391))*(1+S391)),IF(O391&gt;=35,(W391/O391*N391/((1+Gesamt!$B$29)^(O391-Beamte!N391))*(1+S391)),0))</f>
        <v>0</v>
      </c>
      <c r="Y391" s="27">
        <f>IF(N391&gt;Gesamt!$B$23,0,K391/12*Gesamt!$C$23*(((1+Beamte!L391)^(Gesamt!$B$23-Beamte!N391))))</f>
        <v>0</v>
      </c>
      <c r="Z391" s="15">
        <f>IF(N391&gt;Gesamt!$B$32,0,Y391/Gesamt!$B$32*((N391)*(1+S391))/((1+Gesamt!$B$29)^(Gesamt!$B$32-N391)))</f>
        <v>0</v>
      </c>
      <c r="AA391" s="37">
        <f t="shared" si="46"/>
        <v>0</v>
      </c>
      <c r="AB391" s="15">
        <f>IF(V391-P391&gt;0,0,IF(N391&gt;Gesamt!$B$24,0,K391/12*Gesamt!$C$24*(((1+Beamte!L391)^(Gesamt!$B$24-Beamte!N391)))))</f>
        <v>0</v>
      </c>
      <c r="AC391" s="15">
        <f>IF(N391&gt;Gesamt!$B$24,0,AB391/Gesamt!$B$24*((N391)*(1+S391))/((1+Gesamt!$B$29)^(Gesamt!$B$24-N391)))</f>
        <v>0</v>
      </c>
      <c r="AD391" s="37">
        <f t="shared" si="47"/>
        <v>0</v>
      </c>
      <c r="AE391" s="15">
        <f>IF(R391-P391&lt;0,0,x)</f>
        <v>0</v>
      </c>
    </row>
    <row r="392" spans="6:31" x14ac:dyDescent="0.15">
      <c r="F392" s="40"/>
      <c r="G392" s="40"/>
      <c r="H392" s="40"/>
      <c r="I392" s="41"/>
      <c r="J392" s="41"/>
      <c r="K392" s="32">
        <f t="shared" si="43"/>
        <v>0</v>
      </c>
      <c r="L392" s="42">
        <v>1.4999999999999999E-2</v>
      </c>
      <c r="M392" s="33">
        <f t="shared" si="44"/>
        <v>-50.997946611909654</v>
      </c>
      <c r="N392" s="22">
        <f>(Gesamt!$B$2-IF(H392=0,G392,H392))/365.25</f>
        <v>116</v>
      </c>
      <c r="O392" s="22">
        <f t="shared" si="48"/>
        <v>65.002053388090346</v>
      </c>
      <c r="P392" s="23">
        <f>F392+IF(C392="m",Gesamt!$B$13*365.25,Gesamt!$B$14*365.25)</f>
        <v>23741.25</v>
      </c>
      <c r="Q392" s="34">
        <f t="shared" si="45"/>
        <v>23742</v>
      </c>
      <c r="R392" s="24">
        <f>IF(N392&lt;Gesamt!$B$23,IF(H392=0,G392+365.25*Gesamt!$B$23,H392+365.25*Gesamt!$B$23),0)</f>
        <v>0</v>
      </c>
      <c r="S392" s="35">
        <f>IF(M392&lt;Gesamt!$B$17,Gesamt!$C$17,IF(M392&lt;Gesamt!$B$18,Gesamt!$C$18,IF(M392&lt;Gesamt!$B$19,Gesamt!$C$19,Gesamt!$C$20)))</f>
        <v>0</v>
      </c>
      <c r="T392" s="26">
        <f>IF(R392&gt;0,IF(R392&lt;P392,K392/12*Gesamt!$C$23*(1+L392)^(Gesamt!$B$23-Beamte!N392)*(1+$K$4),0),0)</f>
        <v>0</v>
      </c>
      <c r="U392" s="36">
        <f>(T392/Gesamt!$B$23*N392/((1+Gesamt!$B$29)^(Gesamt!$B$23-Beamte!N392)))*(1+S392)</f>
        <v>0</v>
      </c>
      <c r="V392" s="24">
        <f>IF(N392&lt;Gesamt!$B$24,IF(H392=0,G392+365.25*Gesamt!$B$24,H392+365.25*Gesamt!$B$24),0)</f>
        <v>0</v>
      </c>
      <c r="W392" s="26" t="b">
        <f>IF(V392&gt;0,IF(V392&lt;P392,K392/12*Gesamt!$C$24*(1+L392)^(Gesamt!$B$24-Beamte!N392)*(1+$K$4),IF(O392&gt;=35,K392/12*Gesamt!$C$24*(1+L392)^(O392-N392)*(1+$K$4),0)))</f>
        <v>0</v>
      </c>
      <c r="X392" s="36">
        <f>IF(O392&gt;=40,(W392/Gesamt!$B$24*N392/((1+Gesamt!$B$29)^(Gesamt!$B$24-Beamte!N392))*(1+S392)),IF(O392&gt;=35,(W392/O392*N392/((1+Gesamt!$B$29)^(O392-Beamte!N392))*(1+S392)),0))</f>
        <v>0</v>
      </c>
      <c r="Y392" s="27">
        <f>IF(N392&gt;Gesamt!$B$23,0,K392/12*Gesamt!$C$23*(((1+Beamte!L392)^(Gesamt!$B$23-Beamte!N392))))</f>
        <v>0</v>
      </c>
      <c r="Z392" s="15">
        <f>IF(N392&gt;Gesamt!$B$32,0,Y392/Gesamt!$B$32*((N392)*(1+S392))/((1+Gesamt!$B$29)^(Gesamt!$B$32-N392)))</f>
        <v>0</v>
      </c>
      <c r="AA392" s="37">
        <f t="shared" si="46"/>
        <v>0</v>
      </c>
      <c r="AB392" s="15">
        <f>IF(V392-P392&gt;0,0,IF(N392&gt;Gesamt!$B$24,0,K392/12*Gesamt!$C$24*(((1+Beamte!L392)^(Gesamt!$B$24-Beamte!N392)))))</f>
        <v>0</v>
      </c>
      <c r="AC392" s="15">
        <f>IF(N392&gt;Gesamt!$B$24,0,AB392/Gesamt!$B$24*((N392)*(1+S392))/((1+Gesamt!$B$29)^(Gesamt!$B$24-N392)))</f>
        <v>0</v>
      </c>
      <c r="AD392" s="37">
        <f t="shared" si="47"/>
        <v>0</v>
      </c>
      <c r="AE392" s="15">
        <f>IF(R392-P392&lt;0,0,x)</f>
        <v>0</v>
      </c>
    </row>
    <row r="393" spans="6:31" x14ac:dyDescent="0.15">
      <c r="F393" s="40"/>
      <c r="G393" s="40"/>
      <c r="H393" s="40"/>
      <c r="I393" s="41"/>
      <c r="J393" s="41"/>
      <c r="K393" s="32">
        <f t="shared" si="43"/>
        <v>0</v>
      </c>
      <c r="L393" s="42">
        <v>1.4999999999999999E-2</v>
      </c>
      <c r="M393" s="33">
        <f t="shared" si="44"/>
        <v>-50.997946611909654</v>
      </c>
      <c r="N393" s="22">
        <f>(Gesamt!$B$2-IF(H393=0,G393,H393))/365.25</f>
        <v>116</v>
      </c>
      <c r="O393" s="22">
        <f t="shared" si="48"/>
        <v>65.002053388090346</v>
      </c>
      <c r="P393" s="23">
        <f>F393+IF(C393="m",Gesamt!$B$13*365.25,Gesamt!$B$14*365.25)</f>
        <v>23741.25</v>
      </c>
      <c r="Q393" s="34">
        <f t="shared" si="45"/>
        <v>23742</v>
      </c>
      <c r="R393" s="24">
        <f>IF(N393&lt;Gesamt!$B$23,IF(H393=0,G393+365.25*Gesamt!$B$23,H393+365.25*Gesamt!$B$23),0)</f>
        <v>0</v>
      </c>
      <c r="S393" s="35">
        <f>IF(M393&lt;Gesamt!$B$17,Gesamt!$C$17,IF(M393&lt;Gesamt!$B$18,Gesamt!$C$18,IF(M393&lt;Gesamt!$B$19,Gesamt!$C$19,Gesamt!$C$20)))</f>
        <v>0</v>
      </c>
      <c r="T393" s="26">
        <f>IF(R393&gt;0,IF(R393&lt;P393,K393/12*Gesamt!$C$23*(1+L393)^(Gesamt!$B$23-Beamte!N393)*(1+$K$4),0),0)</f>
        <v>0</v>
      </c>
      <c r="U393" s="36">
        <f>(T393/Gesamt!$B$23*N393/((1+Gesamt!$B$29)^(Gesamt!$B$23-Beamte!N393)))*(1+S393)</f>
        <v>0</v>
      </c>
      <c r="V393" s="24">
        <f>IF(N393&lt;Gesamt!$B$24,IF(H393=0,G393+365.25*Gesamt!$B$24,H393+365.25*Gesamt!$B$24),0)</f>
        <v>0</v>
      </c>
      <c r="W393" s="26" t="b">
        <f>IF(V393&gt;0,IF(V393&lt;P393,K393/12*Gesamt!$C$24*(1+L393)^(Gesamt!$B$24-Beamte!N393)*(1+$K$4),IF(O393&gt;=35,K393/12*Gesamt!$C$24*(1+L393)^(O393-N393)*(1+$K$4),0)))</f>
        <v>0</v>
      </c>
      <c r="X393" s="36">
        <f>IF(O393&gt;=40,(W393/Gesamt!$B$24*N393/((1+Gesamt!$B$29)^(Gesamt!$B$24-Beamte!N393))*(1+S393)),IF(O393&gt;=35,(W393/O393*N393/((1+Gesamt!$B$29)^(O393-Beamte!N393))*(1+S393)),0))</f>
        <v>0</v>
      </c>
      <c r="Y393" s="27">
        <f>IF(N393&gt;Gesamt!$B$23,0,K393/12*Gesamt!$C$23*(((1+Beamte!L393)^(Gesamt!$B$23-Beamte!N393))))</f>
        <v>0</v>
      </c>
      <c r="Z393" s="15">
        <f>IF(N393&gt;Gesamt!$B$32,0,Y393/Gesamt!$B$32*((N393)*(1+S393))/((1+Gesamt!$B$29)^(Gesamt!$B$32-N393)))</f>
        <v>0</v>
      </c>
      <c r="AA393" s="37">
        <f t="shared" si="46"/>
        <v>0</v>
      </c>
      <c r="AB393" s="15">
        <f>IF(V393-P393&gt;0,0,IF(N393&gt;Gesamt!$B$24,0,K393/12*Gesamt!$C$24*(((1+Beamte!L393)^(Gesamt!$B$24-Beamte!N393)))))</f>
        <v>0</v>
      </c>
      <c r="AC393" s="15">
        <f>IF(N393&gt;Gesamt!$B$24,0,AB393/Gesamt!$B$24*((N393)*(1+S393))/((1+Gesamt!$B$29)^(Gesamt!$B$24-N393)))</f>
        <v>0</v>
      </c>
      <c r="AD393" s="37">
        <f t="shared" si="47"/>
        <v>0</v>
      </c>
      <c r="AE393" s="15">
        <f>IF(R393-P393&lt;0,0,x)</f>
        <v>0</v>
      </c>
    </row>
    <row r="394" spans="6:31" x14ac:dyDescent="0.15">
      <c r="F394" s="40"/>
      <c r="G394" s="40"/>
      <c r="H394" s="40"/>
      <c r="I394" s="41"/>
      <c r="J394" s="41"/>
      <c r="K394" s="32">
        <f t="shared" si="43"/>
        <v>0</v>
      </c>
      <c r="L394" s="42">
        <v>1.4999999999999999E-2</v>
      </c>
      <c r="M394" s="33">
        <f t="shared" si="44"/>
        <v>-50.997946611909654</v>
      </c>
      <c r="N394" s="22">
        <f>(Gesamt!$B$2-IF(H394=0,G394,H394))/365.25</f>
        <v>116</v>
      </c>
      <c r="O394" s="22">
        <f t="shared" si="48"/>
        <v>65.002053388090346</v>
      </c>
      <c r="P394" s="23">
        <f>F394+IF(C394="m",Gesamt!$B$13*365.25,Gesamt!$B$14*365.25)</f>
        <v>23741.25</v>
      </c>
      <c r="Q394" s="34">
        <f t="shared" si="45"/>
        <v>23742</v>
      </c>
      <c r="R394" s="24">
        <f>IF(N394&lt;Gesamt!$B$23,IF(H394=0,G394+365.25*Gesamt!$B$23,H394+365.25*Gesamt!$B$23),0)</f>
        <v>0</v>
      </c>
      <c r="S394" s="35">
        <f>IF(M394&lt;Gesamt!$B$17,Gesamt!$C$17,IF(M394&lt;Gesamt!$B$18,Gesamt!$C$18,IF(M394&lt;Gesamt!$B$19,Gesamt!$C$19,Gesamt!$C$20)))</f>
        <v>0</v>
      </c>
      <c r="T394" s="26">
        <f>IF(R394&gt;0,IF(R394&lt;P394,K394/12*Gesamt!$C$23*(1+L394)^(Gesamt!$B$23-Beamte!N394)*(1+$K$4),0),0)</f>
        <v>0</v>
      </c>
      <c r="U394" s="36">
        <f>(T394/Gesamt!$B$23*N394/((1+Gesamt!$B$29)^(Gesamt!$B$23-Beamte!N394)))*(1+S394)</f>
        <v>0</v>
      </c>
      <c r="V394" s="24">
        <f>IF(N394&lt;Gesamt!$B$24,IF(H394=0,G394+365.25*Gesamt!$B$24,H394+365.25*Gesamt!$B$24),0)</f>
        <v>0</v>
      </c>
      <c r="W394" s="26" t="b">
        <f>IF(V394&gt;0,IF(V394&lt;P394,K394/12*Gesamt!$C$24*(1+L394)^(Gesamt!$B$24-Beamte!N394)*(1+$K$4),IF(O394&gt;=35,K394/12*Gesamt!$C$24*(1+L394)^(O394-N394)*(1+$K$4),0)))</f>
        <v>0</v>
      </c>
      <c r="X394" s="36">
        <f>IF(O394&gt;=40,(W394/Gesamt!$B$24*N394/((1+Gesamt!$B$29)^(Gesamt!$B$24-Beamte!N394))*(1+S394)),IF(O394&gt;=35,(W394/O394*N394/((1+Gesamt!$B$29)^(O394-Beamte!N394))*(1+S394)),0))</f>
        <v>0</v>
      </c>
      <c r="Y394" s="27">
        <f>IF(N394&gt;Gesamt!$B$23,0,K394/12*Gesamt!$C$23*(((1+Beamte!L394)^(Gesamt!$B$23-Beamte!N394))))</f>
        <v>0</v>
      </c>
      <c r="Z394" s="15">
        <f>IF(N394&gt;Gesamt!$B$32,0,Y394/Gesamt!$B$32*((N394)*(1+S394))/((1+Gesamt!$B$29)^(Gesamt!$B$32-N394)))</f>
        <v>0</v>
      </c>
      <c r="AA394" s="37">
        <f t="shared" si="46"/>
        <v>0</v>
      </c>
      <c r="AB394" s="15">
        <f>IF(V394-P394&gt;0,0,IF(N394&gt;Gesamt!$B$24,0,K394/12*Gesamt!$C$24*(((1+Beamte!L394)^(Gesamt!$B$24-Beamte!N394)))))</f>
        <v>0</v>
      </c>
      <c r="AC394" s="15">
        <f>IF(N394&gt;Gesamt!$B$24,0,AB394/Gesamt!$B$24*((N394)*(1+S394))/((1+Gesamt!$B$29)^(Gesamt!$B$24-N394)))</f>
        <v>0</v>
      </c>
      <c r="AD394" s="37">
        <f t="shared" si="47"/>
        <v>0</v>
      </c>
      <c r="AE394" s="15">
        <f>IF(R394-P394&lt;0,0,x)</f>
        <v>0</v>
      </c>
    </row>
    <row r="395" spans="6:31" x14ac:dyDescent="0.15">
      <c r="F395" s="40"/>
      <c r="G395" s="40"/>
      <c r="H395" s="40"/>
      <c r="I395" s="41"/>
      <c r="J395" s="41"/>
      <c r="K395" s="32">
        <f t="shared" si="43"/>
        <v>0</v>
      </c>
      <c r="L395" s="42">
        <v>1.4999999999999999E-2</v>
      </c>
      <c r="M395" s="33">
        <f t="shared" si="44"/>
        <v>-50.997946611909654</v>
      </c>
      <c r="N395" s="22">
        <f>(Gesamt!$B$2-IF(H395=0,G395,H395))/365.25</f>
        <v>116</v>
      </c>
      <c r="O395" s="22">
        <f t="shared" si="48"/>
        <v>65.002053388090346</v>
      </c>
      <c r="P395" s="23">
        <f>F395+IF(C395="m",Gesamt!$B$13*365.25,Gesamt!$B$14*365.25)</f>
        <v>23741.25</v>
      </c>
      <c r="Q395" s="34">
        <f t="shared" si="45"/>
        <v>23742</v>
      </c>
      <c r="R395" s="24">
        <f>IF(N395&lt;Gesamt!$B$23,IF(H395=0,G395+365.25*Gesamt!$B$23,H395+365.25*Gesamt!$B$23),0)</f>
        <v>0</v>
      </c>
      <c r="S395" s="35">
        <f>IF(M395&lt;Gesamt!$B$17,Gesamt!$C$17,IF(M395&lt;Gesamt!$B$18,Gesamt!$C$18,IF(M395&lt;Gesamt!$B$19,Gesamt!$C$19,Gesamt!$C$20)))</f>
        <v>0</v>
      </c>
      <c r="T395" s="26">
        <f>IF(R395&gt;0,IF(R395&lt;P395,K395/12*Gesamt!$C$23*(1+L395)^(Gesamt!$B$23-Beamte!N395)*(1+$K$4),0),0)</f>
        <v>0</v>
      </c>
      <c r="U395" s="36">
        <f>(T395/Gesamt!$B$23*N395/((1+Gesamt!$B$29)^(Gesamt!$B$23-Beamte!N395)))*(1+S395)</f>
        <v>0</v>
      </c>
      <c r="V395" s="24">
        <f>IF(N395&lt;Gesamt!$B$24,IF(H395=0,G395+365.25*Gesamt!$B$24,H395+365.25*Gesamt!$B$24),0)</f>
        <v>0</v>
      </c>
      <c r="W395" s="26" t="b">
        <f>IF(V395&gt;0,IF(V395&lt;P395,K395/12*Gesamt!$C$24*(1+L395)^(Gesamt!$B$24-Beamte!N395)*(1+$K$4),IF(O395&gt;=35,K395/12*Gesamt!$C$24*(1+L395)^(O395-N395)*(1+$K$4),0)))</f>
        <v>0</v>
      </c>
      <c r="X395" s="36">
        <f>IF(O395&gt;=40,(W395/Gesamt!$B$24*N395/((1+Gesamt!$B$29)^(Gesamt!$B$24-Beamte!N395))*(1+S395)),IF(O395&gt;=35,(W395/O395*N395/((1+Gesamt!$B$29)^(O395-Beamte!N395))*(1+S395)),0))</f>
        <v>0</v>
      </c>
      <c r="Y395" s="27">
        <f>IF(N395&gt;Gesamt!$B$23,0,K395/12*Gesamt!$C$23*(((1+Beamte!L395)^(Gesamt!$B$23-Beamte!N395))))</f>
        <v>0</v>
      </c>
      <c r="Z395" s="15">
        <f>IF(N395&gt;Gesamt!$B$32,0,Y395/Gesamt!$B$32*((N395)*(1+S395))/((1+Gesamt!$B$29)^(Gesamt!$B$32-N395)))</f>
        <v>0</v>
      </c>
      <c r="AA395" s="37">
        <f t="shared" si="46"/>
        <v>0</v>
      </c>
      <c r="AB395" s="15">
        <f>IF(V395-P395&gt;0,0,IF(N395&gt;Gesamt!$B$24,0,K395/12*Gesamt!$C$24*(((1+Beamte!L395)^(Gesamt!$B$24-Beamte!N395)))))</f>
        <v>0</v>
      </c>
      <c r="AC395" s="15">
        <f>IF(N395&gt;Gesamt!$B$24,0,AB395/Gesamt!$B$24*((N395)*(1+S395))/((1+Gesamt!$B$29)^(Gesamt!$B$24-N395)))</f>
        <v>0</v>
      </c>
      <c r="AD395" s="37">
        <f t="shared" si="47"/>
        <v>0</v>
      </c>
      <c r="AE395" s="15">
        <f>IF(R395-P395&lt;0,0,x)</f>
        <v>0</v>
      </c>
    </row>
    <row r="396" spans="6:31" x14ac:dyDescent="0.15">
      <c r="F396" s="40"/>
      <c r="G396" s="40"/>
      <c r="H396" s="40"/>
      <c r="I396" s="41"/>
      <c r="J396" s="41"/>
      <c r="K396" s="32">
        <f t="shared" si="43"/>
        <v>0</v>
      </c>
      <c r="L396" s="42">
        <v>1.4999999999999999E-2</v>
      </c>
      <c r="M396" s="33">
        <f t="shared" si="44"/>
        <v>-50.997946611909654</v>
      </c>
      <c r="N396" s="22">
        <f>(Gesamt!$B$2-IF(H396=0,G396,H396))/365.25</f>
        <v>116</v>
      </c>
      <c r="O396" s="22">
        <f t="shared" si="48"/>
        <v>65.002053388090346</v>
      </c>
      <c r="P396" s="23">
        <f>F396+IF(C396="m",Gesamt!$B$13*365.25,Gesamt!$B$14*365.25)</f>
        <v>23741.25</v>
      </c>
      <c r="Q396" s="34">
        <f t="shared" si="45"/>
        <v>23742</v>
      </c>
      <c r="R396" s="24">
        <f>IF(N396&lt;Gesamt!$B$23,IF(H396=0,G396+365.25*Gesamt!$B$23,H396+365.25*Gesamt!$B$23),0)</f>
        <v>0</v>
      </c>
      <c r="S396" s="35">
        <f>IF(M396&lt;Gesamt!$B$17,Gesamt!$C$17,IF(M396&lt;Gesamt!$B$18,Gesamt!$C$18,IF(M396&lt;Gesamt!$B$19,Gesamt!$C$19,Gesamt!$C$20)))</f>
        <v>0</v>
      </c>
      <c r="T396" s="26">
        <f>IF(R396&gt;0,IF(R396&lt;P396,K396/12*Gesamt!$C$23*(1+L396)^(Gesamt!$B$23-Beamte!N396)*(1+$K$4),0),0)</f>
        <v>0</v>
      </c>
      <c r="U396" s="36">
        <f>(T396/Gesamt!$B$23*N396/((1+Gesamt!$B$29)^(Gesamt!$B$23-Beamte!N396)))*(1+S396)</f>
        <v>0</v>
      </c>
      <c r="V396" s="24">
        <f>IF(N396&lt;Gesamt!$B$24,IF(H396=0,G396+365.25*Gesamt!$B$24,H396+365.25*Gesamt!$B$24),0)</f>
        <v>0</v>
      </c>
      <c r="W396" s="26" t="b">
        <f>IF(V396&gt;0,IF(V396&lt;P396,K396/12*Gesamt!$C$24*(1+L396)^(Gesamt!$B$24-Beamte!N396)*(1+$K$4),IF(O396&gt;=35,K396/12*Gesamt!$C$24*(1+L396)^(O396-N396)*(1+$K$4),0)))</f>
        <v>0</v>
      </c>
      <c r="X396" s="36">
        <f>IF(O396&gt;=40,(W396/Gesamt!$B$24*N396/((1+Gesamt!$B$29)^(Gesamt!$B$24-Beamte!N396))*(1+S396)),IF(O396&gt;=35,(W396/O396*N396/((1+Gesamt!$B$29)^(O396-Beamte!N396))*(1+S396)),0))</f>
        <v>0</v>
      </c>
      <c r="Y396" s="27">
        <f>IF(N396&gt;Gesamt!$B$23,0,K396/12*Gesamt!$C$23*(((1+Beamte!L396)^(Gesamt!$B$23-Beamte!N396))))</f>
        <v>0</v>
      </c>
      <c r="Z396" s="15">
        <f>IF(N396&gt;Gesamt!$B$32,0,Y396/Gesamt!$B$32*((N396)*(1+S396))/((1+Gesamt!$B$29)^(Gesamt!$B$32-N396)))</f>
        <v>0</v>
      </c>
      <c r="AA396" s="37">
        <f t="shared" si="46"/>
        <v>0</v>
      </c>
      <c r="AB396" s="15">
        <f>IF(V396-P396&gt;0,0,IF(N396&gt;Gesamt!$B$24,0,K396/12*Gesamt!$C$24*(((1+Beamte!L396)^(Gesamt!$B$24-Beamte!N396)))))</f>
        <v>0</v>
      </c>
      <c r="AC396" s="15">
        <f>IF(N396&gt;Gesamt!$B$24,0,AB396/Gesamt!$B$24*((N396)*(1+S396))/((1+Gesamt!$B$29)^(Gesamt!$B$24-N396)))</f>
        <v>0</v>
      </c>
      <c r="AD396" s="37">
        <f t="shared" si="47"/>
        <v>0</v>
      </c>
      <c r="AE396" s="15">
        <f>IF(R396-P396&lt;0,0,x)</f>
        <v>0</v>
      </c>
    </row>
    <row r="397" spans="6:31" x14ac:dyDescent="0.15">
      <c r="F397" s="40"/>
      <c r="G397" s="40"/>
      <c r="H397" s="40"/>
      <c r="I397" s="41"/>
      <c r="J397" s="41"/>
      <c r="K397" s="32">
        <f t="shared" si="43"/>
        <v>0</v>
      </c>
      <c r="L397" s="42">
        <v>1.4999999999999999E-2</v>
      </c>
      <c r="M397" s="33">
        <f t="shared" si="44"/>
        <v>-50.997946611909654</v>
      </c>
      <c r="N397" s="22">
        <f>(Gesamt!$B$2-IF(H397=0,G397,H397))/365.25</f>
        <v>116</v>
      </c>
      <c r="O397" s="22">
        <f t="shared" si="48"/>
        <v>65.002053388090346</v>
      </c>
      <c r="P397" s="23">
        <f>F397+IF(C397="m",Gesamt!$B$13*365.25,Gesamt!$B$14*365.25)</f>
        <v>23741.25</v>
      </c>
      <c r="Q397" s="34">
        <f t="shared" si="45"/>
        <v>23742</v>
      </c>
      <c r="R397" s="24">
        <f>IF(N397&lt;Gesamt!$B$23,IF(H397=0,G397+365.25*Gesamt!$B$23,H397+365.25*Gesamt!$B$23),0)</f>
        <v>0</v>
      </c>
      <c r="S397" s="35">
        <f>IF(M397&lt;Gesamt!$B$17,Gesamt!$C$17,IF(M397&lt;Gesamt!$B$18,Gesamt!$C$18,IF(M397&lt;Gesamt!$B$19,Gesamt!$C$19,Gesamt!$C$20)))</f>
        <v>0</v>
      </c>
      <c r="T397" s="26">
        <f>IF(R397&gt;0,IF(R397&lt;P397,K397/12*Gesamt!$C$23*(1+L397)^(Gesamt!$B$23-Beamte!N397)*(1+$K$4),0),0)</f>
        <v>0</v>
      </c>
      <c r="U397" s="36">
        <f>(T397/Gesamt!$B$23*N397/((1+Gesamt!$B$29)^(Gesamt!$B$23-Beamte!N397)))*(1+S397)</f>
        <v>0</v>
      </c>
      <c r="V397" s="24">
        <f>IF(N397&lt;Gesamt!$B$24,IF(H397=0,G397+365.25*Gesamt!$B$24,H397+365.25*Gesamt!$B$24),0)</f>
        <v>0</v>
      </c>
      <c r="W397" s="26" t="b">
        <f>IF(V397&gt;0,IF(V397&lt;P397,K397/12*Gesamt!$C$24*(1+L397)^(Gesamt!$B$24-Beamte!N397)*(1+$K$4),IF(O397&gt;=35,K397/12*Gesamt!$C$24*(1+L397)^(O397-N397)*(1+$K$4),0)))</f>
        <v>0</v>
      </c>
      <c r="X397" s="36">
        <f>IF(O397&gt;=40,(W397/Gesamt!$B$24*N397/((1+Gesamt!$B$29)^(Gesamt!$B$24-Beamte!N397))*(1+S397)),IF(O397&gt;=35,(W397/O397*N397/((1+Gesamt!$B$29)^(O397-Beamte!N397))*(1+S397)),0))</f>
        <v>0</v>
      </c>
      <c r="Y397" s="27">
        <f>IF(N397&gt;Gesamt!$B$23,0,K397/12*Gesamt!$C$23*(((1+Beamte!L397)^(Gesamt!$B$23-Beamte!N397))))</f>
        <v>0</v>
      </c>
      <c r="Z397" s="15">
        <f>IF(N397&gt;Gesamt!$B$32,0,Y397/Gesamt!$B$32*((N397)*(1+S397))/((1+Gesamt!$B$29)^(Gesamt!$B$32-N397)))</f>
        <v>0</v>
      </c>
      <c r="AA397" s="37">
        <f t="shared" si="46"/>
        <v>0</v>
      </c>
      <c r="AB397" s="15">
        <f>IF(V397-P397&gt;0,0,IF(N397&gt;Gesamt!$B$24,0,K397/12*Gesamt!$C$24*(((1+Beamte!L397)^(Gesamt!$B$24-Beamte!N397)))))</f>
        <v>0</v>
      </c>
      <c r="AC397" s="15">
        <f>IF(N397&gt;Gesamt!$B$24,0,AB397/Gesamt!$B$24*((N397)*(1+S397))/((1+Gesamt!$B$29)^(Gesamt!$B$24-N397)))</f>
        <v>0</v>
      </c>
      <c r="AD397" s="37">
        <f t="shared" si="47"/>
        <v>0</v>
      </c>
      <c r="AE397" s="15">
        <f>IF(R397-P397&lt;0,0,x)</f>
        <v>0</v>
      </c>
    </row>
    <row r="398" spans="6:31" x14ac:dyDescent="0.15">
      <c r="F398" s="40"/>
      <c r="G398" s="40"/>
      <c r="H398" s="40"/>
      <c r="I398" s="41"/>
      <c r="J398" s="41"/>
      <c r="K398" s="32">
        <f t="shared" si="43"/>
        <v>0</v>
      </c>
      <c r="L398" s="42">
        <v>1.4999999999999999E-2</v>
      </c>
      <c r="M398" s="33">
        <f t="shared" si="44"/>
        <v>-50.997946611909654</v>
      </c>
      <c r="N398" s="22">
        <f>(Gesamt!$B$2-IF(H398=0,G398,H398))/365.25</f>
        <v>116</v>
      </c>
      <c r="O398" s="22">
        <f t="shared" si="48"/>
        <v>65.002053388090346</v>
      </c>
      <c r="P398" s="23">
        <f>F398+IF(C398="m",Gesamt!$B$13*365.25,Gesamt!$B$14*365.25)</f>
        <v>23741.25</v>
      </c>
      <c r="Q398" s="34">
        <f t="shared" si="45"/>
        <v>23742</v>
      </c>
      <c r="R398" s="24">
        <f>IF(N398&lt;Gesamt!$B$23,IF(H398=0,G398+365.25*Gesamt!$B$23,H398+365.25*Gesamt!$B$23),0)</f>
        <v>0</v>
      </c>
      <c r="S398" s="35">
        <f>IF(M398&lt;Gesamt!$B$17,Gesamt!$C$17,IF(M398&lt;Gesamt!$B$18,Gesamt!$C$18,IF(M398&lt;Gesamt!$B$19,Gesamt!$C$19,Gesamt!$C$20)))</f>
        <v>0</v>
      </c>
      <c r="T398" s="26">
        <f>IF(R398&gt;0,IF(R398&lt;P398,K398/12*Gesamt!$C$23*(1+L398)^(Gesamt!$B$23-Beamte!N398)*(1+$K$4),0),0)</f>
        <v>0</v>
      </c>
      <c r="U398" s="36">
        <f>(T398/Gesamt!$B$23*N398/((1+Gesamt!$B$29)^(Gesamt!$B$23-Beamte!N398)))*(1+S398)</f>
        <v>0</v>
      </c>
      <c r="V398" s="24">
        <f>IF(N398&lt;Gesamt!$B$24,IF(H398=0,G398+365.25*Gesamt!$B$24,H398+365.25*Gesamt!$B$24),0)</f>
        <v>0</v>
      </c>
      <c r="W398" s="26" t="b">
        <f>IF(V398&gt;0,IF(V398&lt;P398,K398/12*Gesamt!$C$24*(1+L398)^(Gesamt!$B$24-Beamte!N398)*(1+$K$4),IF(O398&gt;=35,K398/12*Gesamt!$C$24*(1+L398)^(O398-N398)*(1+$K$4),0)))</f>
        <v>0</v>
      </c>
      <c r="X398" s="36">
        <f>IF(O398&gt;=40,(W398/Gesamt!$B$24*N398/((1+Gesamt!$B$29)^(Gesamt!$B$24-Beamte!N398))*(1+S398)),IF(O398&gt;=35,(W398/O398*N398/((1+Gesamt!$B$29)^(O398-Beamte!N398))*(1+S398)),0))</f>
        <v>0</v>
      </c>
      <c r="Y398" s="27">
        <f>IF(N398&gt;Gesamt!$B$23,0,K398/12*Gesamt!$C$23*(((1+Beamte!L398)^(Gesamt!$B$23-Beamte!N398))))</f>
        <v>0</v>
      </c>
      <c r="Z398" s="15">
        <f>IF(N398&gt;Gesamt!$B$32,0,Y398/Gesamt!$B$32*((N398)*(1+S398))/((1+Gesamt!$B$29)^(Gesamt!$B$32-N398)))</f>
        <v>0</v>
      </c>
      <c r="AA398" s="37">
        <f t="shared" si="46"/>
        <v>0</v>
      </c>
      <c r="AB398" s="15">
        <f>IF(V398-P398&gt;0,0,IF(N398&gt;Gesamt!$B$24,0,K398/12*Gesamt!$C$24*(((1+Beamte!L398)^(Gesamt!$B$24-Beamte!N398)))))</f>
        <v>0</v>
      </c>
      <c r="AC398" s="15">
        <f>IF(N398&gt;Gesamt!$B$24,0,AB398/Gesamt!$B$24*((N398)*(1+S398))/((1+Gesamt!$B$29)^(Gesamt!$B$24-N398)))</f>
        <v>0</v>
      </c>
      <c r="AD398" s="37">
        <f t="shared" si="47"/>
        <v>0</v>
      </c>
      <c r="AE398" s="15">
        <f>IF(R398-P398&lt;0,0,x)</f>
        <v>0</v>
      </c>
    </row>
    <row r="399" spans="6:31" x14ac:dyDescent="0.15">
      <c r="F399" s="40"/>
      <c r="G399" s="40"/>
      <c r="H399" s="40"/>
      <c r="I399" s="41"/>
      <c r="J399" s="41"/>
      <c r="K399" s="32">
        <f t="shared" si="43"/>
        <v>0</v>
      </c>
      <c r="L399" s="42">
        <v>1.4999999999999999E-2</v>
      </c>
      <c r="M399" s="33">
        <f t="shared" si="44"/>
        <v>-50.997946611909654</v>
      </c>
      <c r="N399" s="22">
        <f>(Gesamt!$B$2-IF(H399=0,G399,H399))/365.25</f>
        <v>116</v>
      </c>
      <c r="O399" s="22">
        <f t="shared" si="48"/>
        <v>65.002053388090346</v>
      </c>
      <c r="P399" s="23">
        <f>F399+IF(C399="m",Gesamt!$B$13*365.25,Gesamt!$B$14*365.25)</f>
        <v>23741.25</v>
      </c>
      <c r="Q399" s="34">
        <f t="shared" si="45"/>
        <v>23742</v>
      </c>
      <c r="R399" s="24">
        <f>IF(N399&lt;Gesamt!$B$23,IF(H399=0,G399+365.25*Gesamt!$B$23,H399+365.25*Gesamt!$B$23),0)</f>
        <v>0</v>
      </c>
      <c r="S399" s="35">
        <f>IF(M399&lt;Gesamt!$B$17,Gesamt!$C$17,IF(M399&lt;Gesamt!$B$18,Gesamt!$C$18,IF(M399&lt;Gesamt!$B$19,Gesamt!$C$19,Gesamt!$C$20)))</f>
        <v>0</v>
      </c>
      <c r="T399" s="26">
        <f>IF(R399&gt;0,IF(R399&lt;P399,K399/12*Gesamt!$C$23*(1+L399)^(Gesamt!$B$23-Beamte!N399)*(1+$K$4),0),0)</f>
        <v>0</v>
      </c>
      <c r="U399" s="36">
        <f>(T399/Gesamt!$B$23*N399/((1+Gesamt!$B$29)^(Gesamt!$B$23-Beamte!N399)))*(1+S399)</f>
        <v>0</v>
      </c>
      <c r="V399" s="24">
        <f>IF(N399&lt;Gesamt!$B$24,IF(H399=0,G399+365.25*Gesamt!$B$24,H399+365.25*Gesamt!$B$24),0)</f>
        <v>0</v>
      </c>
      <c r="W399" s="26" t="b">
        <f>IF(V399&gt;0,IF(V399&lt;P399,K399/12*Gesamt!$C$24*(1+L399)^(Gesamt!$B$24-Beamte!N399)*(1+$K$4),IF(O399&gt;=35,K399/12*Gesamt!$C$24*(1+L399)^(O399-N399)*(1+$K$4),0)))</f>
        <v>0</v>
      </c>
      <c r="X399" s="36">
        <f>IF(O399&gt;=40,(W399/Gesamt!$B$24*N399/((1+Gesamt!$B$29)^(Gesamt!$B$24-Beamte!N399))*(1+S399)),IF(O399&gt;=35,(W399/O399*N399/((1+Gesamt!$B$29)^(O399-Beamte!N399))*(1+S399)),0))</f>
        <v>0</v>
      </c>
      <c r="Y399" s="27">
        <f>IF(N399&gt;Gesamt!$B$23,0,K399/12*Gesamt!$C$23*(((1+Beamte!L399)^(Gesamt!$B$23-Beamte!N399))))</f>
        <v>0</v>
      </c>
      <c r="Z399" s="15">
        <f>IF(N399&gt;Gesamt!$B$32,0,Y399/Gesamt!$B$32*((N399)*(1+S399))/((1+Gesamt!$B$29)^(Gesamt!$B$32-N399)))</f>
        <v>0</v>
      </c>
      <c r="AA399" s="37">
        <f t="shared" si="46"/>
        <v>0</v>
      </c>
      <c r="AB399" s="15">
        <f>IF(V399-P399&gt;0,0,IF(N399&gt;Gesamt!$B$24,0,K399/12*Gesamt!$C$24*(((1+Beamte!L399)^(Gesamt!$B$24-Beamte!N399)))))</f>
        <v>0</v>
      </c>
      <c r="AC399" s="15">
        <f>IF(N399&gt;Gesamt!$B$24,0,AB399/Gesamt!$B$24*((N399)*(1+S399))/((1+Gesamt!$B$29)^(Gesamt!$B$24-N399)))</f>
        <v>0</v>
      </c>
      <c r="AD399" s="37">
        <f t="shared" si="47"/>
        <v>0</v>
      </c>
      <c r="AE399" s="15">
        <f>IF(R399-P399&lt;0,0,x)</f>
        <v>0</v>
      </c>
    </row>
    <row r="400" spans="6:31" x14ac:dyDescent="0.15">
      <c r="F400" s="40"/>
      <c r="G400" s="40"/>
      <c r="H400" s="40"/>
      <c r="I400" s="41"/>
      <c r="J400" s="41"/>
      <c r="K400" s="32">
        <f t="shared" si="43"/>
        <v>0</v>
      </c>
      <c r="L400" s="42">
        <v>1.4999999999999999E-2</v>
      </c>
      <c r="M400" s="33">
        <f t="shared" si="44"/>
        <v>-50.997946611909654</v>
      </c>
      <c r="N400" s="22">
        <f>(Gesamt!$B$2-IF(H400=0,G400,H400))/365.25</f>
        <v>116</v>
      </c>
      <c r="O400" s="22">
        <f t="shared" si="48"/>
        <v>65.002053388090346</v>
      </c>
      <c r="P400" s="23">
        <f>F400+IF(C400="m",Gesamt!$B$13*365.25,Gesamt!$B$14*365.25)</f>
        <v>23741.25</v>
      </c>
      <c r="Q400" s="34">
        <f t="shared" si="45"/>
        <v>23742</v>
      </c>
      <c r="R400" s="24">
        <f>IF(N400&lt;Gesamt!$B$23,IF(H400=0,G400+365.25*Gesamt!$B$23,H400+365.25*Gesamt!$B$23),0)</f>
        <v>0</v>
      </c>
      <c r="S400" s="35">
        <f>IF(M400&lt;Gesamt!$B$17,Gesamt!$C$17,IF(M400&lt;Gesamt!$B$18,Gesamt!$C$18,IF(M400&lt;Gesamt!$B$19,Gesamt!$C$19,Gesamt!$C$20)))</f>
        <v>0</v>
      </c>
      <c r="T400" s="26">
        <f>IF(R400&gt;0,IF(R400&lt;P400,K400/12*Gesamt!$C$23*(1+L400)^(Gesamt!$B$23-Beamte!N400)*(1+$K$4),0),0)</f>
        <v>0</v>
      </c>
      <c r="U400" s="36">
        <f>(T400/Gesamt!$B$23*N400/((1+Gesamt!$B$29)^(Gesamt!$B$23-Beamte!N400)))*(1+S400)</f>
        <v>0</v>
      </c>
      <c r="V400" s="24">
        <f>IF(N400&lt;Gesamt!$B$24,IF(H400=0,G400+365.25*Gesamt!$B$24,H400+365.25*Gesamt!$B$24),0)</f>
        <v>0</v>
      </c>
      <c r="W400" s="26" t="b">
        <f>IF(V400&gt;0,IF(V400&lt;P400,K400/12*Gesamt!$C$24*(1+L400)^(Gesamt!$B$24-Beamte!N400)*(1+$K$4),IF(O400&gt;=35,K400/12*Gesamt!$C$24*(1+L400)^(O400-N400)*(1+$K$4),0)))</f>
        <v>0</v>
      </c>
      <c r="X400" s="36">
        <f>IF(O400&gt;=40,(W400/Gesamt!$B$24*N400/((1+Gesamt!$B$29)^(Gesamt!$B$24-Beamte!N400))*(1+S400)),IF(O400&gt;=35,(W400/O400*N400/((1+Gesamt!$B$29)^(O400-Beamte!N400))*(1+S400)),0))</f>
        <v>0</v>
      </c>
      <c r="Y400" s="27">
        <f>IF(N400&gt;Gesamt!$B$23,0,K400/12*Gesamt!$C$23*(((1+Beamte!L400)^(Gesamt!$B$23-Beamte!N400))))</f>
        <v>0</v>
      </c>
      <c r="Z400" s="15">
        <f>IF(N400&gt;Gesamt!$B$32,0,Y400/Gesamt!$B$32*((N400)*(1+S400))/((1+Gesamt!$B$29)^(Gesamt!$B$32-N400)))</f>
        <v>0</v>
      </c>
      <c r="AA400" s="37">
        <f t="shared" si="46"/>
        <v>0</v>
      </c>
      <c r="AB400" s="15">
        <f>IF(V400-P400&gt;0,0,IF(N400&gt;Gesamt!$B$24,0,K400/12*Gesamt!$C$24*(((1+Beamte!L400)^(Gesamt!$B$24-Beamte!N400)))))</f>
        <v>0</v>
      </c>
      <c r="AC400" s="15">
        <f>IF(N400&gt;Gesamt!$B$24,0,AB400/Gesamt!$B$24*((N400)*(1+S400))/((1+Gesamt!$B$29)^(Gesamt!$B$24-N400)))</f>
        <v>0</v>
      </c>
      <c r="AD400" s="37">
        <f t="shared" si="47"/>
        <v>0</v>
      </c>
      <c r="AE400" s="15">
        <f>IF(R400-P400&lt;0,0,x)</f>
        <v>0</v>
      </c>
    </row>
    <row r="401" spans="6:31" x14ac:dyDescent="0.15">
      <c r="F401" s="40"/>
      <c r="G401" s="40"/>
      <c r="H401" s="40"/>
      <c r="I401" s="41"/>
      <c r="J401" s="41"/>
      <c r="K401" s="32">
        <f t="shared" si="43"/>
        <v>0</v>
      </c>
      <c r="L401" s="42">
        <v>1.4999999999999999E-2</v>
      </c>
      <c r="M401" s="33">
        <f t="shared" si="44"/>
        <v>-50.997946611909654</v>
      </c>
      <c r="N401" s="22">
        <f>(Gesamt!$B$2-IF(H401=0,G401,H401))/365.25</f>
        <v>116</v>
      </c>
      <c r="O401" s="22">
        <f t="shared" si="48"/>
        <v>65.002053388090346</v>
      </c>
      <c r="P401" s="23">
        <f>F401+IF(C401="m",Gesamt!$B$13*365.25,Gesamt!$B$14*365.25)</f>
        <v>23741.25</v>
      </c>
      <c r="Q401" s="34">
        <f t="shared" si="45"/>
        <v>23742</v>
      </c>
      <c r="R401" s="24">
        <f>IF(N401&lt;Gesamt!$B$23,IF(H401=0,G401+365.25*Gesamt!$B$23,H401+365.25*Gesamt!$B$23),0)</f>
        <v>0</v>
      </c>
      <c r="S401" s="35">
        <f>IF(M401&lt;Gesamt!$B$17,Gesamt!$C$17,IF(M401&lt;Gesamt!$B$18,Gesamt!$C$18,IF(M401&lt;Gesamt!$B$19,Gesamt!$C$19,Gesamt!$C$20)))</f>
        <v>0</v>
      </c>
      <c r="T401" s="26">
        <f>IF(R401&gt;0,IF(R401&lt;P401,K401/12*Gesamt!$C$23*(1+L401)^(Gesamt!$B$23-Beamte!N401)*(1+$K$4),0),0)</f>
        <v>0</v>
      </c>
      <c r="U401" s="36">
        <f>(T401/Gesamt!$B$23*N401/((1+Gesamt!$B$29)^(Gesamt!$B$23-Beamte!N401)))*(1+S401)</f>
        <v>0</v>
      </c>
      <c r="V401" s="24">
        <f>IF(N401&lt;Gesamt!$B$24,IF(H401=0,G401+365.25*Gesamt!$B$24,H401+365.25*Gesamt!$B$24),0)</f>
        <v>0</v>
      </c>
      <c r="W401" s="26" t="b">
        <f>IF(V401&gt;0,IF(V401&lt;P401,K401/12*Gesamt!$C$24*(1+L401)^(Gesamt!$B$24-Beamte!N401)*(1+$K$4),IF(O401&gt;=35,K401/12*Gesamt!$C$24*(1+L401)^(O401-N401)*(1+$K$4),0)))</f>
        <v>0</v>
      </c>
      <c r="X401" s="36">
        <f>IF(O401&gt;=40,(W401/Gesamt!$B$24*N401/((1+Gesamt!$B$29)^(Gesamt!$B$24-Beamte!N401))*(1+S401)),IF(O401&gt;=35,(W401/O401*N401/((1+Gesamt!$B$29)^(O401-Beamte!N401))*(1+S401)),0))</f>
        <v>0</v>
      </c>
      <c r="Y401" s="27">
        <f>IF(N401&gt;Gesamt!$B$23,0,K401/12*Gesamt!$C$23*(((1+Beamte!L401)^(Gesamt!$B$23-Beamte!N401))))</f>
        <v>0</v>
      </c>
      <c r="Z401" s="15">
        <f>IF(N401&gt;Gesamt!$B$32,0,Y401/Gesamt!$B$32*((N401)*(1+S401))/((1+Gesamt!$B$29)^(Gesamt!$B$32-N401)))</f>
        <v>0</v>
      </c>
      <c r="AA401" s="37">
        <f t="shared" si="46"/>
        <v>0</v>
      </c>
      <c r="AB401" s="15">
        <f>IF(V401-P401&gt;0,0,IF(N401&gt;Gesamt!$B$24,0,K401/12*Gesamt!$C$24*(((1+Beamte!L401)^(Gesamt!$B$24-Beamte!N401)))))</f>
        <v>0</v>
      </c>
      <c r="AC401" s="15">
        <f>IF(N401&gt;Gesamt!$B$24,0,AB401/Gesamt!$B$24*((N401)*(1+S401))/((1+Gesamt!$B$29)^(Gesamt!$B$24-N401)))</f>
        <v>0</v>
      </c>
      <c r="AD401" s="37">
        <f t="shared" si="47"/>
        <v>0</v>
      </c>
      <c r="AE401" s="15">
        <f>IF(R401-P401&lt;0,0,x)</f>
        <v>0</v>
      </c>
    </row>
    <row r="402" spans="6:31" x14ac:dyDescent="0.15">
      <c r="F402" s="40"/>
      <c r="G402" s="40"/>
      <c r="H402" s="40"/>
      <c r="I402" s="41"/>
      <c r="J402" s="41"/>
      <c r="K402" s="32">
        <f t="shared" si="43"/>
        <v>0</v>
      </c>
      <c r="L402" s="42">
        <v>1.4999999999999999E-2</v>
      </c>
      <c r="M402" s="33">
        <f t="shared" si="44"/>
        <v>-50.997946611909654</v>
      </c>
      <c r="N402" s="22">
        <f>(Gesamt!$B$2-IF(H402=0,G402,H402))/365.25</f>
        <v>116</v>
      </c>
      <c r="O402" s="22">
        <f t="shared" si="48"/>
        <v>65.002053388090346</v>
      </c>
      <c r="P402" s="23">
        <f>F402+IF(C402="m",Gesamt!$B$13*365.25,Gesamt!$B$14*365.25)</f>
        <v>23741.25</v>
      </c>
      <c r="Q402" s="34">
        <f t="shared" si="45"/>
        <v>23742</v>
      </c>
      <c r="R402" s="24">
        <f>IF(N402&lt;Gesamt!$B$23,IF(H402=0,G402+365.25*Gesamt!$B$23,H402+365.25*Gesamt!$B$23),0)</f>
        <v>0</v>
      </c>
      <c r="S402" s="35">
        <f>IF(M402&lt;Gesamt!$B$17,Gesamt!$C$17,IF(M402&lt;Gesamt!$B$18,Gesamt!$C$18,IF(M402&lt;Gesamt!$B$19,Gesamt!$C$19,Gesamt!$C$20)))</f>
        <v>0</v>
      </c>
      <c r="T402" s="26">
        <f>IF(R402&gt;0,IF(R402&lt;P402,K402/12*Gesamt!$C$23*(1+L402)^(Gesamt!$B$23-Beamte!N402)*(1+$K$4),0),0)</f>
        <v>0</v>
      </c>
      <c r="U402" s="36">
        <f>(T402/Gesamt!$B$23*N402/((1+Gesamt!$B$29)^(Gesamt!$B$23-Beamte!N402)))*(1+S402)</f>
        <v>0</v>
      </c>
      <c r="V402" s="24">
        <f>IF(N402&lt;Gesamt!$B$24,IF(H402=0,G402+365.25*Gesamt!$B$24,H402+365.25*Gesamt!$B$24),0)</f>
        <v>0</v>
      </c>
      <c r="W402" s="26" t="b">
        <f>IF(V402&gt;0,IF(V402&lt;P402,K402/12*Gesamt!$C$24*(1+L402)^(Gesamt!$B$24-Beamte!N402)*(1+$K$4),IF(O402&gt;=35,K402/12*Gesamt!$C$24*(1+L402)^(O402-N402)*(1+$K$4),0)))</f>
        <v>0</v>
      </c>
      <c r="X402" s="36">
        <f>IF(O402&gt;=40,(W402/Gesamt!$B$24*N402/((1+Gesamt!$B$29)^(Gesamt!$B$24-Beamte!N402))*(1+S402)),IF(O402&gt;=35,(W402/O402*N402/((1+Gesamt!$B$29)^(O402-Beamte!N402))*(1+S402)),0))</f>
        <v>0</v>
      </c>
      <c r="Y402" s="27">
        <f>IF(N402&gt;Gesamt!$B$23,0,K402/12*Gesamt!$C$23*(((1+Beamte!L402)^(Gesamt!$B$23-Beamte!N402))))</f>
        <v>0</v>
      </c>
      <c r="Z402" s="15">
        <f>IF(N402&gt;Gesamt!$B$32,0,Y402/Gesamt!$B$32*((N402)*(1+S402))/((1+Gesamt!$B$29)^(Gesamt!$B$32-N402)))</f>
        <v>0</v>
      </c>
      <c r="AA402" s="37">
        <f t="shared" si="46"/>
        <v>0</v>
      </c>
      <c r="AB402" s="15">
        <f>IF(V402-P402&gt;0,0,IF(N402&gt;Gesamt!$B$24,0,K402/12*Gesamt!$C$24*(((1+Beamte!L402)^(Gesamt!$B$24-Beamte!N402)))))</f>
        <v>0</v>
      </c>
      <c r="AC402" s="15">
        <f>IF(N402&gt;Gesamt!$B$24,0,AB402/Gesamt!$B$24*((N402)*(1+S402))/((1+Gesamt!$B$29)^(Gesamt!$B$24-N402)))</f>
        <v>0</v>
      </c>
      <c r="AD402" s="37">
        <f t="shared" si="47"/>
        <v>0</v>
      </c>
      <c r="AE402" s="15">
        <f>IF(R402-P402&lt;0,0,x)</f>
        <v>0</v>
      </c>
    </row>
    <row r="403" spans="6:31" x14ac:dyDescent="0.15">
      <c r="F403" s="40"/>
      <c r="G403" s="40"/>
      <c r="H403" s="40"/>
      <c r="I403" s="41"/>
      <c r="J403" s="41"/>
      <c r="K403" s="32">
        <f t="shared" si="43"/>
        <v>0</v>
      </c>
      <c r="L403" s="42">
        <v>1.4999999999999999E-2</v>
      </c>
      <c r="M403" s="33">
        <f t="shared" si="44"/>
        <v>-50.997946611909654</v>
      </c>
      <c r="N403" s="22">
        <f>(Gesamt!$B$2-IF(H403=0,G403,H403))/365.25</f>
        <v>116</v>
      </c>
      <c r="O403" s="22">
        <f t="shared" si="48"/>
        <v>65.002053388090346</v>
      </c>
      <c r="P403" s="23">
        <f>F403+IF(C403="m",Gesamt!$B$13*365.25,Gesamt!$B$14*365.25)</f>
        <v>23741.25</v>
      </c>
      <c r="Q403" s="34">
        <f t="shared" si="45"/>
        <v>23742</v>
      </c>
      <c r="R403" s="24">
        <f>IF(N403&lt;Gesamt!$B$23,IF(H403=0,G403+365.25*Gesamt!$B$23,H403+365.25*Gesamt!$B$23),0)</f>
        <v>0</v>
      </c>
      <c r="S403" s="35">
        <f>IF(M403&lt;Gesamt!$B$17,Gesamt!$C$17,IF(M403&lt;Gesamt!$B$18,Gesamt!$C$18,IF(M403&lt;Gesamt!$B$19,Gesamt!$C$19,Gesamt!$C$20)))</f>
        <v>0</v>
      </c>
      <c r="T403" s="26">
        <f>IF(R403&gt;0,IF(R403&lt;P403,K403/12*Gesamt!$C$23*(1+L403)^(Gesamt!$B$23-Beamte!N403)*(1+$K$4),0),0)</f>
        <v>0</v>
      </c>
      <c r="U403" s="36">
        <f>(T403/Gesamt!$B$23*N403/((1+Gesamt!$B$29)^(Gesamt!$B$23-Beamte!N403)))*(1+S403)</f>
        <v>0</v>
      </c>
      <c r="V403" s="24">
        <f>IF(N403&lt;Gesamt!$B$24,IF(H403=0,G403+365.25*Gesamt!$B$24,H403+365.25*Gesamt!$B$24),0)</f>
        <v>0</v>
      </c>
      <c r="W403" s="26" t="b">
        <f>IF(V403&gt;0,IF(V403&lt;P403,K403/12*Gesamt!$C$24*(1+L403)^(Gesamt!$B$24-Beamte!N403)*(1+$K$4),IF(O403&gt;=35,K403/12*Gesamt!$C$24*(1+L403)^(O403-N403)*(1+$K$4),0)))</f>
        <v>0</v>
      </c>
      <c r="X403" s="36">
        <f>IF(O403&gt;=40,(W403/Gesamt!$B$24*N403/((1+Gesamt!$B$29)^(Gesamt!$B$24-Beamte!N403))*(1+S403)),IF(O403&gt;=35,(W403/O403*N403/((1+Gesamt!$B$29)^(O403-Beamte!N403))*(1+S403)),0))</f>
        <v>0</v>
      </c>
      <c r="Y403" s="27">
        <f>IF(N403&gt;Gesamt!$B$23,0,K403/12*Gesamt!$C$23*(((1+Beamte!L403)^(Gesamt!$B$23-Beamte!N403))))</f>
        <v>0</v>
      </c>
      <c r="Z403" s="15">
        <f>IF(N403&gt;Gesamt!$B$32,0,Y403/Gesamt!$B$32*((N403)*(1+S403))/((1+Gesamt!$B$29)^(Gesamt!$B$32-N403)))</f>
        <v>0</v>
      </c>
      <c r="AA403" s="37">
        <f t="shared" si="46"/>
        <v>0</v>
      </c>
      <c r="AB403" s="15">
        <f>IF(V403-P403&gt;0,0,IF(N403&gt;Gesamt!$B$24,0,K403/12*Gesamt!$C$24*(((1+Beamte!L403)^(Gesamt!$B$24-Beamte!N403)))))</f>
        <v>0</v>
      </c>
      <c r="AC403" s="15">
        <f>IF(N403&gt;Gesamt!$B$24,0,AB403/Gesamt!$B$24*((N403)*(1+S403))/((1+Gesamt!$B$29)^(Gesamt!$B$24-N403)))</f>
        <v>0</v>
      </c>
      <c r="AD403" s="37">
        <f t="shared" si="47"/>
        <v>0</v>
      </c>
      <c r="AE403" s="15">
        <f>IF(R403-P403&lt;0,0,x)</f>
        <v>0</v>
      </c>
    </row>
    <row r="404" spans="6:31" x14ac:dyDescent="0.15">
      <c r="F404" s="40"/>
      <c r="G404" s="40"/>
      <c r="H404" s="40"/>
      <c r="I404" s="41"/>
      <c r="J404" s="41"/>
      <c r="K404" s="32">
        <f t="shared" si="43"/>
        <v>0</v>
      </c>
      <c r="L404" s="42">
        <v>1.4999999999999999E-2</v>
      </c>
      <c r="M404" s="33">
        <f t="shared" si="44"/>
        <v>-50.997946611909654</v>
      </c>
      <c r="N404" s="22">
        <f>(Gesamt!$B$2-IF(H404=0,G404,H404))/365.25</f>
        <v>116</v>
      </c>
      <c r="O404" s="22">
        <f t="shared" si="48"/>
        <v>65.002053388090346</v>
      </c>
      <c r="P404" s="23">
        <f>F404+IF(C404="m",Gesamt!$B$13*365.25,Gesamt!$B$14*365.25)</f>
        <v>23741.25</v>
      </c>
      <c r="Q404" s="34">
        <f t="shared" si="45"/>
        <v>23742</v>
      </c>
      <c r="R404" s="24">
        <f>IF(N404&lt;Gesamt!$B$23,IF(H404=0,G404+365.25*Gesamt!$B$23,H404+365.25*Gesamt!$B$23),0)</f>
        <v>0</v>
      </c>
      <c r="S404" s="35">
        <f>IF(M404&lt;Gesamt!$B$17,Gesamt!$C$17,IF(M404&lt;Gesamt!$B$18,Gesamt!$C$18,IF(M404&lt;Gesamt!$B$19,Gesamt!$C$19,Gesamt!$C$20)))</f>
        <v>0</v>
      </c>
      <c r="T404" s="26">
        <f>IF(R404&gt;0,IF(R404&lt;P404,K404/12*Gesamt!$C$23*(1+L404)^(Gesamt!$B$23-Beamte!N404)*(1+$K$4),0),0)</f>
        <v>0</v>
      </c>
      <c r="U404" s="36">
        <f>(T404/Gesamt!$B$23*N404/((1+Gesamt!$B$29)^(Gesamt!$B$23-Beamte!N404)))*(1+S404)</f>
        <v>0</v>
      </c>
      <c r="V404" s="24">
        <f>IF(N404&lt;Gesamt!$B$24,IF(H404=0,G404+365.25*Gesamt!$B$24,H404+365.25*Gesamt!$B$24),0)</f>
        <v>0</v>
      </c>
      <c r="W404" s="26" t="b">
        <f>IF(V404&gt;0,IF(V404&lt;P404,K404/12*Gesamt!$C$24*(1+L404)^(Gesamt!$B$24-Beamte!N404)*(1+$K$4),IF(O404&gt;=35,K404/12*Gesamt!$C$24*(1+L404)^(O404-N404)*(1+$K$4),0)))</f>
        <v>0</v>
      </c>
      <c r="X404" s="36">
        <f>IF(O404&gt;=40,(W404/Gesamt!$B$24*N404/((1+Gesamt!$B$29)^(Gesamt!$B$24-Beamte!N404))*(1+S404)),IF(O404&gt;=35,(W404/O404*N404/((1+Gesamt!$B$29)^(O404-Beamte!N404))*(1+S404)),0))</f>
        <v>0</v>
      </c>
      <c r="Y404" s="27">
        <f>IF(N404&gt;Gesamt!$B$23,0,K404/12*Gesamt!$C$23*(((1+Beamte!L404)^(Gesamt!$B$23-Beamte!N404))))</f>
        <v>0</v>
      </c>
      <c r="Z404" s="15">
        <f>IF(N404&gt;Gesamt!$B$32,0,Y404/Gesamt!$B$32*((N404)*(1+S404))/((1+Gesamt!$B$29)^(Gesamt!$B$32-N404)))</f>
        <v>0</v>
      </c>
      <c r="AA404" s="37">
        <f t="shared" si="46"/>
        <v>0</v>
      </c>
      <c r="AB404" s="15">
        <f>IF(V404-P404&gt;0,0,IF(N404&gt;Gesamt!$B$24,0,K404/12*Gesamt!$C$24*(((1+Beamte!L404)^(Gesamt!$B$24-Beamte!N404)))))</f>
        <v>0</v>
      </c>
      <c r="AC404" s="15">
        <f>IF(N404&gt;Gesamt!$B$24,0,AB404/Gesamt!$B$24*((N404)*(1+S404))/((1+Gesamt!$B$29)^(Gesamt!$B$24-N404)))</f>
        <v>0</v>
      </c>
      <c r="AD404" s="37">
        <f t="shared" si="47"/>
        <v>0</v>
      </c>
      <c r="AE404" s="15">
        <f>IF(R404-P404&lt;0,0,x)</f>
        <v>0</v>
      </c>
    </row>
    <row r="405" spans="6:31" x14ac:dyDescent="0.15">
      <c r="F405" s="40"/>
      <c r="G405" s="40"/>
      <c r="H405" s="40"/>
      <c r="I405" s="41"/>
      <c r="J405" s="41"/>
      <c r="K405" s="32">
        <f t="shared" si="43"/>
        <v>0</v>
      </c>
      <c r="L405" s="42">
        <v>1.4999999999999999E-2</v>
      </c>
      <c r="M405" s="33">
        <f t="shared" si="44"/>
        <v>-50.997946611909654</v>
      </c>
      <c r="N405" s="22">
        <f>(Gesamt!$B$2-IF(H405=0,G405,H405))/365.25</f>
        <v>116</v>
      </c>
      <c r="O405" s="22">
        <f t="shared" si="48"/>
        <v>65.002053388090346</v>
      </c>
      <c r="P405" s="23">
        <f>F405+IF(C405="m",Gesamt!$B$13*365.25,Gesamt!$B$14*365.25)</f>
        <v>23741.25</v>
      </c>
      <c r="Q405" s="34">
        <f t="shared" si="45"/>
        <v>23742</v>
      </c>
      <c r="R405" s="24">
        <f>IF(N405&lt;Gesamt!$B$23,IF(H405=0,G405+365.25*Gesamt!$B$23,H405+365.25*Gesamt!$B$23),0)</f>
        <v>0</v>
      </c>
      <c r="S405" s="35">
        <f>IF(M405&lt;Gesamt!$B$17,Gesamt!$C$17,IF(M405&lt;Gesamt!$B$18,Gesamt!$C$18,IF(M405&lt;Gesamt!$B$19,Gesamt!$C$19,Gesamt!$C$20)))</f>
        <v>0</v>
      </c>
      <c r="T405" s="26">
        <f>IF(R405&gt;0,IF(R405&lt;P405,K405/12*Gesamt!$C$23*(1+L405)^(Gesamt!$B$23-Beamte!N405)*(1+$K$4),0),0)</f>
        <v>0</v>
      </c>
      <c r="U405" s="36">
        <f>(T405/Gesamt!$B$23*N405/((1+Gesamt!$B$29)^(Gesamt!$B$23-Beamte!N405)))*(1+S405)</f>
        <v>0</v>
      </c>
      <c r="V405" s="24">
        <f>IF(N405&lt;Gesamt!$B$24,IF(H405=0,G405+365.25*Gesamt!$B$24,H405+365.25*Gesamt!$B$24),0)</f>
        <v>0</v>
      </c>
      <c r="W405" s="26" t="b">
        <f>IF(V405&gt;0,IF(V405&lt;P405,K405/12*Gesamt!$C$24*(1+L405)^(Gesamt!$B$24-Beamte!N405)*(1+$K$4),IF(O405&gt;=35,K405/12*Gesamt!$C$24*(1+L405)^(O405-N405)*(1+$K$4),0)))</f>
        <v>0</v>
      </c>
      <c r="X405" s="36">
        <f>IF(O405&gt;=40,(W405/Gesamt!$B$24*N405/((1+Gesamt!$B$29)^(Gesamt!$B$24-Beamte!N405))*(1+S405)),IF(O405&gt;=35,(W405/O405*N405/((1+Gesamt!$B$29)^(O405-Beamte!N405))*(1+S405)),0))</f>
        <v>0</v>
      </c>
      <c r="Y405" s="27">
        <f>IF(N405&gt;Gesamt!$B$23,0,K405/12*Gesamt!$C$23*(((1+Beamte!L405)^(Gesamt!$B$23-Beamte!N405))))</f>
        <v>0</v>
      </c>
      <c r="Z405" s="15">
        <f>IF(N405&gt;Gesamt!$B$32,0,Y405/Gesamt!$B$32*((N405)*(1+S405))/((1+Gesamt!$B$29)^(Gesamt!$B$32-N405)))</f>
        <v>0</v>
      </c>
      <c r="AA405" s="37">
        <f t="shared" si="46"/>
        <v>0</v>
      </c>
      <c r="AB405" s="15">
        <f>IF(V405-P405&gt;0,0,IF(N405&gt;Gesamt!$B$24,0,K405/12*Gesamt!$C$24*(((1+Beamte!L405)^(Gesamt!$B$24-Beamte!N405)))))</f>
        <v>0</v>
      </c>
      <c r="AC405" s="15">
        <f>IF(N405&gt;Gesamt!$B$24,0,AB405/Gesamt!$B$24*((N405)*(1+S405))/((1+Gesamt!$B$29)^(Gesamt!$B$24-N405)))</f>
        <v>0</v>
      </c>
      <c r="AD405" s="37">
        <f t="shared" si="47"/>
        <v>0</v>
      </c>
      <c r="AE405" s="15">
        <f>IF(R405-P405&lt;0,0,x)</f>
        <v>0</v>
      </c>
    </row>
    <row r="406" spans="6:31" x14ac:dyDescent="0.15">
      <c r="F406" s="40"/>
      <c r="G406" s="40"/>
      <c r="H406" s="40"/>
      <c r="I406" s="41"/>
      <c r="J406" s="41"/>
      <c r="K406" s="32">
        <f t="shared" si="43"/>
        <v>0</v>
      </c>
      <c r="L406" s="42">
        <v>1.4999999999999999E-2</v>
      </c>
      <c r="M406" s="33">
        <f t="shared" si="44"/>
        <v>-50.997946611909654</v>
      </c>
      <c r="N406" s="22">
        <f>(Gesamt!$B$2-IF(H406=0,G406,H406))/365.25</f>
        <v>116</v>
      </c>
      <c r="O406" s="22">
        <f t="shared" si="48"/>
        <v>65.002053388090346</v>
      </c>
      <c r="P406" s="23">
        <f>F406+IF(C406="m",Gesamt!$B$13*365.25,Gesamt!$B$14*365.25)</f>
        <v>23741.25</v>
      </c>
      <c r="Q406" s="34">
        <f t="shared" si="45"/>
        <v>23742</v>
      </c>
      <c r="R406" s="24">
        <f>IF(N406&lt;Gesamt!$B$23,IF(H406=0,G406+365.25*Gesamt!$B$23,H406+365.25*Gesamt!$B$23),0)</f>
        <v>0</v>
      </c>
      <c r="S406" s="35">
        <f>IF(M406&lt;Gesamt!$B$17,Gesamt!$C$17,IF(M406&lt;Gesamt!$B$18,Gesamt!$C$18,IF(M406&lt;Gesamt!$B$19,Gesamt!$C$19,Gesamt!$C$20)))</f>
        <v>0</v>
      </c>
      <c r="T406" s="26">
        <f>IF(R406&gt;0,IF(R406&lt;P406,K406/12*Gesamt!$C$23*(1+L406)^(Gesamt!$B$23-Beamte!N406)*(1+$K$4),0),0)</f>
        <v>0</v>
      </c>
      <c r="U406" s="36">
        <f>(T406/Gesamt!$B$23*N406/((1+Gesamt!$B$29)^(Gesamt!$B$23-Beamte!N406)))*(1+S406)</f>
        <v>0</v>
      </c>
      <c r="V406" s="24">
        <f>IF(N406&lt;Gesamt!$B$24,IF(H406=0,G406+365.25*Gesamt!$B$24,H406+365.25*Gesamt!$B$24),0)</f>
        <v>0</v>
      </c>
      <c r="W406" s="26" t="b">
        <f>IF(V406&gt;0,IF(V406&lt;P406,K406/12*Gesamt!$C$24*(1+L406)^(Gesamt!$B$24-Beamte!N406)*(1+$K$4),IF(O406&gt;=35,K406/12*Gesamt!$C$24*(1+L406)^(O406-N406)*(1+$K$4),0)))</f>
        <v>0</v>
      </c>
      <c r="X406" s="36">
        <f>IF(O406&gt;=40,(W406/Gesamt!$B$24*N406/((1+Gesamt!$B$29)^(Gesamt!$B$24-Beamte!N406))*(1+S406)),IF(O406&gt;=35,(W406/O406*N406/((1+Gesamt!$B$29)^(O406-Beamte!N406))*(1+S406)),0))</f>
        <v>0</v>
      </c>
      <c r="Y406" s="27">
        <f>IF(N406&gt;Gesamt!$B$23,0,K406/12*Gesamt!$C$23*(((1+Beamte!L406)^(Gesamt!$B$23-Beamte!N406))))</f>
        <v>0</v>
      </c>
      <c r="Z406" s="15">
        <f>IF(N406&gt;Gesamt!$B$32,0,Y406/Gesamt!$B$32*((N406)*(1+S406))/((1+Gesamt!$B$29)^(Gesamt!$B$32-N406)))</f>
        <v>0</v>
      </c>
      <c r="AA406" s="37">
        <f t="shared" si="46"/>
        <v>0</v>
      </c>
      <c r="AB406" s="15">
        <f>IF(V406-P406&gt;0,0,IF(N406&gt;Gesamt!$B$24,0,K406/12*Gesamt!$C$24*(((1+Beamte!L406)^(Gesamt!$B$24-Beamte!N406)))))</f>
        <v>0</v>
      </c>
      <c r="AC406" s="15">
        <f>IF(N406&gt;Gesamt!$B$24,0,AB406/Gesamt!$B$24*((N406)*(1+S406))/((1+Gesamt!$B$29)^(Gesamt!$B$24-N406)))</f>
        <v>0</v>
      </c>
      <c r="AD406" s="37">
        <f t="shared" si="47"/>
        <v>0</v>
      </c>
      <c r="AE406" s="15">
        <f>IF(R406-P406&lt;0,0,x)</f>
        <v>0</v>
      </c>
    </row>
    <row r="407" spans="6:31" x14ac:dyDescent="0.15">
      <c r="F407" s="40"/>
      <c r="G407" s="40"/>
      <c r="H407" s="40"/>
      <c r="I407" s="41"/>
      <c r="J407" s="41"/>
      <c r="K407" s="32">
        <f t="shared" si="43"/>
        <v>0</v>
      </c>
      <c r="L407" s="42">
        <v>1.4999999999999999E-2</v>
      </c>
      <c r="M407" s="33">
        <f t="shared" si="44"/>
        <v>-50.997946611909654</v>
      </c>
      <c r="N407" s="22">
        <f>(Gesamt!$B$2-IF(H407=0,G407,H407))/365.25</f>
        <v>116</v>
      </c>
      <c r="O407" s="22">
        <f t="shared" si="48"/>
        <v>65.002053388090346</v>
      </c>
      <c r="P407" s="23">
        <f>F407+IF(C407="m",Gesamt!$B$13*365.25,Gesamt!$B$14*365.25)</f>
        <v>23741.25</v>
      </c>
      <c r="Q407" s="34">
        <f t="shared" si="45"/>
        <v>23742</v>
      </c>
      <c r="R407" s="24">
        <f>IF(N407&lt;Gesamt!$B$23,IF(H407=0,G407+365.25*Gesamt!$B$23,H407+365.25*Gesamt!$B$23),0)</f>
        <v>0</v>
      </c>
      <c r="S407" s="35">
        <f>IF(M407&lt;Gesamt!$B$17,Gesamt!$C$17,IF(M407&lt;Gesamt!$B$18,Gesamt!$C$18,IF(M407&lt;Gesamt!$B$19,Gesamt!$C$19,Gesamt!$C$20)))</f>
        <v>0</v>
      </c>
      <c r="T407" s="26">
        <f>IF(R407&gt;0,IF(R407&lt;P407,K407/12*Gesamt!$C$23*(1+L407)^(Gesamt!$B$23-Beamte!N407)*(1+$K$4),0),0)</f>
        <v>0</v>
      </c>
      <c r="U407" s="36">
        <f>(T407/Gesamt!$B$23*N407/((1+Gesamt!$B$29)^(Gesamt!$B$23-Beamte!N407)))*(1+S407)</f>
        <v>0</v>
      </c>
      <c r="V407" s="24">
        <f>IF(N407&lt;Gesamt!$B$24,IF(H407=0,G407+365.25*Gesamt!$B$24,H407+365.25*Gesamt!$B$24),0)</f>
        <v>0</v>
      </c>
      <c r="W407" s="26" t="b">
        <f>IF(V407&gt;0,IF(V407&lt;P407,K407/12*Gesamt!$C$24*(1+L407)^(Gesamt!$B$24-Beamte!N407)*(1+$K$4),IF(O407&gt;=35,K407/12*Gesamt!$C$24*(1+L407)^(O407-N407)*(1+$K$4),0)))</f>
        <v>0</v>
      </c>
      <c r="X407" s="36">
        <f>IF(O407&gt;=40,(W407/Gesamt!$B$24*N407/((1+Gesamt!$B$29)^(Gesamt!$B$24-Beamte!N407))*(1+S407)),IF(O407&gt;=35,(W407/O407*N407/((1+Gesamt!$B$29)^(O407-Beamte!N407))*(1+S407)),0))</f>
        <v>0</v>
      </c>
      <c r="Y407" s="27">
        <f>IF(N407&gt;Gesamt!$B$23,0,K407/12*Gesamt!$C$23*(((1+Beamte!L407)^(Gesamt!$B$23-Beamte!N407))))</f>
        <v>0</v>
      </c>
      <c r="Z407" s="15">
        <f>IF(N407&gt;Gesamt!$B$32,0,Y407/Gesamt!$B$32*((N407)*(1+S407))/((1+Gesamt!$B$29)^(Gesamt!$B$32-N407)))</f>
        <v>0</v>
      </c>
      <c r="AA407" s="37">
        <f t="shared" si="46"/>
        <v>0</v>
      </c>
      <c r="AB407" s="15">
        <f>IF(V407-P407&gt;0,0,IF(N407&gt;Gesamt!$B$24,0,K407/12*Gesamt!$C$24*(((1+Beamte!L407)^(Gesamt!$B$24-Beamte!N407)))))</f>
        <v>0</v>
      </c>
      <c r="AC407" s="15">
        <f>IF(N407&gt;Gesamt!$B$24,0,AB407/Gesamt!$B$24*((N407)*(1+S407))/((1+Gesamt!$B$29)^(Gesamt!$B$24-N407)))</f>
        <v>0</v>
      </c>
      <c r="AD407" s="37">
        <f t="shared" si="47"/>
        <v>0</v>
      </c>
      <c r="AE407" s="15">
        <f>IF(R407-P407&lt;0,0,x)</f>
        <v>0</v>
      </c>
    </row>
    <row r="408" spans="6:31" x14ac:dyDescent="0.15">
      <c r="F408" s="40"/>
      <c r="G408" s="40"/>
      <c r="H408" s="40"/>
      <c r="I408" s="41"/>
      <c r="J408" s="41"/>
      <c r="K408" s="32">
        <f t="shared" si="43"/>
        <v>0</v>
      </c>
      <c r="L408" s="42">
        <v>1.4999999999999999E-2</v>
      </c>
      <c r="M408" s="33">
        <f t="shared" si="44"/>
        <v>-50.997946611909654</v>
      </c>
      <c r="N408" s="22">
        <f>(Gesamt!$B$2-IF(H408=0,G408,H408))/365.25</f>
        <v>116</v>
      </c>
      <c r="O408" s="22">
        <f t="shared" si="48"/>
        <v>65.002053388090346</v>
      </c>
      <c r="P408" s="23">
        <f>F408+IF(C408="m",Gesamt!$B$13*365.25,Gesamt!$B$14*365.25)</f>
        <v>23741.25</v>
      </c>
      <c r="Q408" s="34">
        <f t="shared" si="45"/>
        <v>23742</v>
      </c>
      <c r="R408" s="24">
        <f>IF(N408&lt;Gesamt!$B$23,IF(H408=0,G408+365.25*Gesamt!$B$23,H408+365.25*Gesamt!$B$23),0)</f>
        <v>0</v>
      </c>
      <c r="S408" s="35">
        <f>IF(M408&lt;Gesamt!$B$17,Gesamt!$C$17,IF(M408&lt;Gesamt!$B$18,Gesamt!$C$18,IF(M408&lt;Gesamt!$B$19,Gesamt!$C$19,Gesamt!$C$20)))</f>
        <v>0</v>
      </c>
      <c r="T408" s="26">
        <f>IF(R408&gt;0,IF(R408&lt;P408,K408/12*Gesamt!$C$23*(1+L408)^(Gesamt!$B$23-Beamte!N408)*(1+$K$4),0),0)</f>
        <v>0</v>
      </c>
      <c r="U408" s="36">
        <f>(T408/Gesamt!$B$23*N408/((1+Gesamt!$B$29)^(Gesamt!$B$23-Beamte!N408)))*(1+S408)</f>
        <v>0</v>
      </c>
      <c r="V408" s="24">
        <f>IF(N408&lt;Gesamt!$B$24,IF(H408=0,G408+365.25*Gesamt!$B$24,H408+365.25*Gesamt!$B$24),0)</f>
        <v>0</v>
      </c>
      <c r="W408" s="26" t="b">
        <f>IF(V408&gt;0,IF(V408&lt;P408,K408/12*Gesamt!$C$24*(1+L408)^(Gesamt!$B$24-Beamte!N408)*(1+$K$4),IF(O408&gt;=35,K408/12*Gesamt!$C$24*(1+L408)^(O408-N408)*(1+$K$4),0)))</f>
        <v>0</v>
      </c>
      <c r="X408" s="36">
        <f>IF(O408&gt;=40,(W408/Gesamt!$B$24*N408/((1+Gesamt!$B$29)^(Gesamt!$B$24-Beamte!N408))*(1+S408)),IF(O408&gt;=35,(W408/O408*N408/((1+Gesamt!$B$29)^(O408-Beamte!N408))*(1+S408)),0))</f>
        <v>0</v>
      </c>
      <c r="Y408" s="27">
        <f>IF(N408&gt;Gesamt!$B$23,0,K408/12*Gesamt!$C$23*(((1+Beamte!L408)^(Gesamt!$B$23-Beamte!N408))))</f>
        <v>0</v>
      </c>
      <c r="Z408" s="15">
        <f>IF(N408&gt;Gesamt!$B$32,0,Y408/Gesamt!$B$32*((N408)*(1+S408))/((1+Gesamt!$B$29)^(Gesamt!$B$32-N408)))</f>
        <v>0</v>
      </c>
      <c r="AA408" s="37">
        <f t="shared" si="46"/>
        <v>0</v>
      </c>
      <c r="AB408" s="15">
        <f>IF(V408-P408&gt;0,0,IF(N408&gt;Gesamt!$B$24,0,K408/12*Gesamt!$C$24*(((1+Beamte!L408)^(Gesamt!$B$24-Beamte!N408)))))</f>
        <v>0</v>
      </c>
      <c r="AC408" s="15">
        <f>IF(N408&gt;Gesamt!$B$24,0,AB408/Gesamt!$B$24*((N408)*(1+S408))/((1+Gesamt!$B$29)^(Gesamt!$B$24-N408)))</f>
        <v>0</v>
      </c>
      <c r="AD408" s="37">
        <f t="shared" si="47"/>
        <v>0</v>
      </c>
      <c r="AE408" s="15">
        <f>IF(R408-P408&lt;0,0,x)</f>
        <v>0</v>
      </c>
    </row>
    <row r="409" spans="6:31" x14ac:dyDescent="0.15">
      <c r="F409" s="40"/>
      <c r="G409" s="40"/>
      <c r="H409" s="40"/>
      <c r="I409" s="41"/>
      <c r="J409" s="41"/>
      <c r="K409" s="32">
        <f t="shared" si="43"/>
        <v>0</v>
      </c>
      <c r="L409" s="42">
        <v>1.4999999999999999E-2</v>
      </c>
      <c r="M409" s="33">
        <f t="shared" si="44"/>
        <v>-50.997946611909654</v>
      </c>
      <c r="N409" s="22">
        <f>(Gesamt!$B$2-IF(H409=0,G409,H409))/365.25</f>
        <v>116</v>
      </c>
      <c r="O409" s="22">
        <f t="shared" si="48"/>
        <v>65.002053388090346</v>
      </c>
      <c r="P409" s="23">
        <f>F409+IF(C409="m",Gesamt!$B$13*365.25,Gesamt!$B$14*365.25)</f>
        <v>23741.25</v>
      </c>
      <c r="Q409" s="34">
        <f t="shared" si="45"/>
        <v>23742</v>
      </c>
      <c r="R409" s="24">
        <f>IF(N409&lt;Gesamt!$B$23,IF(H409=0,G409+365.25*Gesamt!$B$23,H409+365.25*Gesamt!$B$23),0)</f>
        <v>0</v>
      </c>
      <c r="S409" s="35">
        <f>IF(M409&lt;Gesamt!$B$17,Gesamt!$C$17,IF(M409&lt;Gesamt!$B$18,Gesamt!$C$18,IF(M409&lt;Gesamt!$B$19,Gesamt!$C$19,Gesamt!$C$20)))</f>
        <v>0</v>
      </c>
      <c r="T409" s="26">
        <f>IF(R409&gt;0,IF(R409&lt;P409,K409/12*Gesamt!$C$23*(1+L409)^(Gesamt!$B$23-Beamte!N409)*(1+$K$4),0),0)</f>
        <v>0</v>
      </c>
      <c r="U409" s="36">
        <f>(T409/Gesamt!$B$23*N409/((1+Gesamt!$B$29)^(Gesamt!$B$23-Beamte!N409)))*(1+S409)</f>
        <v>0</v>
      </c>
      <c r="V409" s="24">
        <f>IF(N409&lt;Gesamt!$B$24,IF(H409=0,G409+365.25*Gesamt!$B$24,H409+365.25*Gesamt!$B$24),0)</f>
        <v>0</v>
      </c>
      <c r="W409" s="26" t="b">
        <f>IF(V409&gt;0,IF(V409&lt;P409,K409/12*Gesamt!$C$24*(1+L409)^(Gesamt!$B$24-Beamte!N409)*(1+$K$4),IF(O409&gt;=35,K409/12*Gesamt!$C$24*(1+L409)^(O409-N409)*(1+$K$4),0)))</f>
        <v>0</v>
      </c>
      <c r="X409" s="36">
        <f>IF(O409&gt;=40,(W409/Gesamt!$B$24*N409/((1+Gesamt!$B$29)^(Gesamt!$B$24-Beamte!N409))*(1+S409)),IF(O409&gt;=35,(W409/O409*N409/((1+Gesamt!$B$29)^(O409-Beamte!N409))*(1+S409)),0))</f>
        <v>0</v>
      </c>
      <c r="Y409" s="27">
        <f>IF(N409&gt;Gesamt!$B$23,0,K409/12*Gesamt!$C$23*(((1+Beamte!L409)^(Gesamt!$B$23-Beamte!N409))))</f>
        <v>0</v>
      </c>
      <c r="Z409" s="15">
        <f>IF(N409&gt;Gesamt!$B$32,0,Y409/Gesamt!$B$32*((N409)*(1+S409))/((1+Gesamt!$B$29)^(Gesamt!$B$32-N409)))</f>
        <v>0</v>
      </c>
      <c r="AA409" s="37">
        <f t="shared" si="46"/>
        <v>0</v>
      </c>
      <c r="AB409" s="15">
        <f>IF(V409-P409&gt;0,0,IF(N409&gt;Gesamt!$B$24,0,K409/12*Gesamt!$C$24*(((1+Beamte!L409)^(Gesamt!$B$24-Beamte!N409)))))</f>
        <v>0</v>
      </c>
      <c r="AC409" s="15">
        <f>IF(N409&gt;Gesamt!$B$24,0,AB409/Gesamt!$B$24*((N409)*(1+S409))/((1+Gesamt!$B$29)^(Gesamt!$B$24-N409)))</f>
        <v>0</v>
      </c>
      <c r="AD409" s="37">
        <f t="shared" si="47"/>
        <v>0</v>
      </c>
      <c r="AE409" s="15">
        <f>IF(R409-P409&lt;0,0,x)</f>
        <v>0</v>
      </c>
    </row>
    <row r="410" spans="6:31" x14ac:dyDescent="0.15">
      <c r="F410" s="40"/>
      <c r="G410" s="40"/>
      <c r="H410" s="40"/>
      <c r="I410" s="41"/>
      <c r="J410" s="41"/>
      <c r="K410" s="32">
        <f t="shared" si="43"/>
        <v>0</v>
      </c>
      <c r="L410" s="42">
        <v>1.4999999999999999E-2</v>
      </c>
      <c r="M410" s="33">
        <f t="shared" si="44"/>
        <v>-50.997946611909654</v>
      </c>
      <c r="N410" s="22">
        <f>(Gesamt!$B$2-IF(H410=0,G410,H410))/365.25</f>
        <v>116</v>
      </c>
      <c r="O410" s="22">
        <f t="shared" si="48"/>
        <v>65.002053388090346</v>
      </c>
      <c r="P410" s="23">
        <f>F410+IF(C410="m",Gesamt!$B$13*365.25,Gesamt!$B$14*365.25)</f>
        <v>23741.25</v>
      </c>
      <c r="Q410" s="34">
        <f t="shared" si="45"/>
        <v>23742</v>
      </c>
      <c r="R410" s="24">
        <f>IF(N410&lt;Gesamt!$B$23,IF(H410=0,G410+365.25*Gesamt!$B$23,H410+365.25*Gesamt!$B$23),0)</f>
        <v>0</v>
      </c>
      <c r="S410" s="35">
        <f>IF(M410&lt;Gesamt!$B$17,Gesamt!$C$17,IF(M410&lt;Gesamt!$B$18,Gesamt!$C$18,IF(M410&lt;Gesamt!$B$19,Gesamt!$C$19,Gesamt!$C$20)))</f>
        <v>0</v>
      </c>
      <c r="T410" s="26">
        <f>IF(R410&gt;0,IF(R410&lt;P410,K410/12*Gesamt!$C$23*(1+L410)^(Gesamt!$B$23-Beamte!N410)*(1+$K$4),0),0)</f>
        <v>0</v>
      </c>
      <c r="U410" s="36">
        <f>(T410/Gesamt!$B$23*N410/((1+Gesamt!$B$29)^(Gesamt!$B$23-Beamte!N410)))*(1+S410)</f>
        <v>0</v>
      </c>
      <c r="V410" s="24">
        <f>IF(N410&lt;Gesamt!$B$24,IF(H410=0,G410+365.25*Gesamt!$B$24,H410+365.25*Gesamt!$B$24),0)</f>
        <v>0</v>
      </c>
      <c r="W410" s="26" t="b">
        <f>IF(V410&gt;0,IF(V410&lt;P410,K410/12*Gesamt!$C$24*(1+L410)^(Gesamt!$B$24-Beamte!N410)*(1+$K$4),IF(O410&gt;=35,K410/12*Gesamt!$C$24*(1+L410)^(O410-N410)*(1+$K$4),0)))</f>
        <v>0</v>
      </c>
      <c r="X410" s="36">
        <f>IF(O410&gt;=40,(W410/Gesamt!$B$24*N410/((1+Gesamt!$B$29)^(Gesamt!$B$24-Beamte!N410))*(1+S410)),IF(O410&gt;=35,(W410/O410*N410/((1+Gesamt!$B$29)^(O410-Beamte!N410))*(1+S410)),0))</f>
        <v>0</v>
      </c>
      <c r="Y410" s="27">
        <f>IF(N410&gt;Gesamt!$B$23,0,K410/12*Gesamt!$C$23*(((1+Beamte!L410)^(Gesamt!$B$23-Beamte!N410))))</f>
        <v>0</v>
      </c>
      <c r="Z410" s="15">
        <f>IF(N410&gt;Gesamt!$B$32,0,Y410/Gesamt!$B$32*((N410)*(1+S410))/((1+Gesamt!$B$29)^(Gesamt!$B$32-N410)))</f>
        <v>0</v>
      </c>
      <c r="AA410" s="37">
        <f t="shared" si="46"/>
        <v>0</v>
      </c>
      <c r="AB410" s="15">
        <f>IF(V410-P410&gt;0,0,IF(N410&gt;Gesamt!$B$24,0,K410/12*Gesamt!$C$24*(((1+Beamte!L410)^(Gesamt!$B$24-Beamte!N410)))))</f>
        <v>0</v>
      </c>
      <c r="AC410" s="15">
        <f>IF(N410&gt;Gesamt!$B$24,0,AB410/Gesamt!$B$24*((N410)*(1+S410))/((1+Gesamt!$B$29)^(Gesamt!$B$24-N410)))</f>
        <v>0</v>
      </c>
      <c r="AD410" s="37">
        <f t="shared" si="47"/>
        <v>0</v>
      </c>
      <c r="AE410" s="15">
        <f>IF(R410-P410&lt;0,0,x)</f>
        <v>0</v>
      </c>
    </row>
    <row r="411" spans="6:31" x14ac:dyDescent="0.15">
      <c r="F411" s="40"/>
      <c r="G411" s="40"/>
      <c r="H411" s="40"/>
      <c r="I411" s="41"/>
      <c r="J411" s="41"/>
      <c r="K411" s="32">
        <f t="shared" ref="K411:K474" si="49">IF(J411=0,I411*12,J411*12)</f>
        <v>0</v>
      </c>
      <c r="L411" s="42">
        <v>1.4999999999999999E-2</v>
      </c>
      <c r="M411" s="33">
        <f t="shared" ref="M411:M474" si="50">+O411-N411</f>
        <v>-50.997946611909654</v>
      </c>
      <c r="N411" s="22">
        <f>(Gesamt!$B$2-IF(H411=0,G411,H411))/365.25</f>
        <v>116</v>
      </c>
      <c r="O411" s="22">
        <f t="shared" si="48"/>
        <v>65.002053388090346</v>
      </c>
      <c r="P411" s="23">
        <f>F411+IF(C411="m",Gesamt!$B$13*365.25,Gesamt!$B$14*365.25)</f>
        <v>23741.25</v>
      </c>
      <c r="Q411" s="34">
        <f t="shared" ref="Q411:Q474" si="51">EOMONTH(P411,0)</f>
        <v>23742</v>
      </c>
      <c r="R411" s="24">
        <f>IF(N411&lt;Gesamt!$B$23,IF(H411=0,G411+365.25*Gesamt!$B$23,H411+365.25*Gesamt!$B$23),0)</f>
        <v>0</v>
      </c>
      <c r="S411" s="35">
        <f>IF(M411&lt;Gesamt!$B$17,Gesamt!$C$17,IF(M411&lt;Gesamt!$B$18,Gesamt!$C$18,IF(M411&lt;Gesamt!$B$19,Gesamt!$C$19,Gesamt!$C$20)))</f>
        <v>0</v>
      </c>
      <c r="T411" s="26">
        <f>IF(R411&gt;0,IF(R411&lt;P411,K411/12*Gesamt!$C$23*(1+L411)^(Gesamt!$B$23-Beamte!N411)*(1+$K$4),0),0)</f>
        <v>0</v>
      </c>
      <c r="U411" s="36">
        <f>(T411/Gesamt!$B$23*N411/((1+Gesamt!$B$29)^(Gesamt!$B$23-Beamte!N411)))*(1+S411)</f>
        <v>0</v>
      </c>
      <c r="V411" s="24">
        <f>IF(N411&lt;Gesamt!$B$24,IF(H411=0,G411+365.25*Gesamt!$B$24,H411+365.25*Gesamt!$B$24),0)</f>
        <v>0</v>
      </c>
      <c r="W411" s="26" t="b">
        <f>IF(V411&gt;0,IF(V411&lt;P411,K411/12*Gesamt!$C$24*(1+L411)^(Gesamt!$B$24-Beamte!N411)*(1+$K$4),IF(O411&gt;=35,K411/12*Gesamt!$C$24*(1+L411)^(O411-N411)*(1+$K$4),0)))</f>
        <v>0</v>
      </c>
      <c r="X411" s="36">
        <f>IF(O411&gt;=40,(W411/Gesamt!$B$24*N411/((1+Gesamt!$B$29)^(Gesamt!$B$24-Beamte!N411))*(1+S411)),IF(O411&gt;=35,(W411/O411*N411/((1+Gesamt!$B$29)^(O411-Beamte!N411))*(1+S411)),0))</f>
        <v>0</v>
      </c>
      <c r="Y411" s="27">
        <f>IF(N411&gt;Gesamt!$B$23,0,K411/12*Gesamt!$C$23*(((1+Beamte!L411)^(Gesamt!$B$23-Beamte!N411))))</f>
        <v>0</v>
      </c>
      <c r="Z411" s="15">
        <f>IF(N411&gt;Gesamt!$B$32,0,Y411/Gesamt!$B$32*((N411)*(1+S411))/((1+Gesamt!$B$29)^(Gesamt!$B$32-N411)))</f>
        <v>0</v>
      </c>
      <c r="AA411" s="37">
        <f t="shared" ref="AA411:AA474" si="52">U411-Z411</f>
        <v>0</v>
      </c>
      <c r="AB411" s="15">
        <f>IF(V411-P411&gt;0,0,IF(N411&gt;Gesamt!$B$24,0,K411/12*Gesamt!$C$24*(((1+Beamte!L411)^(Gesamt!$B$24-Beamte!N411)))))</f>
        <v>0</v>
      </c>
      <c r="AC411" s="15">
        <f>IF(N411&gt;Gesamt!$B$24,0,AB411/Gesamt!$B$24*((N411)*(1+S411))/((1+Gesamt!$B$29)^(Gesamt!$B$24-N411)))</f>
        <v>0</v>
      </c>
      <c r="AD411" s="37">
        <f t="shared" ref="AD411:AD474" si="53">X411-AC411</f>
        <v>0</v>
      </c>
      <c r="AE411" s="15">
        <f>IF(R411-P411&lt;0,0,x)</f>
        <v>0</v>
      </c>
    </row>
    <row r="412" spans="6:31" x14ac:dyDescent="0.15">
      <c r="F412" s="40"/>
      <c r="G412" s="40"/>
      <c r="H412" s="40"/>
      <c r="I412" s="41"/>
      <c r="J412" s="41"/>
      <c r="K412" s="32">
        <f t="shared" si="49"/>
        <v>0</v>
      </c>
      <c r="L412" s="42">
        <v>1.4999999999999999E-2</v>
      </c>
      <c r="M412" s="33">
        <f t="shared" si="50"/>
        <v>-50.997946611909654</v>
      </c>
      <c r="N412" s="22">
        <f>(Gesamt!$B$2-IF(H412=0,G412,H412))/365.25</f>
        <v>116</v>
      </c>
      <c r="O412" s="22">
        <f t="shared" si="48"/>
        <v>65.002053388090346</v>
      </c>
      <c r="P412" s="23">
        <f>F412+IF(C412="m",Gesamt!$B$13*365.25,Gesamt!$B$14*365.25)</f>
        <v>23741.25</v>
      </c>
      <c r="Q412" s="34">
        <f t="shared" si="51"/>
        <v>23742</v>
      </c>
      <c r="R412" s="24">
        <f>IF(N412&lt;Gesamt!$B$23,IF(H412=0,G412+365.25*Gesamt!$B$23,H412+365.25*Gesamt!$B$23),0)</f>
        <v>0</v>
      </c>
      <c r="S412" s="35">
        <f>IF(M412&lt;Gesamt!$B$17,Gesamt!$C$17,IF(M412&lt;Gesamt!$B$18,Gesamt!$C$18,IF(M412&lt;Gesamt!$B$19,Gesamt!$C$19,Gesamt!$C$20)))</f>
        <v>0</v>
      </c>
      <c r="T412" s="26">
        <f>IF(R412&gt;0,IF(R412&lt;P412,K412/12*Gesamt!$C$23*(1+L412)^(Gesamt!$B$23-Beamte!N412)*(1+$K$4),0),0)</f>
        <v>0</v>
      </c>
      <c r="U412" s="36">
        <f>(T412/Gesamt!$B$23*N412/((1+Gesamt!$B$29)^(Gesamt!$B$23-Beamte!N412)))*(1+S412)</f>
        <v>0</v>
      </c>
      <c r="V412" s="24">
        <f>IF(N412&lt;Gesamt!$B$24,IF(H412=0,G412+365.25*Gesamt!$B$24,H412+365.25*Gesamt!$B$24),0)</f>
        <v>0</v>
      </c>
      <c r="W412" s="26" t="b">
        <f>IF(V412&gt;0,IF(V412&lt;P412,K412/12*Gesamt!$C$24*(1+L412)^(Gesamt!$B$24-Beamte!N412)*(1+$K$4),IF(O412&gt;=35,K412/12*Gesamt!$C$24*(1+L412)^(O412-N412)*(1+$K$4),0)))</f>
        <v>0</v>
      </c>
      <c r="X412" s="36">
        <f>IF(O412&gt;=40,(W412/Gesamt!$B$24*N412/((1+Gesamt!$B$29)^(Gesamt!$B$24-Beamte!N412))*(1+S412)),IF(O412&gt;=35,(W412/O412*N412/((1+Gesamt!$B$29)^(O412-Beamte!N412))*(1+S412)),0))</f>
        <v>0</v>
      </c>
      <c r="Y412" s="27">
        <f>IF(N412&gt;Gesamt!$B$23,0,K412/12*Gesamt!$C$23*(((1+Beamte!L412)^(Gesamt!$B$23-Beamte!N412))))</f>
        <v>0</v>
      </c>
      <c r="Z412" s="15">
        <f>IF(N412&gt;Gesamt!$B$32,0,Y412/Gesamt!$B$32*((N412)*(1+S412))/((1+Gesamt!$B$29)^(Gesamt!$B$32-N412)))</f>
        <v>0</v>
      </c>
      <c r="AA412" s="37">
        <f t="shared" si="52"/>
        <v>0</v>
      </c>
      <c r="AB412" s="15">
        <f>IF(V412-P412&gt;0,0,IF(N412&gt;Gesamt!$B$24,0,K412/12*Gesamt!$C$24*(((1+Beamte!L412)^(Gesamt!$B$24-Beamte!N412)))))</f>
        <v>0</v>
      </c>
      <c r="AC412" s="15">
        <f>IF(N412&gt;Gesamt!$B$24,0,AB412/Gesamt!$B$24*((N412)*(1+S412))/((1+Gesamt!$B$29)^(Gesamt!$B$24-N412)))</f>
        <v>0</v>
      </c>
      <c r="AD412" s="37">
        <f t="shared" si="53"/>
        <v>0</v>
      </c>
      <c r="AE412" s="15">
        <f>IF(R412-P412&lt;0,0,x)</f>
        <v>0</v>
      </c>
    </row>
    <row r="413" spans="6:31" x14ac:dyDescent="0.15">
      <c r="F413" s="40"/>
      <c r="G413" s="40"/>
      <c r="H413" s="40"/>
      <c r="I413" s="41"/>
      <c r="J413" s="41"/>
      <c r="K413" s="32">
        <f t="shared" si="49"/>
        <v>0</v>
      </c>
      <c r="L413" s="42">
        <v>1.4999999999999999E-2</v>
      </c>
      <c r="M413" s="33">
        <f t="shared" si="50"/>
        <v>-50.997946611909654</v>
      </c>
      <c r="N413" s="22">
        <f>(Gesamt!$B$2-IF(H413=0,G413,H413))/365.25</f>
        <v>116</v>
      </c>
      <c r="O413" s="22">
        <f t="shared" si="48"/>
        <v>65.002053388090346</v>
      </c>
      <c r="P413" s="23">
        <f>F413+IF(C413="m",Gesamt!$B$13*365.25,Gesamt!$B$14*365.25)</f>
        <v>23741.25</v>
      </c>
      <c r="Q413" s="34">
        <f t="shared" si="51"/>
        <v>23742</v>
      </c>
      <c r="R413" s="24">
        <f>IF(N413&lt;Gesamt!$B$23,IF(H413=0,G413+365.25*Gesamt!$B$23,H413+365.25*Gesamt!$B$23),0)</f>
        <v>0</v>
      </c>
      <c r="S413" s="35">
        <f>IF(M413&lt;Gesamt!$B$17,Gesamt!$C$17,IF(M413&lt;Gesamt!$B$18,Gesamt!$C$18,IF(M413&lt;Gesamt!$B$19,Gesamt!$C$19,Gesamt!$C$20)))</f>
        <v>0</v>
      </c>
      <c r="T413" s="26">
        <f>IF(R413&gt;0,IF(R413&lt;P413,K413/12*Gesamt!$C$23*(1+L413)^(Gesamt!$B$23-Beamte!N413)*(1+$K$4),0),0)</f>
        <v>0</v>
      </c>
      <c r="U413" s="36">
        <f>(T413/Gesamt!$B$23*N413/((1+Gesamt!$B$29)^(Gesamt!$B$23-Beamte!N413)))*(1+S413)</f>
        <v>0</v>
      </c>
      <c r="V413" s="24">
        <f>IF(N413&lt;Gesamt!$B$24,IF(H413=0,G413+365.25*Gesamt!$B$24,H413+365.25*Gesamt!$B$24),0)</f>
        <v>0</v>
      </c>
      <c r="W413" s="26" t="b">
        <f>IF(V413&gt;0,IF(V413&lt;P413,K413/12*Gesamt!$C$24*(1+L413)^(Gesamt!$B$24-Beamte!N413)*(1+$K$4),IF(O413&gt;=35,K413/12*Gesamt!$C$24*(1+L413)^(O413-N413)*(1+$K$4),0)))</f>
        <v>0</v>
      </c>
      <c r="X413" s="36">
        <f>IF(O413&gt;=40,(W413/Gesamt!$B$24*N413/((1+Gesamt!$B$29)^(Gesamt!$B$24-Beamte!N413))*(1+S413)),IF(O413&gt;=35,(W413/O413*N413/((1+Gesamt!$B$29)^(O413-Beamte!N413))*(1+S413)),0))</f>
        <v>0</v>
      </c>
      <c r="Y413" s="27">
        <f>IF(N413&gt;Gesamt!$B$23,0,K413/12*Gesamt!$C$23*(((1+Beamte!L413)^(Gesamt!$B$23-Beamte!N413))))</f>
        <v>0</v>
      </c>
      <c r="Z413" s="15">
        <f>IF(N413&gt;Gesamt!$B$32,0,Y413/Gesamt!$B$32*((N413)*(1+S413))/((1+Gesamt!$B$29)^(Gesamt!$B$32-N413)))</f>
        <v>0</v>
      </c>
      <c r="AA413" s="37">
        <f t="shared" si="52"/>
        <v>0</v>
      </c>
      <c r="AB413" s="15">
        <f>IF(V413-P413&gt;0,0,IF(N413&gt;Gesamt!$B$24,0,K413/12*Gesamt!$C$24*(((1+Beamte!L413)^(Gesamt!$B$24-Beamte!N413)))))</f>
        <v>0</v>
      </c>
      <c r="AC413" s="15">
        <f>IF(N413&gt;Gesamt!$B$24,0,AB413/Gesamt!$B$24*((N413)*(1+S413))/((1+Gesamt!$B$29)^(Gesamt!$B$24-N413)))</f>
        <v>0</v>
      </c>
      <c r="AD413" s="37">
        <f t="shared" si="53"/>
        <v>0</v>
      </c>
      <c r="AE413" s="15">
        <f>IF(R413-P413&lt;0,0,x)</f>
        <v>0</v>
      </c>
    </row>
    <row r="414" spans="6:31" x14ac:dyDescent="0.15">
      <c r="F414" s="40"/>
      <c r="G414" s="40"/>
      <c r="H414" s="40"/>
      <c r="I414" s="41"/>
      <c r="J414" s="41"/>
      <c r="K414" s="32">
        <f t="shared" si="49"/>
        <v>0</v>
      </c>
      <c r="L414" s="42">
        <v>1.4999999999999999E-2</v>
      </c>
      <c r="M414" s="33">
        <f t="shared" si="50"/>
        <v>-50.997946611909654</v>
      </c>
      <c r="N414" s="22">
        <f>(Gesamt!$B$2-IF(H414=0,G414,H414))/365.25</f>
        <v>116</v>
      </c>
      <c r="O414" s="22">
        <f t="shared" si="48"/>
        <v>65.002053388090346</v>
      </c>
      <c r="P414" s="23">
        <f>F414+IF(C414="m",Gesamt!$B$13*365.25,Gesamt!$B$14*365.25)</f>
        <v>23741.25</v>
      </c>
      <c r="Q414" s="34">
        <f t="shared" si="51"/>
        <v>23742</v>
      </c>
      <c r="R414" s="24">
        <f>IF(N414&lt;Gesamt!$B$23,IF(H414=0,G414+365.25*Gesamt!$B$23,H414+365.25*Gesamt!$B$23),0)</f>
        <v>0</v>
      </c>
      <c r="S414" s="35">
        <f>IF(M414&lt;Gesamt!$B$17,Gesamt!$C$17,IF(M414&lt;Gesamt!$B$18,Gesamt!$C$18,IF(M414&lt;Gesamt!$B$19,Gesamt!$C$19,Gesamt!$C$20)))</f>
        <v>0</v>
      </c>
      <c r="T414" s="26">
        <f>IF(R414&gt;0,IF(R414&lt;P414,K414/12*Gesamt!$C$23*(1+L414)^(Gesamt!$B$23-Beamte!N414)*(1+$K$4),0),0)</f>
        <v>0</v>
      </c>
      <c r="U414" s="36">
        <f>(T414/Gesamt!$B$23*N414/((1+Gesamt!$B$29)^(Gesamt!$B$23-Beamte!N414)))*(1+S414)</f>
        <v>0</v>
      </c>
      <c r="V414" s="24">
        <f>IF(N414&lt;Gesamt!$B$24,IF(H414=0,G414+365.25*Gesamt!$B$24,H414+365.25*Gesamt!$B$24),0)</f>
        <v>0</v>
      </c>
      <c r="W414" s="26" t="b">
        <f>IF(V414&gt;0,IF(V414&lt;P414,K414/12*Gesamt!$C$24*(1+L414)^(Gesamt!$B$24-Beamte!N414)*(1+$K$4),IF(O414&gt;=35,K414/12*Gesamt!$C$24*(1+L414)^(O414-N414)*(1+$K$4),0)))</f>
        <v>0</v>
      </c>
      <c r="X414" s="36">
        <f>IF(O414&gt;=40,(W414/Gesamt!$B$24*N414/((1+Gesamt!$B$29)^(Gesamt!$B$24-Beamte!N414))*(1+S414)),IF(O414&gt;=35,(W414/O414*N414/((1+Gesamt!$B$29)^(O414-Beamte!N414))*(1+S414)),0))</f>
        <v>0</v>
      </c>
      <c r="Y414" s="27">
        <f>IF(N414&gt;Gesamt!$B$23,0,K414/12*Gesamt!$C$23*(((1+Beamte!L414)^(Gesamt!$B$23-Beamte!N414))))</f>
        <v>0</v>
      </c>
      <c r="Z414" s="15">
        <f>IF(N414&gt;Gesamt!$B$32,0,Y414/Gesamt!$B$32*((N414)*(1+S414))/((1+Gesamt!$B$29)^(Gesamt!$B$32-N414)))</f>
        <v>0</v>
      </c>
      <c r="AA414" s="37">
        <f t="shared" si="52"/>
        <v>0</v>
      </c>
      <c r="AB414" s="15">
        <f>IF(V414-P414&gt;0,0,IF(N414&gt;Gesamt!$B$24,0,K414/12*Gesamt!$C$24*(((1+Beamte!L414)^(Gesamt!$B$24-Beamte!N414)))))</f>
        <v>0</v>
      </c>
      <c r="AC414" s="15">
        <f>IF(N414&gt;Gesamt!$B$24,0,AB414/Gesamt!$B$24*((N414)*(1+S414))/((1+Gesamt!$B$29)^(Gesamt!$B$24-N414)))</f>
        <v>0</v>
      </c>
      <c r="AD414" s="37">
        <f t="shared" si="53"/>
        <v>0</v>
      </c>
      <c r="AE414" s="15">
        <f>IF(R414-P414&lt;0,0,x)</f>
        <v>0</v>
      </c>
    </row>
    <row r="415" spans="6:31" x14ac:dyDescent="0.15">
      <c r="F415" s="40"/>
      <c r="G415" s="40"/>
      <c r="H415" s="40"/>
      <c r="I415" s="41"/>
      <c r="J415" s="41"/>
      <c r="K415" s="32">
        <f t="shared" si="49"/>
        <v>0</v>
      </c>
      <c r="L415" s="42">
        <v>1.4999999999999999E-2</v>
      </c>
      <c r="M415" s="33">
        <f t="shared" si="50"/>
        <v>-50.997946611909654</v>
      </c>
      <c r="N415" s="22">
        <f>(Gesamt!$B$2-IF(H415=0,G415,H415))/365.25</f>
        <v>116</v>
      </c>
      <c r="O415" s="22">
        <f t="shared" si="48"/>
        <v>65.002053388090346</v>
      </c>
      <c r="P415" s="23">
        <f>F415+IF(C415="m",Gesamt!$B$13*365.25,Gesamt!$B$14*365.25)</f>
        <v>23741.25</v>
      </c>
      <c r="Q415" s="34">
        <f t="shared" si="51"/>
        <v>23742</v>
      </c>
      <c r="R415" s="24">
        <f>IF(N415&lt;Gesamt!$B$23,IF(H415=0,G415+365.25*Gesamt!$B$23,H415+365.25*Gesamt!$B$23),0)</f>
        <v>0</v>
      </c>
      <c r="S415" s="35">
        <f>IF(M415&lt;Gesamt!$B$17,Gesamt!$C$17,IF(M415&lt;Gesamt!$B$18,Gesamt!$C$18,IF(M415&lt;Gesamt!$B$19,Gesamt!$C$19,Gesamt!$C$20)))</f>
        <v>0</v>
      </c>
      <c r="T415" s="26">
        <f>IF(R415&gt;0,IF(R415&lt;P415,K415/12*Gesamt!$C$23*(1+L415)^(Gesamt!$B$23-Beamte!N415)*(1+$K$4),0),0)</f>
        <v>0</v>
      </c>
      <c r="U415" s="36">
        <f>(T415/Gesamt!$B$23*N415/((1+Gesamt!$B$29)^(Gesamt!$B$23-Beamte!N415)))*(1+S415)</f>
        <v>0</v>
      </c>
      <c r="V415" s="24">
        <f>IF(N415&lt;Gesamt!$B$24,IF(H415=0,G415+365.25*Gesamt!$B$24,H415+365.25*Gesamt!$B$24),0)</f>
        <v>0</v>
      </c>
      <c r="W415" s="26" t="b">
        <f>IF(V415&gt;0,IF(V415&lt;P415,K415/12*Gesamt!$C$24*(1+L415)^(Gesamt!$B$24-Beamte!N415)*(1+$K$4),IF(O415&gt;=35,K415/12*Gesamt!$C$24*(1+L415)^(O415-N415)*(1+$K$4),0)))</f>
        <v>0</v>
      </c>
      <c r="X415" s="36">
        <f>IF(O415&gt;=40,(W415/Gesamt!$B$24*N415/((1+Gesamt!$B$29)^(Gesamt!$B$24-Beamte!N415))*(1+S415)),IF(O415&gt;=35,(W415/O415*N415/((1+Gesamt!$B$29)^(O415-Beamte!N415))*(1+S415)),0))</f>
        <v>0</v>
      </c>
      <c r="Y415" s="27">
        <f>IF(N415&gt;Gesamt!$B$23,0,K415/12*Gesamt!$C$23*(((1+Beamte!L415)^(Gesamt!$B$23-Beamte!N415))))</f>
        <v>0</v>
      </c>
      <c r="Z415" s="15">
        <f>IF(N415&gt;Gesamt!$B$32,0,Y415/Gesamt!$B$32*((N415)*(1+S415))/((1+Gesamt!$B$29)^(Gesamt!$B$32-N415)))</f>
        <v>0</v>
      </c>
      <c r="AA415" s="37">
        <f t="shared" si="52"/>
        <v>0</v>
      </c>
      <c r="AB415" s="15">
        <f>IF(V415-P415&gt;0,0,IF(N415&gt;Gesamt!$B$24,0,K415/12*Gesamt!$C$24*(((1+Beamte!L415)^(Gesamt!$B$24-Beamte!N415)))))</f>
        <v>0</v>
      </c>
      <c r="AC415" s="15">
        <f>IF(N415&gt;Gesamt!$B$24,0,AB415/Gesamt!$B$24*((N415)*(1+S415))/((1+Gesamt!$B$29)^(Gesamt!$B$24-N415)))</f>
        <v>0</v>
      </c>
      <c r="AD415" s="37">
        <f t="shared" si="53"/>
        <v>0</v>
      </c>
      <c r="AE415" s="15">
        <f>IF(R415-P415&lt;0,0,x)</f>
        <v>0</v>
      </c>
    </row>
    <row r="416" spans="6:31" x14ac:dyDescent="0.15">
      <c r="F416" s="40"/>
      <c r="G416" s="40"/>
      <c r="H416" s="40"/>
      <c r="I416" s="41"/>
      <c r="J416" s="41"/>
      <c r="K416" s="32">
        <f t="shared" si="49"/>
        <v>0</v>
      </c>
      <c r="L416" s="42">
        <v>1.4999999999999999E-2</v>
      </c>
      <c r="M416" s="33">
        <f t="shared" si="50"/>
        <v>-50.997946611909654</v>
      </c>
      <c r="N416" s="22">
        <f>(Gesamt!$B$2-IF(H416=0,G416,H416))/365.25</f>
        <v>116</v>
      </c>
      <c r="O416" s="22">
        <f t="shared" si="48"/>
        <v>65.002053388090346</v>
      </c>
      <c r="P416" s="23">
        <f>F416+IF(C416="m",Gesamt!$B$13*365.25,Gesamt!$B$14*365.25)</f>
        <v>23741.25</v>
      </c>
      <c r="Q416" s="34">
        <f t="shared" si="51"/>
        <v>23742</v>
      </c>
      <c r="R416" s="24">
        <f>IF(N416&lt;Gesamt!$B$23,IF(H416=0,G416+365.25*Gesamt!$B$23,H416+365.25*Gesamt!$B$23),0)</f>
        <v>0</v>
      </c>
      <c r="S416" s="35">
        <f>IF(M416&lt;Gesamt!$B$17,Gesamt!$C$17,IF(M416&lt;Gesamt!$B$18,Gesamt!$C$18,IF(M416&lt;Gesamt!$B$19,Gesamt!$C$19,Gesamt!$C$20)))</f>
        <v>0</v>
      </c>
      <c r="T416" s="26">
        <f>IF(R416&gt;0,IF(R416&lt;P416,K416/12*Gesamt!$C$23*(1+L416)^(Gesamt!$B$23-Beamte!N416)*(1+$K$4),0),0)</f>
        <v>0</v>
      </c>
      <c r="U416" s="36">
        <f>(T416/Gesamt!$B$23*N416/((1+Gesamt!$B$29)^(Gesamt!$B$23-Beamte!N416)))*(1+S416)</f>
        <v>0</v>
      </c>
      <c r="V416" s="24">
        <f>IF(N416&lt;Gesamt!$B$24,IF(H416=0,G416+365.25*Gesamt!$B$24,H416+365.25*Gesamt!$B$24),0)</f>
        <v>0</v>
      </c>
      <c r="W416" s="26" t="b">
        <f>IF(V416&gt;0,IF(V416&lt;P416,K416/12*Gesamt!$C$24*(1+L416)^(Gesamt!$B$24-Beamte!N416)*(1+$K$4),IF(O416&gt;=35,K416/12*Gesamt!$C$24*(1+L416)^(O416-N416)*(1+$K$4),0)))</f>
        <v>0</v>
      </c>
      <c r="X416" s="36">
        <f>IF(O416&gt;=40,(W416/Gesamt!$B$24*N416/((1+Gesamt!$B$29)^(Gesamt!$B$24-Beamte!N416))*(1+S416)),IF(O416&gt;=35,(W416/O416*N416/((1+Gesamt!$B$29)^(O416-Beamte!N416))*(1+S416)),0))</f>
        <v>0</v>
      </c>
      <c r="Y416" s="27">
        <f>IF(N416&gt;Gesamt!$B$23,0,K416/12*Gesamt!$C$23*(((1+Beamte!L416)^(Gesamt!$B$23-Beamte!N416))))</f>
        <v>0</v>
      </c>
      <c r="Z416" s="15">
        <f>IF(N416&gt;Gesamt!$B$32,0,Y416/Gesamt!$B$32*((N416)*(1+S416))/((1+Gesamt!$B$29)^(Gesamt!$B$32-N416)))</f>
        <v>0</v>
      </c>
      <c r="AA416" s="37">
        <f t="shared" si="52"/>
        <v>0</v>
      </c>
      <c r="AB416" s="15">
        <f>IF(V416-P416&gt;0,0,IF(N416&gt;Gesamt!$B$24,0,K416/12*Gesamt!$C$24*(((1+Beamte!L416)^(Gesamt!$B$24-Beamte!N416)))))</f>
        <v>0</v>
      </c>
      <c r="AC416" s="15">
        <f>IF(N416&gt;Gesamt!$B$24,0,AB416/Gesamt!$B$24*((N416)*(1+S416))/((1+Gesamt!$B$29)^(Gesamt!$B$24-N416)))</f>
        <v>0</v>
      </c>
      <c r="AD416" s="37">
        <f t="shared" si="53"/>
        <v>0</v>
      </c>
      <c r="AE416" s="15">
        <f>IF(R416-P416&lt;0,0,x)</f>
        <v>0</v>
      </c>
    </row>
    <row r="417" spans="6:31" x14ac:dyDescent="0.15">
      <c r="F417" s="40"/>
      <c r="G417" s="40"/>
      <c r="H417" s="40"/>
      <c r="I417" s="41"/>
      <c r="J417" s="41"/>
      <c r="K417" s="32">
        <f t="shared" si="49"/>
        <v>0</v>
      </c>
      <c r="L417" s="42">
        <v>1.4999999999999999E-2</v>
      </c>
      <c r="M417" s="33">
        <f t="shared" si="50"/>
        <v>-50.997946611909654</v>
      </c>
      <c r="N417" s="22">
        <f>(Gesamt!$B$2-IF(H417=0,G417,H417))/365.25</f>
        <v>116</v>
      </c>
      <c r="O417" s="22">
        <f t="shared" si="48"/>
        <v>65.002053388090346</v>
      </c>
      <c r="P417" s="23">
        <f>F417+IF(C417="m",Gesamt!$B$13*365.25,Gesamt!$B$14*365.25)</f>
        <v>23741.25</v>
      </c>
      <c r="Q417" s="34">
        <f t="shared" si="51"/>
        <v>23742</v>
      </c>
      <c r="R417" s="24">
        <f>IF(N417&lt;Gesamt!$B$23,IF(H417=0,G417+365.25*Gesamt!$B$23,H417+365.25*Gesamt!$B$23),0)</f>
        <v>0</v>
      </c>
      <c r="S417" s="35">
        <f>IF(M417&lt;Gesamt!$B$17,Gesamt!$C$17,IF(M417&lt;Gesamt!$B$18,Gesamt!$C$18,IF(M417&lt;Gesamt!$B$19,Gesamt!$C$19,Gesamt!$C$20)))</f>
        <v>0</v>
      </c>
      <c r="T417" s="26">
        <f>IF(R417&gt;0,IF(R417&lt;P417,K417/12*Gesamt!$C$23*(1+L417)^(Gesamt!$B$23-Beamte!N417)*(1+$K$4),0),0)</f>
        <v>0</v>
      </c>
      <c r="U417" s="36">
        <f>(T417/Gesamt!$B$23*N417/((1+Gesamt!$B$29)^(Gesamt!$B$23-Beamte!N417)))*(1+S417)</f>
        <v>0</v>
      </c>
      <c r="V417" s="24">
        <f>IF(N417&lt;Gesamt!$B$24,IF(H417=0,G417+365.25*Gesamt!$B$24,H417+365.25*Gesamt!$B$24),0)</f>
        <v>0</v>
      </c>
      <c r="W417" s="26" t="b">
        <f>IF(V417&gt;0,IF(V417&lt;P417,K417/12*Gesamt!$C$24*(1+L417)^(Gesamt!$B$24-Beamte!N417)*(1+$K$4),IF(O417&gt;=35,K417/12*Gesamt!$C$24*(1+L417)^(O417-N417)*(1+$K$4),0)))</f>
        <v>0</v>
      </c>
      <c r="X417" s="36">
        <f>IF(O417&gt;=40,(W417/Gesamt!$B$24*N417/((1+Gesamt!$B$29)^(Gesamt!$B$24-Beamte!N417))*(1+S417)),IF(O417&gt;=35,(W417/O417*N417/((1+Gesamt!$B$29)^(O417-Beamte!N417))*(1+S417)),0))</f>
        <v>0</v>
      </c>
      <c r="Y417" s="27">
        <f>IF(N417&gt;Gesamt!$B$23,0,K417/12*Gesamt!$C$23*(((1+Beamte!L417)^(Gesamt!$B$23-Beamte!N417))))</f>
        <v>0</v>
      </c>
      <c r="Z417" s="15">
        <f>IF(N417&gt;Gesamt!$B$32,0,Y417/Gesamt!$B$32*((N417)*(1+S417))/((1+Gesamt!$B$29)^(Gesamt!$B$32-N417)))</f>
        <v>0</v>
      </c>
      <c r="AA417" s="37">
        <f t="shared" si="52"/>
        <v>0</v>
      </c>
      <c r="AB417" s="15">
        <f>IF(V417-P417&gt;0,0,IF(N417&gt;Gesamt!$B$24,0,K417/12*Gesamt!$C$24*(((1+Beamte!L417)^(Gesamt!$B$24-Beamte!N417)))))</f>
        <v>0</v>
      </c>
      <c r="AC417" s="15">
        <f>IF(N417&gt;Gesamt!$B$24,0,AB417/Gesamt!$B$24*((N417)*(1+S417))/((1+Gesamt!$B$29)^(Gesamt!$B$24-N417)))</f>
        <v>0</v>
      </c>
      <c r="AD417" s="37">
        <f t="shared" si="53"/>
        <v>0</v>
      </c>
      <c r="AE417" s="15">
        <f>IF(R417-P417&lt;0,0,x)</f>
        <v>0</v>
      </c>
    </row>
    <row r="418" spans="6:31" x14ac:dyDescent="0.15">
      <c r="F418" s="40"/>
      <c r="G418" s="40"/>
      <c r="H418" s="40"/>
      <c r="I418" s="41"/>
      <c r="J418" s="41"/>
      <c r="K418" s="32">
        <f t="shared" si="49"/>
        <v>0</v>
      </c>
      <c r="L418" s="42">
        <v>1.4999999999999999E-2</v>
      </c>
      <c r="M418" s="33">
        <f t="shared" si="50"/>
        <v>-50.997946611909654</v>
      </c>
      <c r="N418" s="22">
        <f>(Gesamt!$B$2-IF(H418=0,G418,H418))/365.25</f>
        <v>116</v>
      </c>
      <c r="O418" s="22">
        <f t="shared" si="48"/>
        <v>65.002053388090346</v>
      </c>
      <c r="P418" s="23">
        <f>F418+IF(C418="m",Gesamt!$B$13*365.25,Gesamt!$B$14*365.25)</f>
        <v>23741.25</v>
      </c>
      <c r="Q418" s="34">
        <f t="shared" si="51"/>
        <v>23742</v>
      </c>
      <c r="R418" s="24">
        <f>IF(N418&lt;Gesamt!$B$23,IF(H418=0,G418+365.25*Gesamt!$B$23,H418+365.25*Gesamt!$B$23),0)</f>
        <v>0</v>
      </c>
      <c r="S418" s="35">
        <f>IF(M418&lt;Gesamt!$B$17,Gesamt!$C$17,IF(M418&lt;Gesamt!$B$18,Gesamt!$C$18,IF(M418&lt;Gesamt!$B$19,Gesamt!$C$19,Gesamt!$C$20)))</f>
        <v>0</v>
      </c>
      <c r="T418" s="26">
        <f>IF(R418&gt;0,IF(R418&lt;P418,K418/12*Gesamt!$C$23*(1+L418)^(Gesamt!$B$23-Beamte!N418)*(1+$K$4),0),0)</f>
        <v>0</v>
      </c>
      <c r="U418" s="36">
        <f>(T418/Gesamt!$B$23*N418/((1+Gesamt!$B$29)^(Gesamt!$B$23-Beamte!N418)))*(1+S418)</f>
        <v>0</v>
      </c>
      <c r="V418" s="24">
        <f>IF(N418&lt;Gesamt!$B$24,IF(H418=0,G418+365.25*Gesamt!$B$24,H418+365.25*Gesamt!$B$24),0)</f>
        <v>0</v>
      </c>
      <c r="W418" s="26" t="b">
        <f>IF(V418&gt;0,IF(V418&lt;P418,K418/12*Gesamt!$C$24*(1+L418)^(Gesamt!$B$24-Beamte!N418)*(1+$K$4),IF(O418&gt;=35,K418/12*Gesamt!$C$24*(1+L418)^(O418-N418)*(1+$K$4),0)))</f>
        <v>0</v>
      </c>
      <c r="X418" s="36">
        <f>IF(O418&gt;=40,(W418/Gesamt!$B$24*N418/((1+Gesamt!$B$29)^(Gesamt!$B$24-Beamte!N418))*(1+S418)),IF(O418&gt;=35,(W418/O418*N418/((1+Gesamt!$B$29)^(O418-Beamte!N418))*(1+S418)),0))</f>
        <v>0</v>
      </c>
      <c r="Y418" s="27">
        <f>IF(N418&gt;Gesamt!$B$23,0,K418/12*Gesamt!$C$23*(((1+Beamte!L418)^(Gesamt!$B$23-Beamte!N418))))</f>
        <v>0</v>
      </c>
      <c r="Z418" s="15">
        <f>IF(N418&gt;Gesamt!$B$32,0,Y418/Gesamt!$B$32*((N418)*(1+S418))/((1+Gesamt!$B$29)^(Gesamt!$B$32-N418)))</f>
        <v>0</v>
      </c>
      <c r="AA418" s="37">
        <f t="shared" si="52"/>
        <v>0</v>
      </c>
      <c r="AB418" s="15">
        <f>IF(V418-P418&gt;0,0,IF(N418&gt;Gesamt!$B$24,0,K418/12*Gesamt!$C$24*(((1+Beamte!L418)^(Gesamt!$B$24-Beamte!N418)))))</f>
        <v>0</v>
      </c>
      <c r="AC418" s="15">
        <f>IF(N418&gt;Gesamt!$B$24,0,AB418/Gesamt!$B$24*((N418)*(1+S418))/((1+Gesamt!$B$29)^(Gesamt!$B$24-N418)))</f>
        <v>0</v>
      </c>
      <c r="AD418" s="37">
        <f t="shared" si="53"/>
        <v>0</v>
      </c>
      <c r="AE418" s="15">
        <f>IF(R418-P418&lt;0,0,x)</f>
        <v>0</v>
      </c>
    </row>
    <row r="419" spans="6:31" x14ac:dyDescent="0.15">
      <c r="F419" s="40"/>
      <c r="G419" s="40"/>
      <c r="H419" s="40"/>
      <c r="I419" s="41"/>
      <c r="J419" s="41"/>
      <c r="K419" s="32">
        <f t="shared" si="49"/>
        <v>0</v>
      </c>
      <c r="L419" s="42">
        <v>1.4999999999999999E-2</v>
      </c>
      <c r="M419" s="33">
        <f t="shared" si="50"/>
        <v>-50.997946611909654</v>
      </c>
      <c r="N419" s="22">
        <f>(Gesamt!$B$2-IF(H419=0,G419,H419))/365.25</f>
        <v>116</v>
      </c>
      <c r="O419" s="22">
        <f t="shared" si="48"/>
        <v>65.002053388090346</v>
      </c>
      <c r="P419" s="23">
        <f>F419+IF(C419="m",Gesamt!$B$13*365.25,Gesamt!$B$14*365.25)</f>
        <v>23741.25</v>
      </c>
      <c r="Q419" s="34">
        <f t="shared" si="51"/>
        <v>23742</v>
      </c>
      <c r="R419" s="24">
        <f>IF(N419&lt;Gesamt!$B$23,IF(H419=0,G419+365.25*Gesamt!$B$23,H419+365.25*Gesamt!$B$23),0)</f>
        <v>0</v>
      </c>
      <c r="S419" s="35">
        <f>IF(M419&lt;Gesamt!$B$17,Gesamt!$C$17,IF(M419&lt;Gesamt!$B$18,Gesamt!$C$18,IF(M419&lt;Gesamt!$B$19,Gesamt!$C$19,Gesamt!$C$20)))</f>
        <v>0</v>
      </c>
      <c r="T419" s="26">
        <f>IF(R419&gt;0,IF(R419&lt;P419,K419/12*Gesamt!$C$23*(1+L419)^(Gesamt!$B$23-Beamte!N419)*(1+$K$4),0),0)</f>
        <v>0</v>
      </c>
      <c r="U419" s="36">
        <f>(T419/Gesamt!$B$23*N419/((1+Gesamt!$B$29)^(Gesamt!$B$23-Beamte!N419)))*(1+S419)</f>
        <v>0</v>
      </c>
      <c r="V419" s="24">
        <f>IF(N419&lt;Gesamt!$B$24,IF(H419=0,G419+365.25*Gesamt!$B$24,H419+365.25*Gesamt!$B$24),0)</f>
        <v>0</v>
      </c>
      <c r="W419" s="26" t="b">
        <f>IF(V419&gt;0,IF(V419&lt;P419,K419/12*Gesamt!$C$24*(1+L419)^(Gesamt!$B$24-Beamte!N419)*(1+$K$4),IF(O419&gt;=35,K419/12*Gesamt!$C$24*(1+L419)^(O419-N419)*(1+$K$4),0)))</f>
        <v>0</v>
      </c>
      <c r="X419" s="36">
        <f>IF(O419&gt;=40,(W419/Gesamt!$B$24*N419/((1+Gesamt!$B$29)^(Gesamt!$B$24-Beamte!N419))*(1+S419)),IF(O419&gt;=35,(W419/O419*N419/((1+Gesamt!$B$29)^(O419-Beamte!N419))*(1+S419)),0))</f>
        <v>0</v>
      </c>
      <c r="Y419" s="27">
        <f>IF(N419&gt;Gesamt!$B$23,0,K419/12*Gesamt!$C$23*(((1+Beamte!L419)^(Gesamt!$B$23-Beamte!N419))))</f>
        <v>0</v>
      </c>
      <c r="Z419" s="15">
        <f>IF(N419&gt;Gesamt!$B$32,0,Y419/Gesamt!$B$32*((N419)*(1+S419))/((1+Gesamt!$B$29)^(Gesamt!$B$32-N419)))</f>
        <v>0</v>
      </c>
      <c r="AA419" s="37">
        <f t="shared" si="52"/>
        <v>0</v>
      </c>
      <c r="AB419" s="15">
        <f>IF(V419-P419&gt;0,0,IF(N419&gt;Gesamt!$B$24,0,K419/12*Gesamt!$C$24*(((1+Beamte!L419)^(Gesamt!$B$24-Beamte!N419)))))</f>
        <v>0</v>
      </c>
      <c r="AC419" s="15">
        <f>IF(N419&gt;Gesamt!$B$24,0,AB419/Gesamt!$B$24*((N419)*(1+S419))/((1+Gesamt!$B$29)^(Gesamt!$B$24-N419)))</f>
        <v>0</v>
      </c>
      <c r="AD419" s="37">
        <f t="shared" si="53"/>
        <v>0</v>
      </c>
      <c r="AE419" s="15">
        <f>IF(R419-P419&lt;0,0,x)</f>
        <v>0</v>
      </c>
    </row>
    <row r="420" spans="6:31" x14ac:dyDescent="0.15">
      <c r="F420" s="40"/>
      <c r="G420" s="40"/>
      <c r="H420" s="40"/>
      <c r="I420" s="41"/>
      <c r="J420" s="41"/>
      <c r="K420" s="32">
        <f t="shared" si="49"/>
        <v>0</v>
      </c>
      <c r="L420" s="42">
        <v>1.4999999999999999E-2</v>
      </c>
      <c r="M420" s="33">
        <f t="shared" si="50"/>
        <v>-50.997946611909654</v>
      </c>
      <c r="N420" s="22">
        <f>(Gesamt!$B$2-IF(H420=0,G420,H420))/365.25</f>
        <v>116</v>
      </c>
      <c r="O420" s="22">
        <f t="shared" si="48"/>
        <v>65.002053388090346</v>
      </c>
      <c r="P420" s="23">
        <f>F420+IF(C420="m",Gesamt!$B$13*365.25,Gesamt!$B$14*365.25)</f>
        <v>23741.25</v>
      </c>
      <c r="Q420" s="34">
        <f t="shared" si="51"/>
        <v>23742</v>
      </c>
      <c r="R420" s="24">
        <f>IF(N420&lt;Gesamt!$B$23,IF(H420=0,G420+365.25*Gesamt!$B$23,H420+365.25*Gesamt!$B$23),0)</f>
        <v>0</v>
      </c>
      <c r="S420" s="35">
        <f>IF(M420&lt;Gesamt!$B$17,Gesamt!$C$17,IF(M420&lt;Gesamt!$B$18,Gesamt!$C$18,IF(M420&lt;Gesamt!$B$19,Gesamt!$C$19,Gesamt!$C$20)))</f>
        <v>0</v>
      </c>
      <c r="T420" s="26">
        <f>IF(R420&gt;0,IF(R420&lt;P420,K420/12*Gesamt!$C$23*(1+L420)^(Gesamt!$B$23-Beamte!N420)*(1+$K$4),0),0)</f>
        <v>0</v>
      </c>
      <c r="U420" s="36">
        <f>(T420/Gesamt!$B$23*N420/((1+Gesamt!$B$29)^(Gesamt!$B$23-Beamte!N420)))*(1+S420)</f>
        <v>0</v>
      </c>
      <c r="V420" s="24">
        <f>IF(N420&lt;Gesamt!$B$24,IF(H420=0,G420+365.25*Gesamt!$B$24,H420+365.25*Gesamt!$B$24),0)</f>
        <v>0</v>
      </c>
      <c r="W420" s="26" t="b">
        <f>IF(V420&gt;0,IF(V420&lt;P420,K420/12*Gesamt!$C$24*(1+L420)^(Gesamt!$B$24-Beamte!N420)*(1+$K$4),IF(O420&gt;=35,K420/12*Gesamt!$C$24*(1+L420)^(O420-N420)*(1+$K$4),0)))</f>
        <v>0</v>
      </c>
      <c r="X420" s="36">
        <f>IF(O420&gt;=40,(W420/Gesamt!$B$24*N420/((1+Gesamt!$B$29)^(Gesamt!$B$24-Beamte!N420))*(1+S420)),IF(O420&gt;=35,(W420/O420*N420/((1+Gesamt!$B$29)^(O420-Beamte!N420))*(1+S420)),0))</f>
        <v>0</v>
      </c>
      <c r="Y420" s="27">
        <f>IF(N420&gt;Gesamt!$B$23,0,K420/12*Gesamt!$C$23*(((1+Beamte!L420)^(Gesamt!$B$23-Beamte!N420))))</f>
        <v>0</v>
      </c>
      <c r="Z420" s="15">
        <f>IF(N420&gt;Gesamt!$B$32,0,Y420/Gesamt!$B$32*((N420)*(1+S420))/((1+Gesamt!$B$29)^(Gesamt!$B$32-N420)))</f>
        <v>0</v>
      </c>
      <c r="AA420" s="37">
        <f t="shared" si="52"/>
        <v>0</v>
      </c>
      <c r="AB420" s="15">
        <f>IF(V420-P420&gt;0,0,IF(N420&gt;Gesamt!$B$24,0,K420/12*Gesamt!$C$24*(((1+Beamte!L420)^(Gesamt!$B$24-Beamte!N420)))))</f>
        <v>0</v>
      </c>
      <c r="AC420" s="15">
        <f>IF(N420&gt;Gesamt!$B$24,0,AB420/Gesamt!$B$24*((N420)*(1+S420))/((1+Gesamt!$B$29)^(Gesamt!$B$24-N420)))</f>
        <v>0</v>
      </c>
      <c r="AD420" s="37">
        <f t="shared" si="53"/>
        <v>0</v>
      </c>
      <c r="AE420" s="15">
        <f>IF(R420-P420&lt;0,0,x)</f>
        <v>0</v>
      </c>
    </row>
    <row r="421" spans="6:31" x14ac:dyDescent="0.15">
      <c r="F421" s="40"/>
      <c r="G421" s="40"/>
      <c r="H421" s="40"/>
      <c r="I421" s="41"/>
      <c r="J421" s="41"/>
      <c r="K421" s="32">
        <f t="shared" si="49"/>
        <v>0</v>
      </c>
      <c r="L421" s="42">
        <v>1.4999999999999999E-2</v>
      </c>
      <c r="M421" s="33">
        <f t="shared" si="50"/>
        <v>-50.997946611909654</v>
      </c>
      <c r="N421" s="22">
        <f>(Gesamt!$B$2-IF(H421=0,G421,H421))/365.25</f>
        <v>116</v>
      </c>
      <c r="O421" s="22">
        <f t="shared" si="48"/>
        <v>65.002053388090346</v>
      </c>
      <c r="P421" s="23">
        <f>F421+IF(C421="m",Gesamt!$B$13*365.25,Gesamt!$B$14*365.25)</f>
        <v>23741.25</v>
      </c>
      <c r="Q421" s="34">
        <f t="shared" si="51"/>
        <v>23742</v>
      </c>
      <c r="R421" s="24">
        <f>IF(N421&lt;Gesamt!$B$23,IF(H421=0,G421+365.25*Gesamt!$B$23,H421+365.25*Gesamt!$B$23),0)</f>
        <v>0</v>
      </c>
      <c r="S421" s="35">
        <f>IF(M421&lt;Gesamt!$B$17,Gesamt!$C$17,IF(M421&lt;Gesamt!$B$18,Gesamt!$C$18,IF(M421&lt;Gesamt!$B$19,Gesamt!$C$19,Gesamt!$C$20)))</f>
        <v>0</v>
      </c>
      <c r="T421" s="26">
        <f>IF(R421&gt;0,IF(R421&lt;P421,K421/12*Gesamt!$C$23*(1+L421)^(Gesamt!$B$23-Beamte!N421)*(1+$K$4),0),0)</f>
        <v>0</v>
      </c>
      <c r="U421" s="36">
        <f>(T421/Gesamt!$B$23*N421/((1+Gesamt!$B$29)^(Gesamt!$B$23-Beamte!N421)))*(1+S421)</f>
        <v>0</v>
      </c>
      <c r="V421" s="24">
        <f>IF(N421&lt;Gesamt!$B$24,IF(H421=0,G421+365.25*Gesamt!$B$24,H421+365.25*Gesamt!$B$24),0)</f>
        <v>0</v>
      </c>
      <c r="W421" s="26" t="b">
        <f>IF(V421&gt;0,IF(V421&lt;P421,K421/12*Gesamt!$C$24*(1+L421)^(Gesamt!$B$24-Beamte!N421)*(1+$K$4),IF(O421&gt;=35,K421/12*Gesamt!$C$24*(1+L421)^(O421-N421)*(1+$K$4),0)))</f>
        <v>0</v>
      </c>
      <c r="X421" s="36">
        <f>IF(O421&gt;=40,(W421/Gesamt!$B$24*N421/((1+Gesamt!$B$29)^(Gesamt!$B$24-Beamte!N421))*(1+S421)),IF(O421&gt;=35,(W421/O421*N421/((1+Gesamt!$B$29)^(O421-Beamte!N421))*(1+S421)),0))</f>
        <v>0</v>
      </c>
      <c r="Y421" s="27">
        <f>IF(N421&gt;Gesamt!$B$23,0,K421/12*Gesamt!$C$23*(((1+Beamte!L421)^(Gesamt!$B$23-Beamte!N421))))</f>
        <v>0</v>
      </c>
      <c r="Z421" s="15">
        <f>IF(N421&gt;Gesamt!$B$32,0,Y421/Gesamt!$B$32*((N421)*(1+S421))/((1+Gesamt!$B$29)^(Gesamt!$B$32-N421)))</f>
        <v>0</v>
      </c>
      <c r="AA421" s="37">
        <f t="shared" si="52"/>
        <v>0</v>
      </c>
      <c r="AB421" s="15">
        <f>IF(V421-P421&gt;0,0,IF(N421&gt;Gesamt!$B$24,0,K421/12*Gesamt!$C$24*(((1+Beamte!L421)^(Gesamt!$B$24-Beamte!N421)))))</f>
        <v>0</v>
      </c>
      <c r="AC421" s="15">
        <f>IF(N421&gt;Gesamt!$B$24,0,AB421/Gesamt!$B$24*((N421)*(1+S421))/((1+Gesamt!$B$29)^(Gesamt!$B$24-N421)))</f>
        <v>0</v>
      </c>
      <c r="AD421" s="37">
        <f t="shared" si="53"/>
        <v>0</v>
      </c>
      <c r="AE421" s="15">
        <f>IF(R421-P421&lt;0,0,x)</f>
        <v>0</v>
      </c>
    </row>
    <row r="422" spans="6:31" x14ac:dyDescent="0.15">
      <c r="F422" s="40"/>
      <c r="G422" s="40"/>
      <c r="H422" s="40"/>
      <c r="I422" s="41"/>
      <c r="J422" s="41"/>
      <c r="K422" s="32">
        <f t="shared" si="49"/>
        <v>0</v>
      </c>
      <c r="L422" s="42">
        <v>1.4999999999999999E-2</v>
      </c>
      <c r="M422" s="33">
        <f t="shared" si="50"/>
        <v>-50.997946611909654</v>
      </c>
      <c r="N422" s="22">
        <f>(Gesamt!$B$2-IF(H422=0,G422,H422))/365.25</f>
        <v>116</v>
      </c>
      <c r="O422" s="22">
        <f t="shared" si="48"/>
        <v>65.002053388090346</v>
      </c>
      <c r="P422" s="23">
        <f>F422+IF(C422="m",Gesamt!$B$13*365.25,Gesamt!$B$14*365.25)</f>
        <v>23741.25</v>
      </c>
      <c r="Q422" s="34">
        <f t="shared" si="51"/>
        <v>23742</v>
      </c>
      <c r="R422" s="24">
        <f>IF(N422&lt;Gesamt!$B$23,IF(H422=0,G422+365.25*Gesamt!$B$23,H422+365.25*Gesamt!$B$23),0)</f>
        <v>0</v>
      </c>
      <c r="S422" s="35">
        <f>IF(M422&lt;Gesamt!$B$17,Gesamt!$C$17,IF(M422&lt;Gesamt!$B$18,Gesamt!$C$18,IF(M422&lt;Gesamt!$B$19,Gesamt!$C$19,Gesamt!$C$20)))</f>
        <v>0</v>
      </c>
      <c r="T422" s="26">
        <f>IF(R422&gt;0,IF(R422&lt;P422,K422/12*Gesamt!$C$23*(1+L422)^(Gesamt!$B$23-Beamte!N422)*(1+$K$4),0),0)</f>
        <v>0</v>
      </c>
      <c r="U422" s="36">
        <f>(T422/Gesamt!$B$23*N422/((1+Gesamt!$B$29)^(Gesamt!$B$23-Beamte!N422)))*(1+S422)</f>
        <v>0</v>
      </c>
      <c r="V422" s="24">
        <f>IF(N422&lt;Gesamt!$B$24,IF(H422=0,G422+365.25*Gesamt!$B$24,H422+365.25*Gesamt!$B$24),0)</f>
        <v>0</v>
      </c>
      <c r="W422" s="26" t="b">
        <f>IF(V422&gt;0,IF(V422&lt;P422,K422/12*Gesamt!$C$24*(1+L422)^(Gesamt!$B$24-Beamte!N422)*(1+$K$4),IF(O422&gt;=35,K422/12*Gesamt!$C$24*(1+L422)^(O422-N422)*(1+$K$4),0)))</f>
        <v>0</v>
      </c>
      <c r="X422" s="36">
        <f>IF(O422&gt;=40,(W422/Gesamt!$B$24*N422/((1+Gesamt!$B$29)^(Gesamt!$B$24-Beamte!N422))*(1+S422)),IF(O422&gt;=35,(W422/O422*N422/((1+Gesamt!$B$29)^(O422-Beamte!N422))*(1+S422)),0))</f>
        <v>0</v>
      </c>
      <c r="Y422" s="27">
        <f>IF(N422&gt;Gesamt!$B$23,0,K422/12*Gesamt!$C$23*(((1+Beamte!L422)^(Gesamt!$B$23-Beamte!N422))))</f>
        <v>0</v>
      </c>
      <c r="Z422" s="15">
        <f>IF(N422&gt;Gesamt!$B$32,0,Y422/Gesamt!$B$32*((N422)*(1+S422))/((1+Gesamt!$B$29)^(Gesamt!$B$32-N422)))</f>
        <v>0</v>
      </c>
      <c r="AA422" s="37">
        <f t="shared" si="52"/>
        <v>0</v>
      </c>
      <c r="AB422" s="15">
        <f>IF(V422-P422&gt;0,0,IF(N422&gt;Gesamt!$B$24,0,K422/12*Gesamt!$C$24*(((1+Beamte!L422)^(Gesamt!$B$24-Beamte!N422)))))</f>
        <v>0</v>
      </c>
      <c r="AC422" s="15">
        <f>IF(N422&gt;Gesamt!$B$24,0,AB422/Gesamt!$B$24*((N422)*(1+S422))/((1+Gesamt!$B$29)^(Gesamt!$B$24-N422)))</f>
        <v>0</v>
      </c>
      <c r="AD422" s="37">
        <f t="shared" si="53"/>
        <v>0</v>
      </c>
      <c r="AE422" s="15">
        <f>IF(R422-P422&lt;0,0,x)</f>
        <v>0</v>
      </c>
    </row>
    <row r="423" spans="6:31" x14ac:dyDescent="0.15">
      <c r="F423" s="40"/>
      <c r="G423" s="40"/>
      <c r="H423" s="40"/>
      <c r="I423" s="41"/>
      <c r="J423" s="41"/>
      <c r="K423" s="32">
        <f t="shared" si="49"/>
        <v>0</v>
      </c>
      <c r="L423" s="42">
        <v>1.4999999999999999E-2</v>
      </c>
      <c r="M423" s="33">
        <f t="shared" si="50"/>
        <v>-50.997946611909654</v>
      </c>
      <c r="N423" s="22">
        <f>(Gesamt!$B$2-IF(H423=0,G423,H423))/365.25</f>
        <v>116</v>
      </c>
      <c r="O423" s="22">
        <f t="shared" si="48"/>
        <v>65.002053388090346</v>
      </c>
      <c r="P423" s="23">
        <f>F423+IF(C423="m",Gesamt!$B$13*365.25,Gesamt!$B$14*365.25)</f>
        <v>23741.25</v>
      </c>
      <c r="Q423" s="34">
        <f t="shared" si="51"/>
        <v>23742</v>
      </c>
      <c r="R423" s="24">
        <f>IF(N423&lt;Gesamt!$B$23,IF(H423=0,G423+365.25*Gesamt!$B$23,H423+365.25*Gesamt!$B$23),0)</f>
        <v>0</v>
      </c>
      <c r="S423" s="35">
        <f>IF(M423&lt;Gesamt!$B$17,Gesamt!$C$17,IF(M423&lt;Gesamt!$B$18,Gesamt!$C$18,IF(M423&lt;Gesamt!$B$19,Gesamt!$C$19,Gesamt!$C$20)))</f>
        <v>0</v>
      </c>
      <c r="T423" s="26">
        <f>IF(R423&gt;0,IF(R423&lt;P423,K423/12*Gesamt!$C$23*(1+L423)^(Gesamt!$B$23-Beamte!N423)*(1+$K$4),0),0)</f>
        <v>0</v>
      </c>
      <c r="U423" s="36">
        <f>(T423/Gesamt!$B$23*N423/((1+Gesamt!$B$29)^(Gesamt!$B$23-Beamte!N423)))*(1+S423)</f>
        <v>0</v>
      </c>
      <c r="V423" s="24">
        <f>IF(N423&lt;Gesamt!$B$24,IF(H423=0,G423+365.25*Gesamt!$B$24,H423+365.25*Gesamt!$B$24),0)</f>
        <v>0</v>
      </c>
      <c r="W423" s="26" t="b">
        <f>IF(V423&gt;0,IF(V423&lt;P423,K423/12*Gesamt!$C$24*(1+L423)^(Gesamt!$B$24-Beamte!N423)*(1+$K$4),IF(O423&gt;=35,K423/12*Gesamt!$C$24*(1+L423)^(O423-N423)*(1+$K$4),0)))</f>
        <v>0</v>
      </c>
      <c r="X423" s="36">
        <f>IF(O423&gt;=40,(W423/Gesamt!$B$24*N423/((1+Gesamt!$B$29)^(Gesamt!$B$24-Beamte!N423))*(1+S423)),IF(O423&gt;=35,(W423/O423*N423/((1+Gesamt!$B$29)^(O423-Beamte!N423))*(1+S423)),0))</f>
        <v>0</v>
      </c>
      <c r="Y423" s="27">
        <f>IF(N423&gt;Gesamt!$B$23,0,K423/12*Gesamt!$C$23*(((1+Beamte!L423)^(Gesamt!$B$23-Beamte!N423))))</f>
        <v>0</v>
      </c>
      <c r="Z423" s="15">
        <f>IF(N423&gt;Gesamt!$B$32,0,Y423/Gesamt!$B$32*((N423)*(1+S423))/((1+Gesamt!$B$29)^(Gesamt!$B$32-N423)))</f>
        <v>0</v>
      </c>
      <c r="AA423" s="37">
        <f t="shared" si="52"/>
        <v>0</v>
      </c>
      <c r="AB423" s="15">
        <f>IF(V423-P423&gt;0,0,IF(N423&gt;Gesamt!$B$24,0,K423/12*Gesamt!$C$24*(((1+Beamte!L423)^(Gesamt!$B$24-Beamte!N423)))))</f>
        <v>0</v>
      </c>
      <c r="AC423" s="15">
        <f>IF(N423&gt;Gesamt!$B$24,0,AB423/Gesamt!$B$24*((N423)*(1+S423))/((1+Gesamt!$B$29)^(Gesamt!$B$24-N423)))</f>
        <v>0</v>
      </c>
      <c r="AD423" s="37">
        <f t="shared" si="53"/>
        <v>0</v>
      </c>
      <c r="AE423" s="15">
        <f>IF(R423-P423&lt;0,0,x)</f>
        <v>0</v>
      </c>
    </row>
    <row r="424" spans="6:31" x14ac:dyDescent="0.15">
      <c r="F424" s="40"/>
      <c r="G424" s="40"/>
      <c r="H424" s="40"/>
      <c r="I424" s="41"/>
      <c r="J424" s="41"/>
      <c r="K424" s="32">
        <f t="shared" si="49"/>
        <v>0</v>
      </c>
      <c r="L424" s="42">
        <v>1.4999999999999999E-2</v>
      </c>
      <c r="M424" s="33">
        <f t="shared" si="50"/>
        <v>-50.997946611909654</v>
      </c>
      <c r="N424" s="22">
        <f>(Gesamt!$B$2-IF(H424=0,G424,H424))/365.25</f>
        <v>116</v>
      </c>
      <c r="O424" s="22">
        <f t="shared" si="48"/>
        <v>65.002053388090346</v>
      </c>
      <c r="P424" s="23">
        <f>F424+IF(C424="m",Gesamt!$B$13*365.25,Gesamt!$B$14*365.25)</f>
        <v>23741.25</v>
      </c>
      <c r="Q424" s="34">
        <f t="shared" si="51"/>
        <v>23742</v>
      </c>
      <c r="R424" s="24">
        <f>IF(N424&lt;Gesamt!$B$23,IF(H424=0,G424+365.25*Gesamt!$B$23,H424+365.25*Gesamt!$B$23),0)</f>
        <v>0</v>
      </c>
      <c r="S424" s="35">
        <f>IF(M424&lt;Gesamt!$B$17,Gesamt!$C$17,IF(M424&lt;Gesamt!$B$18,Gesamt!$C$18,IF(M424&lt;Gesamt!$B$19,Gesamt!$C$19,Gesamt!$C$20)))</f>
        <v>0</v>
      </c>
      <c r="T424" s="26">
        <f>IF(R424&gt;0,IF(R424&lt;P424,K424/12*Gesamt!$C$23*(1+L424)^(Gesamt!$B$23-Beamte!N424)*(1+$K$4),0),0)</f>
        <v>0</v>
      </c>
      <c r="U424" s="36">
        <f>(T424/Gesamt!$B$23*N424/((1+Gesamt!$B$29)^(Gesamt!$B$23-Beamte!N424)))*(1+S424)</f>
        <v>0</v>
      </c>
      <c r="V424" s="24">
        <f>IF(N424&lt;Gesamt!$B$24,IF(H424=0,G424+365.25*Gesamt!$B$24,H424+365.25*Gesamt!$B$24),0)</f>
        <v>0</v>
      </c>
      <c r="W424" s="26" t="b">
        <f>IF(V424&gt;0,IF(V424&lt;P424,K424/12*Gesamt!$C$24*(1+L424)^(Gesamt!$B$24-Beamte!N424)*(1+$K$4),IF(O424&gt;=35,K424/12*Gesamt!$C$24*(1+L424)^(O424-N424)*(1+$K$4),0)))</f>
        <v>0</v>
      </c>
      <c r="X424" s="36">
        <f>IF(O424&gt;=40,(W424/Gesamt!$B$24*N424/((1+Gesamt!$B$29)^(Gesamt!$B$24-Beamte!N424))*(1+S424)),IF(O424&gt;=35,(W424/O424*N424/((1+Gesamt!$B$29)^(O424-Beamte!N424))*(1+S424)),0))</f>
        <v>0</v>
      </c>
      <c r="Y424" s="27">
        <f>IF(N424&gt;Gesamt!$B$23,0,K424/12*Gesamt!$C$23*(((1+Beamte!L424)^(Gesamt!$B$23-Beamte!N424))))</f>
        <v>0</v>
      </c>
      <c r="Z424" s="15">
        <f>IF(N424&gt;Gesamt!$B$32,0,Y424/Gesamt!$B$32*((N424)*(1+S424))/((1+Gesamt!$B$29)^(Gesamt!$B$32-N424)))</f>
        <v>0</v>
      </c>
      <c r="AA424" s="37">
        <f t="shared" si="52"/>
        <v>0</v>
      </c>
      <c r="AB424" s="15">
        <f>IF(V424-P424&gt;0,0,IF(N424&gt;Gesamt!$B$24,0,K424/12*Gesamt!$C$24*(((1+Beamte!L424)^(Gesamt!$B$24-Beamte!N424)))))</f>
        <v>0</v>
      </c>
      <c r="AC424" s="15">
        <f>IF(N424&gt;Gesamt!$B$24,0,AB424/Gesamt!$B$24*((N424)*(1+S424))/((1+Gesamt!$B$29)^(Gesamt!$B$24-N424)))</f>
        <v>0</v>
      </c>
      <c r="AD424" s="37">
        <f t="shared" si="53"/>
        <v>0</v>
      </c>
      <c r="AE424" s="15">
        <f>IF(R424-P424&lt;0,0,x)</f>
        <v>0</v>
      </c>
    </row>
    <row r="425" spans="6:31" x14ac:dyDescent="0.15">
      <c r="F425" s="40"/>
      <c r="G425" s="40"/>
      <c r="H425" s="40"/>
      <c r="I425" s="41"/>
      <c r="J425" s="41"/>
      <c r="K425" s="32">
        <f t="shared" si="49"/>
        <v>0</v>
      </c>
      <c r="L425" s="42">
        <v>1.4999999999999999E-2</v>
      </c>
      <c r="M425" s="33">
        <f t="shared" si="50"/>
        <v>-50.997946611909654</v>
      </c>
      <c r="N425" s="22">
        <f>(Gesamt!$B$2-IF(H425=0,G425,H425))/365.25</f>
        <v>116</v>
      </c>
      <c r="O425" s="22">
        <f t="shared" si="48"/>
        <v>65.002053388090346</v>
      </c>
      <c r="P425" s="23">
        <f>F425+IF(C425="m",Gesamt!$B$13*365.25,Gesamt!$B$14*365.25)</f>
        <v>23741.25</v>
      </c>
      <c r="Q425" s="34">
        <f t="shared" si="51"/>
        <v>23742</v>
      </c>
      <c r="R425" s="24">
        <f>IF(N425&lt;Gesamt!$B$23,IF(H425=0,G425+365.25*Gesamt!$B$23,H425+365.25*Gesamt!$B$23),0)</f>
        <v>0</v>
      </c>
      <c r="S425" s="35">
        <f>IF(M425&lt;Gesamt!$B$17,Gesamt!$C$17,IF(M425&lt;Gesamt!$B$18,Gesamt!$C$18,IF(M425&lt;Gesamt!$B$19,Gesamt!$C$19,Gesamt!$C$20)))</f>
        <v>0</v>
      </c>
      <c r="T425" s="26">
        <f>IF(R425&gt;0,IF(R425&lt;P425,K425/12*Gesamt!$C$23*(1+L425)^(Gesamt!$B$23-Beamte!N425)*(1+$K$4),0),0)</f>
        <v>0</v>
      </c>
      <c r="U425" s="36">
        <f>(T425/Gesamt!$B$23*N425/((1+Gesamt!$B$29)^(Gesamt!$B$23-Beamte!N425)))*(1+S425)</f>
        <v>0</v>
      </c>
      <c r="V425" s="24">
        <f>IF(N425&lt;Gesamt!$B$24,IF(H425=0,G425+365.25*Gesamt!$B$24,H425+365.25*Gesamt!$B$24),0)</f>
        <v>0</v>
      </c>
      <c r="W425" s="26" t="b">
        <f>IF(V425&gt;0,IF(V425&lt;P425,K425/12*Gesamt!$C$24*(1+L425)^(Gesamt!$B$24-Beamte!N425)*(1+$K$4),IF(O425&gt;=35,K425/12*Gesamt!$C$24*(1+L425)^(O425-N425)*(1+$K$4),0)))</f>
        <v>0</v>
      </c>
      <c r="X425" s="36">
        <f>IF(O425&gt;=40,(W425/Gesamt!$B$24*N425/((1+Gesamt!$B$29)^(Gesamt!$B$24-Beamte!N425))*(1+S425)),IF(O425&gt;=35,(W425/O425*N425/((1+Gesamt!$B$29)^(O425-Beamte!N425))*(1+S425)),0))</f>
        <v>0</v>
      </c>
      <c r="Y425" s="27">
        <f>IF(N425&gt;Gesamt!$B$23,0,K425/12*Gesamt!$C$23*(((1+Beamte!L425)^(Gesamt!$B$23-Beamte!N425))))</f>
        <v>0</v>
      </c>
      <c r="Z425" s="15">
        <f>IF(N425&gt;Gesamt!$B$32,0,Y425/Gesamt!$B$32*((N425)*(1+S425))/((1+Gesamt!$B$29)^(Gesamt!$B$32-N425)))</f>
        <v>0</v>
      </c>
      <c r="AA425" s="37">
        <f t="shared" si="52"/>
        <v>0</v>
      </c>
      <c r="AB425" s="15">
        <f>IF(V425-P425&gt;0,0,IF(N425&gt;Gesamt!$B$24,0,K425/12*Gesamt!$C$24*(((1+Beamte!L425)^(Gesamt!$B$24-Beamte!N425)))))</f>
        <v>0</v>
      </c>
      <c r="AC425" s="15">
        <f>IF(N425&gt;Gesamt!$B$24,0,AB425/Gesamt!$B$24*((N425)*(1+S425))/((1+Gesamt!$B$29)^(Gesamt!$B$24-N425)))</f>
        <v>0</v>
      </c>
      <c r="AD425" s="37">
        <f t="shared" si="53"/>
        <v>0</v>
      </c>
      <c r="AE425" s="15">
        <f>IF(R425-P425&lt;0,0,x)</f>
        <v>0</v>
      </c>
    </row>
    <row r="426" spans="6:31" x14ac:dyDescent="0.15">
      <c r="F426" s="40"/>
      <c r="G426" s="40"/>
      <c r="H426" s="40"/>
      <c r="I426" s="41"/>
      <c r="J426" s="41"/>
      <c r="K426" s="32">
        <f t="shared" si="49"/>
        <v>0</v>
      </c>
      <c r="L426" s="42">
        <v>1.4999999999999999E-2</v>
      </c>
      <c r="M426" s="33">
        <f t="shared" si="50"/>
        <v>-50.997946611909654</v>
      </c>
      <c r="N426" s="22">
        <f>(Gesamt!$B$2-IF(H426=0,G426,H426))/365.25</f>
        <v>116</v>
      </c>
      <c r="O426" s="22">
        <f t="shared" si="48"/>
        <v>65.002053388090346</v>
      </c>
      <c r="P426" s="23">
        <f>F426+IF(C426="m",Gesamt!$B$13*365.25,Gesamt!$B$14*365.25)</f>
        <v>23741.25</v>
      </c>
      <c r="Q426" s="34">
        <f t="shared" si="51"/>
        <v>23742</v>
      </c>
      <c r="R426" s="24">
        <f>IF(N426&lt;Gesamt!$B$23,IF(H426=0,G426+365.25*Gesamt!$B$23,H426+365.25*Gesamt!$B$23),0)</f>
        <v>0</v>
      </c>
      <c r="S426" s="35">
        <f>IF(M426&lt;Gesamt!$B$17,Gesamt!$C$17,IF(M426&lt;Gesamt!$B$18,Gesamt!$C$18,IF(M426&lt;Gesamt!$B$19,Gesamt!$C$19,Gesamt!$C$20)))</f>
        <v>0</v>
      </c>
      <c r="T426" s="26">
        <f>IF(R426&gt;0,IF(R426&lt;P426,K426/12*Gesamt!$C$23*(1+L426)^(Gesamt!$B$23-Beamte!N426)*(1+$K$4),0),0)</f>
        <v>0</v>
      </c>
      <c r="U426" s="36">
        <f>(T426/Gesamt!$B$23*N426/((1+Gesamt!$B$29)^(Gesamt!$B$23-Beamte!N426)))*(1+S426)</f>
        <v>0</v>
      </c>
      <c r="V426" s="24">
        <f>IF(N426&lt;Gesamt!$B$24,IF(H426=0,G426+365.25*Gesamt!$B$24,H426+365.25*Gesamt!$B$24),0)</f>
        <v>0</v>
      </c>
      <c r="W426" s="26" t="b">
        <f>IF(V426&gt;0,IF(V426&lt;P426,K426/12*Gesamt!$C$24*(1+L426)^(Gesamt!$B$24-Beamte!N426)*(1+$K$4),IF(O426&gt;=35,K426/12*Gesamt!$C$24*(1+L426)^(O426-N426)*(1+$K$4),0)))</f>
        <v>0</v>
      </c>
      <c r="X426" s="36">
        <f>IF(O426&gt;=40,(W426/Gesamt!$B$24*N426/((1+Gesamt!$B$29)^(Gesamt!$B$24-Beamte!N426))*(1+S426)),IF(O426&gt;=35,(W426/O426*N426/((1+Gesamt!$B$29)^(O426-Beamte!N426))*(1+S426)),0))</f>
        <v>0</v>
      </c>
      <c r="Y426" s="27">
        <f>IF(N426&gt;Gesamt!$B$23,0,K426/12*Gesamt!$C$23*(((1+Beamte!L426)^(Gesamt!$B$23-Beamte!N426))))</f>
        <v>0</v>
      </c>
      <c r="Z426" s="15">
        <f>IF(N426&gt;Gesamt!$B$32,0,Y426/Gesamt!$B$32*((N426)*(1+S426))/((1+Gesamt!$B$29)^(Gesamt!$B$32-N426)))</f>
        <v>0</v>
      </c>
      <c r="AA426" s="37">
        <f t="shared" si="52"/>
        <v>0</v>
      </c>
      <c r="AB426" s="15">
        <f>IF(V426-P426&gt;0,0,IF(N426&gt;Gesamt!$B$24,0,K426/12*Gesamt!$C$24*(((1+Beamte!L426)^(Gesamt!$B$24-Beamte!N426)))))</f>
        <v>0</v>
      </c>
      <c r="AC426" s="15">
        <f>IF(N426&gt;Gesamt!$B$24,0,AB426/Gesamt!$B$24*((N426)*(1+S426))/((1+Gesamt!$B$29)^(Gesamt!$B$24-N426)))</f>
        <v>0</v>
      </c>
      <c r="AD426" s="37">
        <f t="shared" si="53"/>
        <v>0</v>
      </c>
      <c r="AE426" s="15">
        <f>IF(R426-P426&lt;0,0,x)</f>
        <v>0</v>
      </c>
    </row>
    <row r="427" spans="6:31" x14ac:dyDescent="0.15">
      <c r="F427" s="40"/>
      <c r="G427" s="40"/>
      <c r="H427" s="40"/>
      <c r="I427" s="41"/>
      <c r="J427" s="41"/>
      <c r="K427" s="32">
        <f t="shared" si="49"/>
        <v>0</v>
      </c>
      <c r="L427" s="42">
        <v>1.4999999999999999E-2</v>
      </c>
      <c r="M427" s="33">
        <f t="shared" si="50"/>
        <v>-50.997946611909654</v>
      </c>
      <c r="N427" s="22">
        <f>(Gesamt!$B$2-IF(H427=0,G427,H427))/365.25</f>
        <v>116</v>
      </c>
      <c r="O427" s="22">
        <f t="shared" si="48"/>
        <v>65.002053388090346</v>
      </c>
      <c r="P427" s="23">
        <f>F427+IF(C427="m",Gesamt!$B$13*365.25,Gesamt!$B$14*365.25)</f>
        <v>23741.25</v>
      </c>
      <c r="Q427" s="34">
        <f t="shared" si="51"/>
        <v>23742</v>
      </c>
      <c r="R427" s="24">
        <f>IF(N427&lt;Gesamt!$B$23,IF(H427=0,G427+365.25*Gesamt!$B$23,H427+365.25*Gesamt!$B$23),0)</f>
        <v>0</v>
      </c>
      <c r="S427" s="35">
        <f>IF(M427&lt;Gesamt!$B$17,Gesamt!$C$17,IF(M427&lt;Gesamt!$B$18,Gesamt!$C$18,IF(M427&lt;Gesamt!$B$19,Gesamt!$C$19,Gesamt!$C$20)))</f>
        <v>0</v>
      </c>
      <c r="T427" s="26">
        <f>IF(R427&gt;0,IF(R427&lt;P427,K427/12*Gesamt!$C$23*(1+L427)^(Gesamt!$B$23-Beamte!N427)*(1+$K$4),0),0)</f>
        <v>0</v>
      </c>
      <c r="U427" s="36">
        <f>(T427/Gesamt!$B$23*N427/((1+Gesamt!$B$29)^(Gesamt!$B$23-Beamte!N427)))*(1+S427)</f>
        <v>0</v>
      </c>
      <c r="V427" s="24">
        <f>IF(N427&lt;Gesamt!$B$24,IF(H427=0,G427+365.25*Gesamt!$B$24,H427+365.25*Gesamt!$B$24),0)</f>
        <v>0</v>
      </c>
      <c r="W427" s="26" t="b">
        <f>IF(V427&gt;0,IF(V427&lt;P427,K427/12*Gesamt!$C$24*(1+L427)^(Gesamt!$B$24-Beamte!N427)*(1+$K$4),IF(O427&gt;=35,K427/12*Gesamt!$C$24*(1+L427)^(O427-N427)*(1+$K$4),0)))</f>
        <v>0</v>
      </c>
      <c r="X427" s="36">
        <f>IF(O427&gt;=40,(W427/Gesamt!$B$24*N427/((1+Gesamt!$B$29)^(Gesamt!$B$24-Beamte!N427))*(1+S427)),IF(O427&gt;=35,(W427/O427*N427/((1+Gesamt!$B$29)^(O427-Beamte!N427))*(1+S427)),0))</f>
        <v>0</v>
      </c>
      <c r="Y427" s="27">
        <f>IF(N427&gt;Gesamt!$B$23,0,K427/12*Gesamt!$C$23*(((1+Beamte!L427)^(Gesamt!$B$23-Beamte!N427))))</f>
        <v>0</v>
      </c>
      <c r="Z427" s="15">
        <f>IF(N427&gt;Gesamt!$B$32,0,Y427/Gesamt!$B$32*((N427)*(1+S427))/((1+Gesamt!$B$29)^(Gesamt!$B$32-N427)))</f>
        <v>0</v>
      </c>
      <c r="AA427" s="37">
        <f t="shared" si="52"/>
        <v>0</v>
      </c>
      <c r="AB427" s="15">
        <f>IF(V427-P427&gt;0,0,IF(N427&gt;Gesamt!$B$24,0,K427/12*Gesamt!$C$24*(((1+Beamte!L427)^(Gesamt!$B$24-Beamte!N427)))))</f>
        <v>0</v>
      </c>
      <c r="AC427" s="15">
        <f>IF(N427&gt;Gesamt!$B$24,0,AB427/Gesamt!$B$24*((N427)*(1+S427))/((1+Gesamt!$B$29)^(Gesamt!$B$24-N427)))</f>
        <v>0</v>
      </c>
      <c r="AD427" s="37">
        <f t="shared" si="53"/>
        <v>0</v>
      </c>
      <c r="AE427" s="15">
        <f>IF(R427-P427&lt;0,0,x)</f>
        <v>0</v>
      </c>
    </row>
    <row r="428" spans="6:31" x14ac:dyDescent="0.15">
      <c r="F428" s="40"/>
      <c r="G428" s="40"/>
      <c r="H428" s="40"/>
      <c r="I428" s="41"/>
      <c r="J428" s="41"/>
      <c r="K428" s="32">
        <f t="shared" si="49"/>
        <v>0</v>
      </c>
      <c r="L428" s="42">
        <v>1.4999999999999999E-2</v>
      </c>
      <c r="M428" s="33">
        <f t="shared" si="50"/>
        <v>-50.997946611909654</v>
      </c>
      <c r="N428" s="22">
        <f>(Gesamt!$B$2-IF(H428=0,G428,H428))/365.25</f>
        <v>116</v>
      </c>
      <c r="O428" s="22">
        <f t="shared" si="48"/>
        <v>65.002053388090346</v>
      </c>
      <c r="P428" s="23">
        <f>F428+IF(C428="m",Gesamt!$B$13*365.25,Gesamt!$B$14*365.25)</f>
        <v>23741.25</v>
      </c>
      <c r="Q428" s="34">
        <f t="shared" si="51"/>
        <v>23742</v>
      </c>
      <c r="R428" s="24">
        <f>IF(N428&lt;Gesamt!$B$23,IF(H428=0,G428+365.25*Gesamt!$B$23,H428+365.25*Gesamt!$B$23),0)</f>
        <v>0</v>
      </c>
      <c r="S428" s="35">
        <f>IF(M428&lt;Gesamt!$B$17,Gesamt!$C$17,IF(M428&lt;Gesamt!$B$18,Gesamt!$C$18,IF(M428&lt;Gesamt!$B$19,Gesamt!$C$19,Gesamt!$C$20)))</f>
        <v>0</v>
      </c>
      <c r="T428" s="26">
        <f>IF(R428&gt;0,IF(R428&lt;P428,K428/12*Gesamt!$C$23*(1+L428)^(Gesamt!$B$23-Beamte!N428)*(1+$K$4),0),0)</f>
        <v>0</v>
      </c>
      <c r="U428" s="36">
        <f>(T428/Gesamt!$B$23*N428/((1+Gesamt!$B$29)^(Gesamt!$B$23-Beamte!N428)))*(1+S428)</f>
        <v>0</v>
      </c>
      <c r="V428" s="24">
        <f>IF(N428&lt;Gesamt!$B$24,IF(H428=0,G428+365.25*Gesamt!$B$24,H428+365.25*Gesamt!$B$24),0)</f>
        <v>0</v>
      </c>
      <c r="W428" s="26" t="b">
        <f>IF(V428&gt;0,IF(V428&lt;P428,K428/12*Gesamt!$C$24*(1+L428)^(Gesamt!$B$24-Beamte!N428)*(1+$K$4),IF(O428&gt;=35,K428/12*Gesamt!$C$24*(1+L428)^(O428-N428)*(1+$K$4),0)))</f>
        <v>0</v>
      </c>
      <c r="X428" s="36">
        <f>IF(O428&gt;=40,(W428/Gesamt!$B$24*N428/((1+Gesamt!$B$29)^(Gesamt!$B$24-Beamte!N428))*(1+S428)),IF(O428&gt;=35,(W428/O428*N428/((1+Gesamt!$B$29)^(O428-Beamte!N428))*(1+S428)),0))</f>
        <v>0</v>
      </c>
      <c r="Y428" s="27">
        <f>IF(N428&gt;Gesamt!$B$23,0,K428/12*Gesamt!$C$23*(((1+Beamte!L428)^(Gesamt!$B$23-Beamte!N428))))</f>
        <v>0</v>
      </c>
      <c r="Z428" s="15">
        <f>IF(N428&gt;Gesamt!$B$32,0,Y428/Gesamt!$B$32*((N428)*(1+S428))/((1+Gesamt!$B$29)^(Gesamt!$B$32-N428)))</f>
        <v>0</v>
      </c>
      <c r="AA428" s="37">
        <f t="shared" si="52"/>
        <v>0</v>
      </c>
      <c r="AB428" s="15">
        <f>IF(V428-P428&gt;0,0,IF(N428&gt;Gesamt!$B$24,0,K428/12*Gesamt!$C$24*(((1+Beamte!L428)^(Gesamt!$B$24-Beamte!N428)))))</f>
        <v>0</v>
      </c>
      <c r="AC428" s="15">
        <f>IF(N428&gt;Gesamt!$B$24,0,AB428/Gesamt!$B$24*((N428)*(1+S428))/((1+Gesamt!$B$29)^(Gesamt!$B$24-N428)))</f>
        <v>0</v>
      </c>
      <c r="AD428" s="37">
        <f t="shared" si="53"/>
        <v>0</v>
      </c>
      <c r="AE428" s="15">
        <f>IF(R428-P428&lt;0,0,x)</f>
        <v>0</v>
      </c>
    </row>
    <row r="429" spans="6:31" x14ac:dyDescent="0.15">
      <c r="F429" s="40"/>
      <c r="G429" s="40"/>
      <c r="H429" s="40"/>
      <c r="I429" s="41"/>
      <c r="J429" s="41"/>
      <c r="K429" s="32">
        <f t="shared" si="49"/>
        <v>0</v>
      </c>
      <c r="L429" s="42">
        <v>1.4999999999999999E-2</v>
      </c>
      <c r="M429" s="33">
        <f t="shared" si="50"/>
        <v>-50.997946611909654</v>
      </c>
      <c r="N429" s="22">
        <f>(Gesamt!$B$2-IF(H429=0,G429,H429))/365.25</f>
        <v>116</v>
      </c>
      <c r="O429" s="22">
        <f t="shared" si="48"/>
        <v>65.002053388090346</v>
      </c>
      <c r="P429" s="23">
        <f>F429+IF(C429="m",Gesamt!$B$13*365.25,Gesamt!$B$14*365.25)</f>
        <v>23741.25</v>
      </c>
      <c r="Q429" s="34">
        <f t="shared" si="51"/>
        <v>23742</v>
      </c>
      <c r="R429" s="24">
        <f>IF(N429&lt;Gesamt!$B$23,IF(H429=0,G429+365.25*Gesamt!$B$23,H429+365.25*Gesamt!$B$23),0)</f>
        <v>0</v>
      </c>
      <c r="S429" s="35">
        <f>IF(M429&lt;Gesamt!$B$17,Gesamt!$C$17,IF(M429&lt;Gesamt!$B$18,Gesamt!$C$18,IF(M429&lt;Gesamt!$B$19,Gesamt!$C$19,Gesamt!$C$20)))</f>
        <v>0</v>
      </c>
      <c r="T429" s="26">
        <f>IF(R429&gt;0,IF(R429&lt;P429,K429/12*Gesamt!$C$23*(1+L429)^(Gesamt!$B$23-Beamte!N429)*(1+$K$4),0),0)</f>
        <v>0</v>
      </c>
      <c r="U429" s="36">
        <f>(T429/Gesamt!$B$23*N429/((1+Gesamt!$B$29)^(Gesamt!$B$23-Beamte!N429)))*(1+S429)</f>
        <v>0</v>
      </c>
      <c r="V429" s="24">
        <f>IF(N429&lt;Gesamt!$B$24,IF(H429=0,G429+365.25*Gesamt!$B$24,H429+365.25*Gesamt!$B$24),0)</f>
        <v>0</v>
      </c>
      <c r="W429" s="26" t="b">
        <f>IF(V429&gt;0,IF(V429&lt;P429,K429/12*Gesamt!$C$24*(1+L429)^(Gesamt!$B$24-Beamte!N429)*(1+$K$4),IF(O429&gt;=35,K429/12*Gesamt!$C$24*(1+L429)^(O429-N429)*(1+$K$4),0)))</f>
        <v>0</v>
      </c>
      <c r="X429" s="36">
        <f>IF(O429&gt;=40,(W429/Gesamt!$B$24*N429/((1+Gesamt!$B$29)^(Gesamt!$B$24-Beamte!N429))*(1+S429)),IF(O429&gt;=35,(W429/O429*N429/((1+Gesamt!$B$29)^(O429-Beamte!N429))*(1+S429)),0))</f>
        <v>0</v>
      </c>
      <c r="Y429" s="27">
        <f>IF(N429&gt;Gesamt!$B$23,0,K429/12*Gesamt!$C$23*(((1+Beamte!L429)^(Gesamt!$B$23-Beamte!N429))))</f>
        <v>0</v>
      </c>
      <c r="Z429" s="15">
        <f>IF(N429&gt;Gesamt!$B$32,0,Y429/Gesamt!$B$32*((N429)*(1+S429))/((1+Gesamt!$B$29)^(Gesamt!$B$32-N429)))</f>
        <v>0</v>
      </c>
      <c r="AA429" s="37">
        <f t="shared" si="52"/>
        <v>0</v>
      </c>
      <c r="AB429" s="15">
        <f>IF(V429-P429&gt;0,0,IF(N429&gt;Gesamt!$B$24,0,K429/12*Gesamt!$C$24*(((1+Beamte!L429)^(Gesamt!$B$24-Beamte!N429)))))</f>
        <v>0</v>
      </c>
      <c r="AC429" s="15">
        <f>IF(N429&gt;Gesamt!$B$24,0,AB429/Gesamt!$B$24*((N429)*(1+S429))/((1+Gesamt!$B$29)^(Gesamt!$B$24-N429)))</f>
        <v>0</v>
      </c>
      <c r="AD429" s="37">
        <f t="shared" si="53"/>
        <v>0</v>
      </c>
      <c r="AE429" s="15">
        <f>IF(R429-P429&lt;0,0,x)</f>
        <v>0</v>
      </c>
    </row>
    <row r="430" spans="6:31" x14ac:dyDescent="0.15">
      <c r="F430" s="40"/>
      <c r="G430" s="40"/>
      <c r="H430" s="40"/>
      <c r="I430" s="41"/>
      <c r="J430" s="41"/>
      <c r="K430" s="32">
        <f t="shared" si="49"/>
        <v>0</v>
      </c>
      <c r="L430" s="42">
        <v>1.4999999999999999E-2</v>
      </c>
      <c r="M430" s="33">
        <f t="shared" si="50"/>
        <v>-50.997946611909654</v>
      </c>
      <c r="N430" s="22">
        <f>(Gesamt!$B$2-IF(H430=0,G430,H430))/365.25</f>
        <v>116</v>
      </c>
      <c r="O430" s="22">
        <f t="shared" si="48"/>
        <v>65.002053388090346</v>
      </c>
      <c r="P430" s="23">
        <f>F430+IF(C430="m",Gesamt!$B$13*365.25,Gesamt!$B$14*365.25)</f>
        <v>23741.25</v>
      </c>
      <c r="Q430" s="34">
        <f t="shared" si="51"/>
        <v>23742</v>
      </c>
      <c r="R430" s="24">
        <f>IF(N430&lt;Gesamt!$B$23,IF(H430=0,G430+365.25*Gesamt!$B$23,H430+365.25*Gesamt!$B$23),0)</f>
        <v>0</v>
      </c>
      <c r="S430" s="35">
        <f>IF(M430&lt;Gesamt!$B$17,Gesamt!$C$17,IF(M430&lt;Gesamt!$B$18,Gesamt!$C$18,IF(M430&lt;Gesamt!$B$19,Gesamt!$C$19,Gesamt!$C$20)))</f>
        <v>0</v>
      </c>
      <c r="T430" s="26">
        <f>IF(R430&gt;0,IF(R430&lt;P430,K430/12*Gesamt!$C$23*(1+L430)^(Gesamt!$B$23-Beamte!N430)*(1+$K$4),0),0)</f>
        <v>0</v>
      </c>
      <c r="U430" s="36">
        <f>(T430/Gesamt!$B$23*N430/((1+Gesamt!$B$29)^(Gesamt!$B$23-Beamte!N430)))*(1+S430)</f>
        <v>0</v>
      </c>
      <c r="V430" s="24">
        <f>IF(N430&lt;Gesamt!$B$24,IF(H430=0,G430+365.25*Gesamt!$B$24,H430+365.25*Gesamt!$B$24),0)</f>
        <v>0</v>
      </c>
      <c r="W430" s="26" t="b">
        <f>IF(V430&gt;0,IF(V430&lt;P430,K430/12*Gesamt!$C$24*(1+L430)^(Gesamt!$B$24-Beamte!N430)*(1+$K$4),IF(O430&gt;=35,K430/12*Gesamt!$C$24*(1+L430)^(O430-N430)*(1+$K$4),0)))</f>
        <v>0</v>
      </c>
      <c r="X430" s="36">
        <f>IF(O430&gt;=40,(W430/Gesamt!$B$24*N430/((1+Gesamt!$B$29)^(Gesamt!$B$24-Beamte!N430))*(1+S430)),IF(O430&gt;=35,(W430/O430*N430/((1+Gesamt!$B$29)^(O430-Beamte!N430))*(1+S430)),0))</f>
        <v>0</v>
      </c>
      <c r="Y430" s="27">
        <f>IF(N430&gt;Gesamt!$B$23,0,K430/12*Gesamt!$C$23*(((1+Beamte!L430)^(Gesamt!$B$23-Beamte!N430))))</f>
        <v>0</v>
      </c>
      <c r="Z430" s="15">
        <f>IF(N430&gt;Gesamt!$B$32,0,Y430/Gesamt!$B$32*((N430)*(1+S430))/((1+Gesamt!$B$29)^(Gesamt!$B$32-N430)))</f>
        <v>0</v>
      </c>
      <c r="AA430" s="37">
        <f t="shared" si="52"/>
        <v>0</v>
      </c>
      <c r="AB430" s="15">
        <f>IF(V430-P430&gt;0,0,IF(N430&gt;Gesamt!$B$24,0,K430/12*Gesamt!$C$24*(((1+Beamte!L430)^(Gesamt!$B$24-Beamte!N430)))))</f>
        <v>0</v>
      </c>
      <c r="AC430" s="15">
        <f>IF(N430&gt;Gesamt!$B$24,0,AB430/Gesamt!$B$24*((N430)*(1+S430))/((1+Gesamt!$B$29)^(Gesamt!$B$24-N430)))</f>
        <v>0</v>
      </c>
      <c r="AD430" s="37">
        <f t="shared" si="53"/>
        <v>0</v>
      </c>
      <c r="AE430" s="15">
        <f>IF(R430-P430&lt;0,0,x)</f>
        <v>0</v>
      </c>
    </row>
    <row r="431" spans="6:31" x14ac:dyDescent="0.15">
      <c r="F431" s="40"/>
      <c r="G431" s="40"/>
      <c r="H431" s="40"/>
      <c r="I431" s="41"/>
      <c r="J431" s="41"/>
      <c r="K431" s="32">
        <f t="shared" si="49"/>
        <v>0</v>
      </c>
      <c r="L431" s="42">
        <v>1.4999999999999999E-2</v>
      </c>
      <c r="M431" s="33">
        <f t="shared" si="50"/>
        <v>-50.997946611909654</v>
      </c>
      <c r="N431" s="22">
        <f>(Gesamt!$B$2-IF(H431=0,G431,H431))/365.25</f>
        <v>116</v>
      </c>
      <c r="O431" s="22">
        <f t="shared" si="48"/>
        <v>65.002053388090346</v>
      </c>
      <c r="P431" s="23">
        <f>F431+IF(C431="m",Gesamt!$B$13*365.25,Gesamt!$B$14*365.25)</f>
        <v>23741.25</v>
      </c>
      <c r="Q431" s="34">
        <f t="shared" si="51"/>
        <v>23742</v>
      </c>
      <c r="R431" s="24">
        <f>IF(N431&lt;Gesamt!$B$23,IF(H431=0,G431+365.25*Gesamt!$B$23,H431+365.25*Gesamt!$B$23),0)</f>
        <v>0</v>
      </c>
      <c r="S431" s="35">
        <f>IF(M431&lt;Gesamt!$B$17,Gesamt!$C$17,IF(M431&lt;Gesamt!$B$18,Gesamt!$C$18,IF(M431&lt;Gesamt!$B$19,Gesamt!$C$19,Gesamt!$C$20)))</f>
        <v>0</v>
      </c>
      <c r="T431" s="26">
        <f>IF(R431&gt;0,IF(R431&lt;P431,K431/12*Gesamt!$C$23*(1+L431)^(Gesamt!$B$23-Beamte!N431)*(1+$K$4),0),0)</f>
        <v>0</v>
      </c>
      <c r="U431" s="36">
        <f>(T431/Gesamt!$B$23*N431/((1+Gesamt!$B$29)^(Gesamt!$B$23-Beamte!N431)))*(1+S431)</f>
        <v>0</v>
      </c>
      <c r="V431" s="24">
        <f>IF(N431&lt;Gesamt!$B$24,IF(H431=0,G431+365.25*Gesamt!$B$24,H431+365.25*Gesamt!$B$24),0)</f>
        <v>0</v>
      </c>
      <c r="W431" s="26" t="b">
        <f>IF(V431&gt;0,IF(V431&lt;P431,K431/12*Gesamt!$C$24*(1+L431)^(Gesamt!$B$24-Beamte!N431)*(1+$K$4),IF(O431&gt;=35,K431/12*Gesamt!$C$24*(1+L431)^(O431-N431)*(1+$K$4),0)))</f>
        <v>0</v>
      </c>
      <c r="X431" s="36">
        <f>IF(O431&gt;=40,(W431/Gesamt!$B$24*N431/((1+Gesamt!$B$29)^(Gesamt!$B$24-Beamte!N431))*(1+S431)),IF(O431&gt;=35,(W431/O431*N431/((1+Gesamt!$B$29)^(O431-Beamte!N431))*(1+S431)),0))</f>
        <v>0</v>
      </c>
      <c r="Y431" s="27">
        <f>IF(N431&gt;Gesamt!$B$23,0,K431/12*Gesamt!$C$23*(((1+Beamte!L431)^(Gesamt!$B$23-Beamte!N431))))</f>
        <v>0</v>
      </c>
      <c r="Z431" s="15">
        <f>IF(N431&gt;Gesamt!$B$32,0,Y431/Gesamt!$B$32*((N431)*(1+S431))/((1+Gesamt!$B$29)^(Gesamt!$B$32-N431)))</f>
        <v>0</v>
      </c>
      <c r="AA431" s="37">
        <f t="shared" si="52"/>
        <v>0</v>
      </c>
      <c r="AB431" s="15">
        <f>IF(V431-P431&gt;0,0,IF(N431&gt;Gesamt!$B$24,0,K431/12*Gesamt!$C$24*(((1+Beamte!L431)^(Gesamt!$B$24-Beamte!N431)))))</f>
        <v>0</v>
      </c>
      <c r="AC431" s="15">
        <f>IF(N431&gt;Gesamt!$B$24,0,AB431/Gesamt!$B$24*((N431)*(1+S431))/((1+Gesamt!$B$29)^(Gesamt!$B$24-N431)))</f>
        <v>0</v>
      </c>
      <c r="AD431" s="37">
        <f t="shared" si="53"/>
        <v>0</v>
      </c>
      <c r="AE431" s="15">
        <f>IF(R431-P431&lt;0,0,x)</f>
        <v>0</v>
      </c>
    </row>
    <row r="432" spans="6:31" x14ac:dyDescent="0.15">
      <c r="F432" s="40"/>
      <c r="G432" s="40"/>
      <c r="H432" s="40"/>
      <c r="I432" s="41"/>
      <c r="J432" s="41"/>
      <c r="K432" s="32">
        <f t="shared" si="49"/>
        <v>0</v>
      </c>
      <c r="L432" s="42">
        <v>1.4999999999999999E-2</v>
      </c>
      <c r="M432" s="33">
        <f t="shared" si="50"/>
        <v>-50.997946611909654</v>
      </c>
      <c r="N432" s="22">
        <f>(Gesamt!$B$2-IF(H432=0,G432,H432))/365.25</f>
        <v>116</v>
      </c>
      <c r="O432" s="22">
        <f t="shared" si="48"/>
        <v>65.002053388090346</v>
      </c>
      <c r="P432" s="23">
        <f>F432+IF(C432="m",Gesamt!$B$13*365.25,Gesamt!$B$14*365.25)</f>
        <v>23741.25</v>
      </c>
      <c r="Q432" s="34">
        <f t="shared" si="51"/>
        <v>23742</v>
      </c>
      <c r="R432" s="24">
        <f>IF(N432&lt;Gesamt!$B$23,IF(H432=0,G432+365.25*Gesamt!$B$23,H432+365.25*Gesamt!$B$23),0)</f>
        <v>0</v>
      </c>
      <c r="S432" s="35">
        <f>IF(M432&lt;Gesamt!$B$17,Gesamt!$C$17,IF(M432&lt;Gesamt!$B$18,Gesamt!$C$18,IF(M432&lt;Gesamt!$B$19,Gesamt!$C$19,Gesamt!$C$20)))</f>
        <v>0</v>
      </c>
      <c r="T432" s="26">
        <f>IF(R432&gt;0,IF(R432&lt;P432,K432/12*Gesamt!$C$23*(1+L432)^(Gesamt!$B$23-Beamte!N432)*(1+$K$4),0),0)</f>
        <v>0</v>
      </c>
      <c r="U432" s="36">
        <f>(T432/Gesamt!$B$23*N432/((1+Gesamt!$B$29)^(Gesamt!$B$23-Beamte!N432)))*(1+S432)</f>
        <v>0</v>
      </c>
      <c r="V432" s="24">
        <f>IF(N432&lt;Gesamt!$B$24,IF(H432=0,G432+365.25*Gesamt!$B$24,H432+365.25*Gesamt!$B$24),0)</f>
        <v>0</v>
      </c>
      <c r="W432" s="26" t="b">
        <f>IF(V432&gt;0,IF(V432&lt;P432,K432/12*Gesamt!$C$24*(1+L432)^(Gesamt!$B$24-Beamte!N432)*(1+$K$4),IF(O432&gt;=35,K432/12*Gesamt!$C$24*(1+L432)^(O432-N432)*(1+$K$4),0)))</f>
        <v>0</v>
      </c>
      <c r="X432" s="36">
        <f>IF(O432&gt;=40,(W432/Gesamt!$B$24*N432/((1+Gesamt!$B$29)^(Gesamt!$B$24-Beamte!N432))*(1+S432)),IF(O432&gt;=35,(W432/O432*N432/((1+Gesamt!$B$29)^(O432-Beamte!N432))*(1+S432)),0))</f>
        <v>0</v>
      </c>
      <c r="Y432" s="27">
        <f>IF(N432&gt;Gesamt!$B$23,0,K432/12*Gesamt!$C$23*(((1+Beamte!L432)^(Gesamt!$B$23-Beamte!N432))))</f>
        <v>0</v>
      </c>
      <c r="Z432" s="15">
        <f>IF(N432&gt;Gesamt!$B$32,0,Y432/Gesamt!$B$32*((N432)*(1+S432))/((1+Gesamt!$B$29)^(Gesamt!$B$32-N432)))</f>
        <v>0</v>
      </c>
      <c r="AA432" s="37">
        <f t="shared" si="52"/>
        <v>0</v>
      </c>
      <c r="AB432" s="15">
        <f>IF(V432-P432&gt;0,0,IF(N432&gt;Gesamt!$B$24,0,K432/12*Gesamt!$C$24*(((1+Beamte!L432)^(Gesamt!$B$24-Beamte!N432)))))</f>
        <v>0</v>
      </c>
      <c r="AC432" s="15">
        <f>IF(N432&gt;Gesamt!$B$24,0,AB432/Gesamt!$B$24*((N432)*(1+S432))/((1+Gesamt!$B$29)^(Gesamt!$B$24-N432)))</f>
        <v>0</v>
      </c>
      <c r="AD432" s="37">
        <f t="shared" si="53"/>
        <v>0</v>
      </c>
      <c r="AE432" s="15">
        <f>IF(R432-P432&lt;0,0,x)</f>
        <v>0</v>
      </c>
    </row>
    <row r="433" spans="6:31" x14ac:dyDescent="0.15">
      <c r="F433" s="40"/>
      <c r="G433" s="40"/>
      <c r="H433" s="40"/>
      <c r="I433" s="41"/>
      <c r="J433" s="41"/>
      <c r="K433" s="32">
        <f t="shared" si="49"/>
        <v>0</v>
      </c>
      <c r="L433" s="42">
        <v>1.4999999999999999E-2</v>
      </c>
      <c r="M433" s="33">
        <f t="shared" si="50"/>
        <v>-50.997946611909654</v>
      </c>
      <c r="N433" s="22">
        <f>(Gesamt!$B$2-IF(H433=0,G433,H433))/365.25</f>
        <v>116</v>
      </c>
      <c r="O433" s="22">
        <f t="shared" si="48"/>
        <v>65.002053388090346</v>
      </c>
      <c r="P433" s="23">
        <f>F433+IF(C433="m",Gesamt!$B$13*365.25,Gesamt!$B$14*365.25)</f>
        <v>23741.25</v>
      </c>
      <c r="Q433" s="34">
        <f t="shared" si="51"/>
        <v>23742</v>
      </c>
      <c r="R433" s="24">
        <f>IF(N433&lt;Gesamt!$B$23,IF(H433=0,G433+365.25*Gesamt!$B$23,H433+365.25*Gesamt!$B$23),0)</f>
        <v>0</v>
      </c>
      <c r="S433" s="35">
        <f>IF(M433&lt;Gesamt!$B$17,Gesamt!$C$17,IF(M433&lt;Gesamt!$B$18,Gesamt!$C$18,IF(M433&lt;Gesamt!$B$19,Gesamt!$C$19,Gesamt!$C$20)))</f>
        <v>0</v>
      </c>
      <c r="T433" s="26">
        <f>IF(R433&gt;0,IF(R433&lt;P433,K433/12*Gesamt!$C$23*(1+L433)^(Gesamt!$B$23-Beamte!N433)*(1+$K$4),0),0)</f>
        <v>0</v>
      </c>
      <c r="U433" s="36">
        <f>(T433/Gesamt!$B$23*N433/((1+Gesamt!$B$29)^(Gesamt!$B$23-Beamte!N433)))*(1+S433)</f>
        <v>0</v>
      </c>
      <c r="V433" s="24">
        <f>IF(N433&lt;Gesamt!$B$24,IF(H433=0,G433+365.25*Gesamt!$B$24,H433+365.25*Gesamt!$B$24),0)</f>
        <v>0</v>
      </c>
      <c r="W433" s="26" t="b">
        <f>IF(V433&gt;0,IF(V433&lt;P433,K433/12*Gesamt!$C$24*(1+L433)^(Gesamt!$B$24-Beamte!N433)*(1+$K$4),IF(O433&gt;=35,K433/12*Gesamt!$C$24*(1+L433)^(O433-N433)*(1+$K$4),0)))</f>
        <v>0</v>
      </c>
      <c r="X433" s="36">
        <f>IF(O433&gt;=40,(W433/Gesamt!$B$24*N433/((1+Gesamt!$B$29)^(Gesamt!$B$24-Beamte!N433))*(1+S433)),IF(O433&gt;=35,(W433/O433*N433/((1+Gesamt!$B$29)^(O433-Beamte!N433))*(1+S433)),0))</f>
        <v>0</v>
      </c>
      <c r="Y433" s="27">
        <f>IF(N433&gt;Gesamt!$B$23,0,K433/12*Gesamt!$C$23*(((1+Beamte!L433)^(Gesamt!$B$23-Beamte!N433))))</f>
        <v>0</v>
      </c>
      <c r="Z433" s="15">
        <f>IF(N433&gt;Gesamt!$B$32,0,Y433/Gesamt!$B$32*((N433)*(1+S433))/((1+Gesamt!$B$29)^(Gesamt!$B$32-N433)))</f>
        <v>0</v>
      </c>
      <c r="AA433" s="37">
        <f t="shared" si="52"/>
        <v>0</v>
      </c>
      <c r="AB433" s="15">
        <f>IF(V433-P433&gt;0,0,IF(N433&gt;Gesamt!$B$24,0,K433/12*Gesamt!$C$24*(((1+Beamte!L433)^(Gesamt!$B$24-Beamte!N433)))))</f>
        <v>0</v>
      </c>
      <c r="AC433" s="15">
        <f>IF(N433&gt;Gesamt!$B$24,0,AB433/Gesamt!$B$24*((N433)*(1+S433))/((1+Gesamt!$B$29)^(Gesamt!$B$24-N433)))</f>
        <v>0</v>
      </c>
      <c r="AD433" s="37">
        <f t="shared" si="53"/>
        <v>0</v>
      </c>
      <c r="AE433" s="15">
        <f>IF(R433-P433&lt;0,0,x)</f>
        <v>0</v>
      </c>
    </row>
    <row r="434" spans="6:31" x14ac:dyDescent="0.15">
      <c r="F434" s="40"/>
      <c r="G434" s="40"/>
      <c r="H434" s="40"/>
      <c r="I434" s="41"/>
      <c r="J434" s="41"/>
      <c r="K434" s="32">
        <f t="shared" si="49"/>
        <v>0</v>
      </c>
      <c r="L434" s="42">
        <v>1.4999999999999999E-2</v>
      </c>
      <c r="M434" s="33">
        <f t="shared" si="50"/>
        <v>-50.997946611909654</v>
      </c>
      <c r="N434" s="22">
        <f>(Gesamt!$B$2-IF(H434=0,G434,H434))/365.25</f>
        <v>116</v>
      </c>
      <c r="O434" s="22">
        <f t="shared" si="48"/>
        <v>65.002053388090346</v>
      </c>
      <c r="P434" s="23">
        <f>F434+IF(C434="m",Gesamt!$B$13*365.25,Gesamt!$B$14*365.25)</f>
        <v>23741.25</v>
      </c>
      <c r="Q434" s="34">
        <f t="shared" si="51"/>
        <v>23742</v>
      </c>
      <c r="R434" s="24">
        <f>IF(N434&lt;Gesamt!$B$23,IF(H434=0,G434+365.25*Gesamt!$B$23,H434+365.25*Gesamt!$B$23),0)</f>
        <v>0</v>
      </c>
      <c r="S434" s="35">
        <f>IF(M434&lt;Gesamt!$B$17,Gesamt!$C$17,IF(M434&lt;Gesamt!$B$18,Gesamt!$C$18,IF(M434&lt;Gesamt!$B$19,Gesamt!$C$19,Gesamt!$C$20)))</f>
        <v>0</v>
      </c>
      <c r="T434" s="26">
        <f>IF(R434&gt;0,IF(R434&lt;P434,K434/12*Gesamt!$C$23*(1+L434)^(Gesamt!$B$23-Beamte!N434)*(1+$K$4),0),0)</f>
        <v>0</v>
      </c>
      <c r="U434" s="36">
        <f>(T434/Gesamt!$B$23*N434/((1+Gesamt!$B$29)^(Gesamt!$B$23-Beamte!N434)))*(1+S434)</f>
        <v>0</v>
      </c>
      <c r="V434" s="24">
        <f>IF(N434&lt;Gesamt!$B$24,IF(H434=0,G434+365.25*Gesamt!$B$24,H434+365.25*Gesamt!$B$24),0)</f>
        <v>0</v>
      </c>
      <c r="W434" s="26" t="b">
        <f>IF(V434&gt;0,IF(V434&lt;P434,K434/12*Gesamt!$C$24*(1+L434)^(Gesamt!$B$24-Beamte!N434)*(1+$K$4),IF(O434&gt;=35,K434/12*Gesamt!$C$24*(1+L434)^(O434-N434)*(1+$K$4),0)))</f>
        <v>0</v>
      </c>
      <c r="X434" s="36">
        <f>IF(O434&gt;=40,(W434/Gesamt!$B$24*N434/((1+Gesamt!$B$29)^(Gesamt!$B$24-Beamte!N434))*(1+S434)),IF(O434&gt;=35,(W434/O434*N434/((1+Gesamt!$B$29)^(O434-Beamte!N434))*(1+S434)),0))</f>
        <v>0</v>
      </c>
      <c r="Y434" s="27">
        <f>IF(N434&gt;Gesamt!$B$23,0,K434/12*Gesamt!$C$23*(((1+Beamte!L434)^(Gesamt!$B$23-Beamte!N434))))</f>
        <v>0</v>
      </c>
      <c r="Z434" s="15">
        <f>IF(N434&gt;Gesamt!$B$32,0,Y434/Gesamt!$B$32*((N434)*(1+S434))/((1+Gesamt!$B$29)^(Gesamt!$B$32-N434)))</f>
        <v>0</v>
      </c>
      <c r="AA434" s="37">
        <f t="shared" si="52"/>
        <v>0</v>
      </c>
      <c r="AB434" s="15">
        <f>IF(V434-P434&gt;0,0,IF(N434&gt;Gesamt!$B$24,0,K434/12*Gesamt!$C$24*(((1+Beamte!L434)^(Gesamt!$B$24-Beamte!N434)))))</f>
        <v>0</v>
      </c>
      <c r="AC434" s="15">
        <f>IF(N434&gt;Gesamt!$B$24,0,AB434/Gesamt!$B$24*((N434)*(1+S434))/((1+Gesamt!$B$29)^(Gesamt!$B$24-N434)))</f>
        <v>0</v>
      </c>
      <c r="AD434" s="37">
        <f t="shared" si="53"/>
        <v>0</v>
      </c>
      <c r="AE434" s="15">
        <f>IF(R434-P434&lt;0,0,x)</f>
        <v>0</v>
      </c>
    </row>
    <row r="435" spans="6:31" x14ac:dyDescent="0.15">
      <c r="F435" s="40"/>
      <c r="G435" s="40"/>
      <c r="H435" s="40"/>
      <c r="I435" s="41"/>
      <c r="J435" s="41"/>
      <c r="K435" s="32">
        <f t="shared" si="49"/>
        <v>0</v>
      </c>
      <c r="L435" s="42">
        <v>1.4999999999999999E-2</v>
      </c>
      <c r="M435" s="33">
        <f t="shared" si="50"/>
        <v>-50.997946611909654</v>
      </c>
      <c r="N435" s="22">
        <f>(Gesamt!$B$2-IF(H435=0,G435,H435))/365.25</f>
        <v>116</v>
      </c>
      <c r="O435" s="22">
        <f t="shared" si="48"/>
        <v>65.002053388090346</v>
      </c>
      <c r="P435" s="23">
        <f>F435+IF(C435="m",Gesamt!$B$13*365.25,Gesamt!$B$14*365.25)</f>
        <v>23741.25</v>
      </c>
      <c r="Q435" s="34">
        <f t="shared" si="51"/>
        <v>23742</v>
      </c>
      <c r="R435" s="24">
        <f>IF(N435&lt;Gesamt!$B$23,IF(H435=0,G435+365.25*Gesamt!$B$23,H435+365.25*Gesamt!$B$23),0)</f>
        <v>0</v>
      </c>
      <c r="S435" s="35">
        <f>IF(M435&lt;Gesamt!$B$17,Gesamt!$C$17,IF(M435&lt;Gesamt!$B$18,Gesamt!$C$18,IF(M435&lt;Gesamt!$B$19,Gesamt!$C$19,Gesamt!$C$20)))</f>
        <v>0</v>
      </c>
      <c r="T435" s="26">
        <f>IF(R435&gt;0,IF(R435&lt;P435,K435/12*Gesamt!$C$23*(1+L435)^(Gesamt!$B$23-Beamte!N435)*(1+$K$4),0),0)</f>
        <v>0</v>
      </c>
      <c r="U435" s="36">
        <f>(T435/Gesamt!$B$23*N435/((1+Gesamt!$B$29)^(Gesamt!$B$23-Beamte!N435)))*(1+S435)</f>
        <v>0</v>
      </c>
      <c r="V435" s="24">
        <f>IF(N435&lt;Gesamt!$B$24,IF(H435=0,G435+365.25*Gesamt!$B$24,H435+365.25*Gesamt!$B$24),0)</f>
        <v>0</v>
      </c>
      <c r="W435" s="26" t="b">
        <f>IF(V435&gt;0,IF(V435&lt;P435,K435/12*Gesamt!$C$24*(1+L435)^(Gesamt!$B$24-Beamte!N435)*(1+$K$4),IF(O435&gt;=35,K435/12*Gesamt!$C$24*(1+L435)^(O435-N435)*(1+$K$4),0)))</f>
        <v>0</v>
      </c>
      <c r="X435" s="36">
        <f>IF(O435&gt;=40,(W435/Gesamt!$B$24*N435/((1+Gesamt!$B$29)^(Gesamt!$B$24-Beamte!N435))*(1+S435)),IF(O435&gt;=35,(W435/O435*N435/((1+Gesamt!$B$29)^(O435-Beamte!N435))*(1+S435)),0))</f>
        <v>0</v>
      </c>
      <c r="Y435" s="27">
        <f>IF(N435&gt;Gesamt!$B$23,0,K435/12*Gesamt!$C$23*(((1+Beamte!L435)^(Gesamt!$B$23-Beamte!N435))))</f>
        <v>0</v>
      </c>
      <c r="Z435" s="15">
        <f>IF(N435&gt;Gesamt!$B$32,0,Y435/Gesamt!$B$32*((N435)*(1+S435))/((1+Gesamt!$B$29)^(Gesamt!$B$32-N435)))</f>
        <v>0</v>
      </c>
      <c r="AA435" s="37">
        <f t="shared" si="52"/>
        <v>0</v>
      </c>
      <c r="AB435" s="15">
        <f>IF(V435-P435&gt;0,0,IF(N435&gt;Gesamt!$B$24,0,K435/12*Gesamt!$C$24*(((1+Beamte!L435)^(Gesamt!$B$24-Beamte!N435)))))</f>
        <v>0</v>
      </c>
      <c r="AC435" s="15">
        <f>IF(N435&gt;Gesamt!$B$24,0,AB435/Gesamt!$B$24*((N435)*(1+S435))/((1+Gesamt!$B$29)^(Gesamt!$B$24-N435)))</f>
        <v>0</v>
      </c>
      <c r="AD435" s="37">
        <f t="shared" si="53"/>
        <v>0</v>
      </c>
      <c r="AE435" s="15">
        <f>IF(R435-P435&lt;0,0,x)</f>
        <v>0</v>
      </c>
    </row>
    <row r="436" spans="6:31" x14ac:dyDescent="0.15">
      <c r="F436" s="40"/>
      <c r="G436" s="40"/>
      <c r="H436" s="40"/>
      <c r="I436" s="41"/>
      <c r="J436" s="41"/>
      <c r="K436" s="32">
        <f t="shared" si="49"/>
        <v>0</v>
      </c>
      <c r="L436" s="42">
        <v>1.4999999999999999E-2</v>
      </c>
      <c r="M436" s="33">
        <f t="shared" si="50"/>
        <v>-50.997946611909654</v>
      </c>
      <c r="N436" s="22">
        <f>(Gesamt!$B$2-IF(H436=0,G436,H436))/365.25</f>
        <v>116</v>
      </c>
      <c r="O436" s="22">
        <f t="shared" si="48"/>
        <v>65.002053388090346</v>
      </c>
      <c r="P436" s="23">
        <f>F436+IF(C436="m",Gesamt!$B$13*365.25,Gesamt!$B$14*365.25)</f>
        <v>23741.25</v>
      </c>
      <c r="Q436" s="34">
        <f t="shared" si="51"/>
        <v>23742</v>
      </c>
      <c r="R436" s="24">
        <f>IF(N436&lt;Gesamt!$B$23,IF(H436=0,G436+365.25*Gesamt!$B$23,H436+365.25*Gesamt!$B$23),0)</f>
        <v>0</v>
      </c>
      <c r="S436" s="35">
        <f>IF(M436&lt;Gesamt!$B$17,Gesamt!$C$17,IF(M436&lt;Gesamt!$B$18,Gesamt!$C$18,IF(M436&lt;Gesamt!$B$19,Gesamt!$C$19,Gesamt!$C$20)))</f>
        <v>0</v>
      </c>
      <c r="T436" s="26">
        <f>IF(R436&gt;0,IF(R436&lt;P436,K436/12*Gesamt!$C$23*(1+L436)^(Gesamt!$B$23-Beamte!N436)*(1+$K$4),0),0)</f>
        <v>0</v>
      </c>
      <c r="U436" s="36">
        <f>(T436/Gesamt!$B$23*N436/((1+Gesamt!$B$29)^(Gesamt!$B$23-Beamte!N436)))*(1+S436)</f>
        <v>0</v>
      </c>
      <c r="V436" s="24">
        <f>IF(N436&lt;Gesamt!$B$24,IF(H436=0,G436+365.25*Gesamt!$B$24,H436+365.25*Gesamt!$B$24),0)</f>
        <v>0</v>
      </c>
      <c r="W436" s="26" t="b">
        <f>IF(V436&gt;0,IF(V436&lt;P436,K436/12*Gesamt!$C$24*(1+L436)^(Gesamt!$B$24-Beamte!N436)*(1+$K$4),IF(O436&gt;=35,K436/12*Gesamt!$C$24*(1+L436)^(O436-N436)*(1+$K$4),0)))</f>
        <v>0</v>
      </c>
      <c r="X436" s="36">
        <f>IF(O436&gt;=40,(W436/Gesamt!$B$24*N436/((1+Gesamt!$B$29)^(Gesamt!$B$24-Beamte!N436))*(1+S436)),IF(O436&gt;=35,(W436/O436*N436/((1+Gesamt!$B$29)^(O436-Beamte!N436))*(1+S436)),0))</f>
        <v>0</v>
      </c>
      <c r="Y436" s="27">
        <f>IF(N436&gt;Gesamt!$B$23,0,K436/12*Gesamt!$C$23*(((1+Beamte!L436)^(Gesamt!$B$23-Beamte!N436))))</f>
        <v>0</v>
      </c>
      <c r="Z436" s="15">
        <f>IF(N436&gt;Gesamt!$B$32,0,Y436/Gesamt!$B$32*((N436)*(1+S436))/((1+Gesamt!$B$29)^(Gesamt!$B$32-N436)))</f>
        <v>0</v>
      </c>
      <c r="AA436" s="37">
        <f t="shared" si="52"/>
        <v>0</v>
      </c>
      <c r="AB436" s="15">
        <f>IF(V436-P436&gt;0,0,IF(N436&gt;Gesamt!$B$24,0,K436/12*Gesamt!$C$24*(((1+Beamte!L436)^(Gesamt!$B$24-Beamte!N436)))))</f>
        <v>0</v>
      </c>
      <c r="AC436" s="15">
        <f>IF(N436&gt;Gesamt!$B$24,0,AB436/Gesamt!$B$24*((N436)*(1+S436))/((1+Gesamt!$B$29)^(Gesamt!$B$24-N436)))</f>
        <v>0</v>
      </c>
      <c r="AD436" s="37">
        <f t="shared" si="53"/>
        <v>0</v>
      </c>
      <c r="AE436" s="15">
        <f>IF(R436-P436&lt;0,0,x)</f>
        <v>0</v>
      </c>
    </row>
    <row r="437" spans="6:31" x14ac:dyDescent="0.15">
      <c r="F437" s="40"/>
      <c r="G437" s="40"/>
      <c r="H437" s="40"/>
      <c r="I437" s="41"/>
      <c r="J437" s="41"/>
      <c r="K437" s="32">
        <f t="shared" si="49"/>
        <v>0</v>
      </c>
      <c r="L437" s="42">
        <v>1.4999999999999999E-2</v>
      </c>
      <c r="M437" s="33">
        <f t="shared" si="50"/>
        <v>-50.997946611909654</v>
      </c>
      <c r="N437" s="22">
        <f>(Gesamt!$B$2-IF(H437=0,G437,H437))/365.25</f>
        <v>116</v>
      </c>
      <c r="O437" s="22">
        <f t="shared" si="48"/>
        <v>65.002053388090346</v>
      </c>
      <c r="P437" s="23">
        <f>F437+IF(C437="m",Gesamt!$B$13*365.25,Gesamt!$B$14*365.25)</f>
        <v>23741.25</v>
      </c>
      <c r="Q437" s="34">
        <f t="shared" si="51"/>
        <v>23742</v>
      </c>
      <c r="R437" s="24">
        <f>IF(N437&lt;Gesamt!$B$23,IF(H437=0,G437+365.25*Gesamt!$B$23,H437+365.25*Gesamt!$B$23),0)</f>
        <v>0</v>
      </c>
      <c r="S437" s="35">
        <f>IF(M437&lt;Gesamt!$B$17,Gesamt!$C$17,IF(M437&lt;Gesamt!$B$18,Gesamt!$C$18,IF(M437&lt;Gesamt!$B$19,Gesamt!$C$19,Gesamt!$C$20)))</f>
        <v>0</v>
      </c>
      <c r="T437" s="26">
        <f>IF(R437&gt;0,IF(R437&lt;P437,K437/12*Gesamt!$C$23*(1+L437)^(Gesamt!$B$23-Beamte!N437)*(1+$K$4),0),0)</f>
        <v>0</v>
      </c>
      <c r="U437" s="36">
        <f>(T437/Gesamt!$B$23*N437/((1+Gesamt!$B$29)^(Gesamt!$B$23-Beamte!N437)))*(1+S437)</f>
        <v>0</v>
      </c>
      <c r="V437" s="24">
        <f>IF(N437&lt;Gesamt!$B$24,IF(H437=0,G437+365.25*Gesamt!$B$24,H437+365.25*Gesamt!$B$24),0)</f>
        <v>0</v>
      </c>
      <c r="W437" s="26" t="b">
        <f>IF(V437&gt;0,IF(V437&lt;P437,K437/12*Gesamt!$C$24*(1+L437)^(Gesamt!$B$24-Beamte!N437)*(1+$K$4),IF(O437&gt;=35,K437/12*Gesamt!$C$24*(1+L437)^(O437-N437)*(1+$K$4),0)))</f>
        <v>0</v>
      </c>
      <c r="X437" s="36">
        <f>IF(O437&gt;=40,(W437/Gesamt!$B$24*N437/((1+Gesamt!$B$29)^(Gesamt!$B$24-Beamte!N437))*(1+S437)),IF(O437&gt;=35,(W437/O437*N437/((1+Gesamt!$B$29)^(O437-Beamte!N437))*(1+S437)),0))</f>
        <v>0</v>
      </c>
      <c r="Y437" s="27">
        <f>IF(N437&gt;Gesamt!$B$23,0,K437/12*Gesamt!$C$23*(((1+Beamte!L437)^(Gesamt!$B$23-Beamte!N437))))</f>
        <v>0</v>
      </c>
      <c r="Z437" s="15">
        <f>IF(N437&gt;Gesamt!$B$32,0,Y437/Gesamt!$B$32*((N437)*(1+S437))/((1+Gesamt!$B$29)^(Gesamt!$B$32-N437)))</f>
        <v>0</v>
      </c>
      <c r="AA437" s="37">
        <f t="shared" si="52"/>
        <v>0</v>
      </c>
      <c r="AB437" s="15">
        <f>IF(V437-P437&gt;0,0,IF(N437&gt;Gesamt!$B$24,0,K437/12*Gesamt!$C$24*(((1+Beamte!L437)^(Gesamt!$B$24-Beamte!N437)))))</f>
        <v>0</v>
      </c>
      <c r="AC437" s="15">
        <f>IF(N437&gt;Gesamt!$B$24,0,AB437/Gesamt!$B$24*((N437)*(1+S437))/((1+Gesamt!$B$29)^(Gesamt!$B$24-N437)))</f>
        <v>0</v>
      </c>
      <c r="AD437" s="37">
        <f t="shared" si="53"/>
        <v>0</v>
      </c>
      <c r="AE437" s="15">
        <f>IF(R437-P437&lt;0,0,x)</f>
        <v>0</v>
      </c>
    </row>
    <row r="438" spans="6:31" x14ac:dyDescent="0.15">
      <c r="F438" s="40"/>
      <c r="G438" s="40"/>
      <c r="H438" s="40"/>
      <c r="I438" s="41"/>
      <c r="J438" s="41"/>
      <c r="K438" s="32">
        <f t="shared" si="49"/>
        <v>0</v>
      </c>
      <c r="L438" s="42">
        <v>1.4999999999999999E-2</v>
      </c>
      <c r="M438" s="33">
        <f t="shared" si="50"/>
        <v>-50.997946611909654</v>
      </c>
      <c r="N438" s="22">
        <f>(Gesamt!$B$2-IF(H438=0,G438,H438))/365.25</f>
        <v>116</v>
      </c>
      <c r="O438" s="22">
        <f t="shared" si="48"/>
        <v>65.002053388090346</v>
      </c>
      <c r="P438" s="23">
        <f>F438+IF(C438="m",Gesamt!$B$13*365.25,Gesamt!$B$14*365.25)</f>
        <v>23741.25</v>
      </c>
      <c r="Q438" s="34">
        <f t="shared" si="51"/>
        <v>23742</v>
      </c>
      <c r="R438" s="24">
        <f>IF(N438&lt;Gesamt!$B$23,IF(H438=0,G438+365.25*Gesamt!$B$23,H438+365.25*Gesamt!$B$23),0)</f>
        <v>0</v>
      </c>
      <c r="S438" s="35">
        <f>IF(M438&lt;Gesamt!$B$17,Gesamt!$C$17,IF(M438&lt;Gesamt!$B$18,Gesamt!$C$18,IF(M438&lt;Gesamt!$B$19,Gesamt!$C$19,Gesamt!$C$20)))</f>
        <v>0</v>
      </c>
      <c r="T438" s="26">
        <f>IF(R438&gt;0,IF(R438&lt;P438,K438/12*Gesamt!$C$23*(1+L438)^(Gesamt!$B$23-Beamte!N438)*(1+$K$4),0),0)</f>
        <v>0</v>
      </c>
      <c r="U438" s="36">
        <f>(T438/Gesamt!$B$23*N438/((1+Gesamt!$B$29)^(Gesamt!$B$23-Beamte!N438)))*(1+S438)</f>
        <v>0</v>
      </c>
      <c r="V438" s="24">
        <f>IF(N438&lt;Gesamt!$B$24,IF(H438=0,G438+365.25*Gesamt!$B$24,H438+365.25*Gesamt!$B$24),0)</f>
        <v>0</v>
      </c>
      <c r="W438" s="26" t="b">
        <f>IF(V438&gt;0,IF(V438&lt;P438,K438/12*Gesamt!$C$24*(1+L438)^(Gesamt!$B$24-Beamte!N438)*(1+$K$4),IF(O438&gt;=35,K438/12*Gesamt!$C$24*(1+L438)^(O438-N438)*(1+$K$4),0)))</f>
        <v>0</v>
      </c>
      <c r="X438" s="36">
        <f>IF(O438&gt;=40,(W438/Gesamt!$B$24*N438/((1+Gesamt!$B$29)^(Gesamt!$B$24-Beamte!N438))*(1+S438)),IF(O438&gt;=35,(W438/O438*N438/((1+Gesamt!$B$29)^(O438-Beamte!N438))*(1+S438)),0))</f>
        <v>0</v>
      </c>
      <c r="Y438" s="27">
        <f>IF(N438&gt;Gesamt!$B$23,0,K438/12*Gesamt!$C$23*(((1+Beamte!L438)^(Gesamt!$B$23-Beamte!N438))))</f>
        <v>0</v>
      </c>
      <c r="Z438" s="15">
        <f>IF(N438&gt;Gesamt!$B$32,0,Y438/Gesamt!$B$32*((N438)*(1+S438))/((1+Gesamt!$B$29)^(Gesamt!$B$32-N438)))</f>
        <v>0</v>
      </c>
      <c r="AA438" s="37">
        <f t="shared" si="52"/>
        <v>0</v>
      </c>
      <c r="AB438" s="15">
        <f>IF(V438-P438&gt;0,0,IF(N438&gt;Gesamt!$B$24,0,K438/12*Gesamt!$C$24*(((1+Beamte!L438)^(Gesamt!$B$24-Beamte!N438)))))</f>
        <v>0</v>
      </c>
      <c r="AC438" s="15">
        <f>IF(N438&gt;Gesamt!$B$24,0,AB438/Gesamt!$B$24*((N438)*(1+S438))/((1+Gesamt!$B$29)^(Gesamt!$B$24-N438)))</f>
        <v>0</v>
      </c>
      <c r="AD438" s="37">
        <f t="shared" si="53"/>
        <v>0</v>
      </c>
      <c r="AE438" s="15">
        <f>IF(R438-P438&lt;0,0,x)</f>
        <v>0</v>
      </c>
    </row>
    <row r="439" spans="6:31" x14ac:dyDescent="0.15">
      <c r="F439" s="40"/>
      <c r="G439" s="40"/>
      <c r="H439" s="40"/>
      <c r="I439" s="41"/>
      <c r="J439" s="41"/>
      <c r="K439" s="32">
        <f t="shared" si="49"/>
        <v>0</v>
      </c>
      <c r="L439" s="42">
        <v>1.4999999999999999E-2</v>
      </c>
      <c r="M439" s="33">
        <f t="shared" si="50"/>
        <v>-50.997946611909654</v>
      </c>
      <c r="N439" s="22">
        <f>(Gesamt!$B$2-IF(H439=0,G439,H439))/365.25</f>
        <v>116</v>
      </c>
      <c r="O439" s="22">
        <f t="shared" si="48"/>
        <v>65.002053388090346</v>
      </c>
      <c r="P439" s="23">
        <f>F439+IF(C439="m",Gesamt!$B$13*365.25,Gesamt!$B$14*365.25)</f>
        <v>23741.25</v>
      </c>
      <c r="Q439" s="34">
        <f t="shared" si="51"/>
        <v>23742</v>
      </c>
      <c r="R439" s="24">
        <f>IF(N439&lt;Gesamt!$B$23,IF(H439=0,G439+365.25*Gesamt!$B$23,H439+365.25*Gesamt!$B$23),0)</f>
        <v>0</v>
      </c>
      <c r="S439" s="35">
        <f>IF(M439&lt;Gesamt!$B$17,Gesamt!$C$17,IF(M439&lt;Gesamt!$B$18,Gesamt!$C$18,IF(M439&lt;Gesamt!$B$19,Gesamt!$C$19,Gesamt!$C$20)))</f>
        <v>0</v>
      </c>
      <c r="T439" s="26">
        <f>IF(R439&gt;0,IF(R439&lt;P439,K439/12*Gesamt!$C$23*(1+L439)^(Gesamt!$B$23-Beamte!N439)*(1+$K$4),0),0)</f>
        <v>0</v>
      </c>
      <c r="U439" s="36">
        <f>(T439/Gesamt!$B$23*N439/((1+Gesamt!$B$29)^(Gesamt!$B$23-Beamte!N439)))*(1+S439)</f>
        <v>0</v>
      </c>
      <c r="V439" s="24">
        <f>IF(N439&lt;Gesamt!$B$24,IF(H439=0,G439+365.25*Gesamt!$B$24,H439+365.25*Gesamt!$B$24),0)</f>
        <v>0</v>
      </c>
      <c r="W439" s="26" t="b">
        <f>IF(V439&gt;0,IF(V439&lt;P439,K439/12*Gesamt!$C$24*(1+L439)^(Gesamt!$B$24-Beamte!N439)*(1+$K$4),IF(O439&gt;=35,K439/12*Gesamt!$C$24*(1+L439)^(O439-N439)*(1+$K$4),0)))</f>
        <v>0</v>
      </c>
      <c r="X439" s="36">
        <f>IF(O439&gt;=40,(W439/Gesamt!$B$24*N439/((1+Gesamt!$B$29)^(Gesamt!$B$24-Beamte!N439))*(1+S439)),IF(O439&gt;=35,(W439/O439*N439/((1+Gesamt!$B$29)^(O439-Beamte!N439))*(1+S439)),0))</f>
        <v>0</v>
      </c>
      <c r="Y439" s="27">
        <f>IF(N439&gt;Gesamt!$B$23,0,K439/12*Gesamt!$C$23*(((1+Beamte!L439)^(Gesamt!$B$23-Beamte!N439))))</f>
        <v>0</v>
      </c>
      <c r="Z439" s="15">
        <f>IF(N439&gt;Gesamt!$B$32,0,Y439/Gesamt!$B$32*((N439)*(1+S439))/((1+Gesamt!$B$29)^(Gesamt!$B$32-N439)))</f>
        <v>0</v>
      </c>
      <c r="AA439" s="37">
        <f t="shared" si="52"/>
        <v>0</v>
      </c>
      <c r="AB439" s="15">
        <f>IF(V439-P439&gt;0,0,IF(N439&gt;Gesamt!$B$24,0,K439/12*Gesamt!$C$24*(((1+Beamte!L439)^(Gesamt!$B$24-Beamte!N439)))))</f>
        <v>0</v>
      </c>
      <c r="AC439" s="15">
        <f>IF(N439&gt;Gesamt!$B$24,0,AB439/Gesamt!$B$24*((N439)*(1+S439))/((1+Gesamt!$B$29)^(Gesamt!$B$24-N439)))</f>
        <v>0</v>
      </c>
      <c r="AD439" s="37">
        <f t="shared" si="53"/>
        <v>0</v>
      </c>
      <c r="AE439" s="15">
        <f>IF(R439-P439&lt;0,0,x)</f>
        <v>0</v>
      </c>
    </row>
    <row r="440" spans="6:31" x14ac:dyDescent="0.15">
      <c r="F440" s="40"/>
      <c r="G440" s="40"/>
      <c r="H440" s="40"/>
      <c r="I440" s="41"/>
      <c r="J440" s="41"/>
      <c r="K440" s="32">
        <f t="shared" si="49"/>
        <v>0</v>
      </c>
      <c r="L440" s="42">
        <v>1.4999999999999999E-2</v>
      </c>
      <c r="M440" s="33">
        <f t="shared" si="50"/>
        <v>-50.997946611909654</v>
      </c>
      <c r="N440" s="22">
        <f>(Gesamt!$B$2-IF(H440=0,G440,H440))/365.25</f>
        <v>116</v>
      </c>
      <c r="O440" s="22">
        <f t="shared" si="48"/>
        <v>65.002053388090346</v>
      </c>
      <c r="P440" s="23">
        <f>F440+IF(C440="m",Gesamt!$B$13*365.25,Gesamt!$B$14*365.25)</f>
        <v>23741.25</v>
      </c>
      <c r="Q440" s="34">
        <f t="shared" si="51"/>
        <v>23742</v>
      </c>
      <c r="R440" s="24">
        <f>IF(N440&lt;Gesamt!$B$23,IF(H440=0,G440+365.25*Gesamt!$B$23,H440+365.25*Gesamt!$B$23),0)</f>
        <v>0</v>
      </c>
      <c r="S440" s="35">
        <f>IF(M440&lt;Gesamt!$B$17,Gesamt!$C$17,IF(M440&lt;Gesamt!$B$18,Gesamt!$C$18,IF(M440&lt;Gesamt!$B$19,Gesamt!$C$19,Gesamt!$C$20)))</f>
        <v>0</v>
      </c>
      <c r="T440" s="26">
        <f>IF(R440&gt;0,IF(R440&lt;P440,K440/12*Gesamt!$C$23*(1+L440)^(Gesamt!$B$23-Beamte!N440)*(1+$K$4),0),0)</f>
        <v>0</v>
      </c>
      <c r="U440" s="36">
        <f>(T440/Gesamt!$B$23*N440/((1+Gesamt!$B$29)^(Gesamt!$B$23-Beamte!N440)))*(1+S440)</f>
        <v>0</v>
      </c>
      <c r="V440" s="24">
        <f>IF(N440&lt;Gesamt!$B$24,IF(H440=0,G440+365.25*Gesamt!$B$24,H440+365.25*Gesamt!$B$24),0)</f>
        <v>0</v>
      </c>
      <c r="W440" s="26" t="b">
        <f>IF(V440&gt;0,IF(V440&lt;P440,K440/12*Gesamt!$C$24*(1+L440)^(Gesamt!$B$24-Beamte!N440)*(1+$K$4),IF(O440&gt;=35,K440/12*Gesamt!$C$24*(1+L440)^(O440-N440)*(1+$K$4),0)))</f>
        <v>0</v>
      </c>
      <c r="X440" s="36">
        <f>IF(O440&gt;=40,(W440/Gesamt!$B$24*N440/((1+Gesamt!$B$29)^(Gesamt!$B$24-Beamte!N440))*(1+S440)),IF(O440&gt;=35,(W440/O440*N440/((1+Gesamt!$B$29)^(O440-Beamte!N440))*(1+S440)),0))</f>
        <v>0</v>
      </c>
      <c r="Y440" s="27">
        <f>IF(N440&gt;Gesamt!$B$23,0,K440/12*Gesamt!$C$23*(((1+Beamte!L440)^(Gesamt!$B$23-Beamte!N440))))</f>
        <v>0</v>
      </c>
      <c r="Z440" s="15">
        <f>IF(N440&gt;Gesamt!$B$32,0,Y440/Gesamt!$B$32*((N440)*(1+S440))/((1+Gesamt!$B$29)^(Gesamt!$B$32-N440)))</f>
        <v>0</v>
      </c>
      <c r="AA440" s="37">
        <f t="shared" si="52"/>
        <v>0</v>
      </c>
      <c r="AB440" s="15">
        <f>IF(V440-P440&gt;0,0,IF(N440&gt;Gesamt!$B$24,0,K440/12*Gesamt!$C$24*(((1+Beamte!L440)^(Gesamt!$B$24-Beamte!N440)))))</f>
        <v>0</v>
      </c>
      <c r="AC440" s="15">
        <f>IF(N440&gt;Gesamt!$B$24,0,AB440/Gesamt!$B$24*((N440)*(1+S440))/((1+Gesamt!$B$29)^(Gesamt!$B$24-N440)))</f>
        <v>0</v>
      </c>
      <c r="AD440" s="37">
        <f t="shared" si="53"/>
        <v>0</v>
      </c>
      <c r="AE440" s="15">
        <f>IF(R440-P440&lt;0,0,x)</f>
        <v>0</v>
      </c>
    </row>
    <row r="441" spans="6:31" x14ac:dyDescent="0.15">
      <c r="F441" s="40"/>
      <c r="G441" s="40"/>
      <c r="H441" s="40"/>
      <c r="I441" s="41"/>
      <c r="J441" s="41"/>
      <c r="K441" s="32">
        <f t="shared" si="49"/>
        <v>0</v>
      </c>
      <c r="L441" s="42">
        <v>1.4999999999999999E-2</v>
      </c>
      <c r="M441" s="33">
        <f t="shared" si="50"/>
        <v>-50.997946611909654</v>
      </c>
      <c r="N441" s="22">
        <f>(Gesamt!$B$2-IF(H441=0,G441,H441))/365.25</f>
        <v>116</v>
      </c>
      <c r="O441" s="22">
        <f t="shared" si="48"/>
        <v>65.002053388090346</v>
      </c>
      <c r="P441" s="23">
        <f>F441+IF(C441="m",Gesamt!$B$13*365.25,Gesamt!$B$14*365.25)</f>
        <v>23741.25</v>
      </c>
      <c r="Q441" s="34">
        <f t="shared" si="51"/>
        <v>23742</v>
      </c>
      <c r="R441" s="24">
        <f>IF(N441&lt;Gesamt!$B$23,IF(H441=0,G441+365.25*Gesamt!$B$23,H441+365.25*Gesamt!$B$23),0)</f>
        <v>0</v>
      </c>
      <c r="S441" s="35">
        <f>IF(M441&lt;Gesamt!$B$17,Gesamt!$C$17,IF(M441&lt;Gesamt!$B$18,Gesamt!$C$18,IF(M441&lt;Gesamt!$B$19,Gesamt!$C$19,Gesamt!$C$20)))</f>
        <v>0</v>
      </c>
      <c r="T441" s="26">
        <f>IF(R441&gt;0,IF(R441&lt;P441,K441/12*Gesamt!$C$23*(1+L441)^(Gesamt!$B$23-Beamte!N441)*(1+$K$4),0),0)</f>
        <v>0</v>
      </c>
      <c r="U441" s="36">
        <f>(T441/Gesamt!$B$23*N441/((1+Gesamt!$B$29)^(Gesamt!$B$23-Beamte!N441)))*(1+S441)</f>
        <v>0</v>
      </c>
      <c r="V441" s="24">
        <f>IF(N441&lt;Gesamt!$B$24,IF(H441=0,G441+365.25*Gesamt!$B$24,H441+365.25*Gesamt!$B$24),0)</f>
        <v>0</v>
      </c>
      <c r="W441" s="26" t="b">
        <f>IF(V441&gt;0,IF(V441&lt;P441,K441/12*Gesamt!$C$24*(1+L441)^(Gesamt!$B$24-Beamte!N441)*(1+$K$4),IF(O441&gt;=35,K441/12*Gesamt!$C$24*(1+L441)^(O441-N441)*(1+$K$4),0)))</f>
        <v>0</v>
      </c>
      <c r="X441" s="36">
        <f>IF(O441&gt;=40,(W441/Gesamt!$B$24*N441/((1+Gesamt!$B$29)^(Gesamt!$B$24-Beamte!N441))*(1+S441)),IF(O441&gt;=35,(W441/O441*N441/((1+Gesamt!$B$29)^(O441-Beamte!N441))*(1+S441)),0))</f>
        <v>0</v>
      </c>
      <c r="Y441" s="27">
        <f>IF(N441&gt;Gesamt!$B$23,0,K441/12*Gesamt!$C$23*(((1+Beamte!L441)^(Gesamt!$B$23-Beamte!N441))))</f>
        <v>0</v>
      </c>
      <c r="Z441" s="15">
        <f>IF(N441&gt;Gesamt!$B$32,0,Y441/Gesamt!$B$32*((N441)*(1+S441))/((1+Gesamt!$B$29)^(Gesamt!$B$32-N441)))</f>
        <v>0</v>
      </c>
      <c r="AA441" s="37">
        <f t="shared" si="52"/>
        <v>0</v>
      </c>
      <c r="AB441" s="15">
        <f>IF(V441-P441&gt;0,0,IF(N441&gt;Gesamt!$B$24,0,K441/12*Gesamt!$C$24*(((1+Beamte!L441)^(Gesamt!$B$24-Beamte!N441)))))</f>
        <v>0</v>
      </c>
      <c r="AC441" s="15">
        <f>IF(N441&gt;Gesamt!$B$24,0,AB441/Gesamt!$B$24*((N441)*(1+S441))/((1+Gesamt!$B$29)^(Gesamt!$B$24-N441)))</f>
        <v>0</v>
      </c>
      <c r="AD441" s="37">
        <f t="shared" si="53"/>
        <v>0</v>
      </c>
      <c r="AE441" s="15">
        <f>IF(R441-P441&lt;0,0,x)</f>
        <v>0</v>
      </c>
    </row>
    <row r="442" spans="6:31" x14ac:dyDescent="0.15">
      <c r="F442" s="40"/>
      <c r="G442" s="40"/>
      <c r="H442" s="40"/>
      <c r="I442" s="41"/>
      <c r="J442" s="41"/>
      <c r="K442" s="32">
        <f t="shared" si="49"/>
        <v>0</v>
      </c>
      <c r="L442" s="42">
        <v>1.4999999999999999E-2</v>
      </c>
      <c r="M442" s="33">
        <f t="shared" si="50"/>
        <v>-50.997946611909654</v>
      </c>
      <c r="N442" s="22">
        <f>(Gesamt!$B$2-IF(H442=0,G442,H442))/365.25</f>
        <v>116</v>
      </c>
      <c r="O442" s="22">
        <f t="shared" si="48"/>
        <v>65.002053388090346</v>
      </c>
      <c r="P442" s="23">
        <f>F442+IF(C442="m",Gesamt!$B$13*365.25,Gesamt!$B$14*365.25)</f>
        <v>23741.25</v>
      </c>
      <c r="Q442" s="34">
        <f t="shared" si="51"/>
        <v>23742</v>
      </c>
      <c r="R442" s="24">
        <f>IF(N442&lt;Gesamt!$B$23,IF(H442=0,G442+365.25*Gesamt!$B$23,H442+365.25*Gesamt!$B$23),0)</f>
        <v>0</v>
      </c>
      <c r="S442" s="35">
        <f>IF(M442&lt;Gesamt!$B$17,Gesamt!$C$17,IF(M442&lt;Gesamt!$B$18,Gesamt!$C$18,IF(M442&lt;Gesamt!$B$19,Gesamt!$C$19,Gesamt!$C$20)))</f>
        <v>0</v>
      </c>
      <c r="T442" s="26">
        <f>IF(R442&gt;0,IF(R442&lt;P442,K442/12*Gesamt!$C$23*(1+L442)^(Gesamt!$B$23-Beamte!N442)*(1+$K$4),0),0)</f>
        <v>0</v>
      </c>
      <c r="U442" s="36">
        <f>(T442/Gesamt!$B$23*N442/((1+Gesamt!$B$29)^(Gesamt!$B$23-Beamte!N442)))*(1+S442)</f>
        <v>0</v>
      </c>
      <c r="V442" s="24">
        <f>IF(N442&lt;Gesamt!$B$24,IF(H442=0,G442+365.25*Gesamt!$B$24,H442+365.25*Gesamt!$B$24),0)</f>
        <v>0</v>
      </c>
      <c r="W442" s="26" t="b">
        <f>IF(V442&gt;0,IF(V442&lt;P442,K442/12*Gesamt!$C$24*(1+L442)^(Gesamt!$B$24-Beamte!N442)*(1+$K$4),IF(O442&gt;=35,K442/12*Gesamt!$C$24*(1+L442)^(O442-N442)*(1+$K$4),0)))</f>
        <v>0</v>
      </c>
      <c r="X442" s="36">
        <f>IF(O442&gt;=40,(W442/Gesamt!$B$24*N442/((1+Gesamt!$B$29)^(Gesamt!$B$24-Beamte!N442))*(1+S442)),IF(O442&gt;=35,(W442/O442*N442/((1+Gesamt!$B$29)^(O442-Beamte!N442))*(1+S442)),0))</f>
        <v>0</v>
      </c>
      <c r="Y442" s="27">
        <f>IF(N442&gt;Gesamt!$B$23,0,K442/12*Gesamt!$C$23*(((1+Beamte!L442)^(Gesamt!$B$23-Beamte!N442))))</f>
        <v>0</v>
      </c>
      <c r="Z442" s="15">
        <f>IF(N442&gt;Gesamt!$B$32,0,Y442/Gesamt!$B$32*((N442)*(1+S442))/((1+Gesamt!$B$29)^(Gesamt!$B$32-N442)))</f>
        <v>0</v>
      </c>
      <c r="AA442" s="37">
        <f t="shared" si="52"/>
        <v>0</v>
      </c>
      <c r="AB442" s="15">
        <f>IF(V442-P442&gt;0,0,IF(N442&gt;Gesamt!$B$24,0,K442/12*Gesamt!$C$24*(((1+Beamte!L442)^(Gesamt!$B$24-Beamte!N442)))))</f>
        <v>0</v>
      </c>
      <c r="AC442" s="15">
        <f>IF(N442&gt;Gesamt!$B$24,0,AB442/Gesamt!$B$24*((N442)*(1+S442))/((1+Gesamt!$B$29)^(Gesamt!$B$24-N442)))</f>
        <v>0</v>
      </c>
      <c r="AD442" s="37">
        <f t="shared" si="53"/>
        <v>0</v>
      </c>
      <c r="AE442" s="15">
        <f>IF(R442-P442&lt;0,0,x)</f>
        <v>0</v>
      </c>
    </row>
    <row r="443" spans="6:31" x14ac:dyDescent="0.15">
      <c r="F443" s="40"/>
      <c r="G443" s="40"/>
      <c r="H443" s="40"/>
      <c r="I443" s="41"/>
      <c r="J443" s="41"/>
      <c r="K443" s="32">
        <f t="shared" si="49"/>
        <v>0</v>
      </c>
      <c r="L443" s="42">
        <v>1.4999999999999999E-2</v>
      </c>
      <c r="M443" s="33">
        <f t="shared" si="50"/>
        <v>-50.997946611909654</v>
      </c>
      <c r="N443" s="22">
        <f>(Gesamt!$B$2-IF(H443=0,G443,H443))/365.25</f>
        <v>116</v>
      </c>
      <c r="O443" s="22">
        <f t="shared" si="48"/>
        <v>65.002053388090346</v>
      </c>
      <c r="P443" s="23">
        <f>F443+IF(C443="m",Gesamt!$B$13*365.25,Gesamt!$B$14*365.25)</f>
        <v>23741.25</v>
      </c>
      <c r="Q443" s="34">
        <f t="shared" si="51"/>
        <v>23742</v>
      </c>
      <c r="R443" s="24">
        <f>IF(N443&lt;Gesamt!$B$23,IF(H443=0,G443+365.25*Gesamt!$B$23,H443+365.25*Gesamt!$B$23),0)</f>
        <v>0</v>
      </c>
      <c r="S443" s="35">
        <f>IF(M443&lt;Gesamt!$B$17,Gesamt!$C$17,IF(M443&lt;Gesamt!$B$18,Gesamt!$C$18,IF(M443&lt;Gesamt!$B$19,Gesamt!$C$19,Gesamt!$C$20)))</f>
        <v>0</v>
      </c>
      <c r="T443" s="26">
        <f>IF(R443&gt;0,IF(R443&lt;P443,K443/12*Gesamt!$C$23*(1+L443)^(Gesamt!$B$23-Beamte!N443)*(1+$K$4),0),0)</f>
        <v>0</v>
      </c>
      <c r="U443" s="36">
        <f>(T443/Gesamt!$B$23*N443/((1+Gesamt!$B$29)^(Gesamt!$B$23-Beamte!N443)))*(1+S443)</f>
        <v>0</v>
      </c>
      <c r="V443" s="24">
        <f>IF(N443&lt;Gesamt!$B$24,IF(H443=0,G443+365.25*Gesamt!$B$24,H443+365.25*Gesamt!$B$24),0)</f>
        <v>0</v>
      </c>
      <c r="W443" s="26" t="b">
        <f>IF(V443&gt;0,IF(V443&lt;P443,K443/12*Gesamt!$C$24*(1+L443)^(Gesamt!$B$24-Beamte!N443)*(1+$K$4),IF(O443&gt;=35,K443/12*Gesamt!$C$24*(1+L443)^(O443-N443)*(1+$K$4),0)))</f>
        <v>0</v>
      </c>
      <c r="X443" s="36">
        <f>IF(O443&gt;=40,(W443/Gesamt!$B$24*N443/((1+Gesamt!$B$29)^(Gesamt!$B$24-Beamte!N443))*(1+S443)),IF(O443&gt;=35,(W443/O443*N443/((1+Gesamt!$B$29)^(O443-Beamte!N443))*(1+S443)),0))</f>
        <v>0</v>
      </c>
      <c r="Y443" s="27">
        <f>IF(N443&gt;Gesamt!$B$23,0,K443/12*Gesamt!$C$23*(((1+Beamte!L443)^(Gesamt!$B$23-Beamte!N443))))</f>
        <v>0</v>
      </c>
      <c r="Z443" s="15">
        <f>IF(N443&gt;Gesamt!$B$32,0,Y443/Gesamt!$B$32*((N443)*(1+S443))/((1+Gesamt!$B$29)^(Gesamt!$B$32-N443)))</f>
        <v>0</v>
      </c>
      <c r="AA443" s="37">
        <f t="shared" si="52"/>
        <v>0</v>
      </c>
      <c r="AB443" s="15">
        <f>IF(V443-P443&gt;0,0,IF(N443&gt;Gesamt!$B$24,0,K443/12*Gesamt!$C$24*(((1+Beamte!L443)^(Gesamt!$B$24-Beamte!N443)))))</f>
        <v>0</v>
      </c>
      <c r="AC443" s="15">
        <f>IF(N443&gt;Gesamt!$B$24,0,AB443/Gesamt!$B$24*((N443)*(1+S443))/((1+Gesamt!$B$29)^(Gesamt!$B$24-N443)))</f>
        <v>0</v>
      </c>
      <c r="AD443" s="37">
        <f t="shared" si="53"/>
        <v>0</v>
      </c>
      <c r="AE443" s="15">
        <f>IF(R443-P443&lt;0,0,x)</f>
        <v>0</v>
      </c>
    </row>
    <row r="444" spans="6:31" x14ac:dyDescent="0.15">
      <c r="F444" s="40"/>
      <c r="G444" s="40"/>
      <c r="H444" s="40"/>
      <c r="I444" s="41"/>
      <c r="J444" s="41"/>
      <c r="K444" s="32">
        <f t="shared" si="49"/>
        <v>0</v>
      </c>
      <c r="L444" s="42">
        <v>1.4999999999999999E-2</v>
      </c>
      <c r="M444" s="33">
        <f t="shared" si="50"/>
        <v>-50.997946611909654</v>
      </c>
      <c r="N444" s="22">
        <f>(Gesamt!$B$2-IF(H444=0,G444,H444))/365.25</f>
        <v>116</v>
      </c>
      <c r="O444" s="22">
        <f t="shared" si="48"/>
        <v>65.002053388090346</v>
      </c>
      <c r="P444" s="23">
        <f>F444+IF(C444="m",Gesamt!$B$13*365.25,Gesamt!$B$14*365.25)</f>
        <v>23741.25</v>
      </c>
      <c r="Q444" s="34">
        <f t="shared" si="51"/>
        <v>23742</v>
      </c>
      <c r="R444" s="24">
        <f>IF(N444&lt;Gesamt!$B$23,IF(H444=0,G444+365.25*Gesamt!$B$23,H444+365.25*Gesamt!$B$23),0)</f>
        <v>0</v>
      </c>
      <c r="S444" s="35">
        <f>IF(M444&lt;Gesamt!$B$17,Gesamt!$C$17,IF(M444&lt;Gesamt!$B$18,Gesamt!$C$18,IF(M444&lt;Gesamt!$B$19,Gesamt!$C$19,Gesamt!$C$20)))</f>
        <v>0</v>
      </c>
      <c r="T444" s="26">
        <f>IF(R444&gt;0,IF(R444&lt;P444,K444/12*Gesamt!$C$23*(1+L444)^(Gesamt!$B$23-Beamte!N444)*(1+$K$4),0),0)</f>
        <v>0</v>
      </c>
      <c r="U444" s="36">
        <f>(T444/Gesamt!$B$23*N444/((1+Gesamt!$B$29)^(Gesamt!$B$23-Beamte!N444)))*(1+S444)</f>
        <v>0</v>
      </c>
      <c r="V444" s="24">
        <f>IF(N444&lt;Gesamt!$B$24,IF(H444=0,G444+365.25*Gesamt!$B$24,H444+365.25*Gesamt!$B$24),0)</f>
        <v>0</v>
      </c>
      <c r="W444" s="26" t="b">
        <f>IF(V444&gt;0,IF(V444&lt;P444,K444/12*Gesamt!$C$24*(1+L444)^(Gesamt!$B$24-Beamte!N444)*(1+$K$4),IF(O444&gt;=35,K444/12*Gesamt!$C$24*(1+L444)^(O444-N444)*(1+$K$4),0)))</f>
        <v>0</v>
      </c>
      <c r="X444" s="36">
        <f>IF(O444&gt;=40,(W444/Gesamt!$B$24*N444/((1+Gesamt!$B$29)^(Gesamt!$B$24-Beamte!N444))*(1+S444)),IF(O444&gt;=35,(W444/O444*N444/((1+Gesamt!$B$29)^(O444-Beamte!N444))*(1+S444)),0))</f>
        <v>0</v>
      </c>
      <c r="Y444" s="27">
        <f>IF(N444&gt;Gesamt!$B$23,0,K444/12*Gesamt!$C$23*(((1+Beamte!L444)^(Gesamt!$B$23-Beamte!N444))))</f>
        <v>0</v>
      </c>
      <c r="Z444" s="15">
        <f>IF(N444&gt;Gesamt!$B$32,0,Y444/Gesamt!$B$32*((N444)*(1+S444))/((1+Gesamt!$B$29)^(Gesamt!$B$32-N444)))</f>
        <v>0</v>
      </c>
      <c r="AA444" s="37">
        <f t="shared" si="52"/>
        <v>0</v>
      </c>
      <c r="AB444" s="15">
        <f>IF(V444-P444&gt;0,0,IF(N444&gt;Gesamt!$B$24,0,K444/12*Gesamt!$C$24*(((1+Beamte!L444)^(Gesamt!$B$24-Beamte!N444)))))</f>
        <v>0</v>
      </c>
      <c r="AC444" s="15">
        <f>IF(N444&gt;Gesamt!$B$24,0,AB444/Gesamt!$B$24*((N444)*(1+S444))/((1+Gesamt!$B$29)^(Gesamt!$B$24-N444)))</f>
        <v>0</v>
      </c>
      <c r="AD444" s="37">
        <f t="shared" si="53"/>
        <v>0</v>
      </c>
      <c r="AE444" s="15">
        <f>IF(R444-P444&lt;0,0,x)</f>
        <v>0</v>
      </c>
    </row>
    <row r="445" spans="6:31" x14ac:dyDescent="0.15">
      <c r="F445" s="40"/>
      <c r="G445" s="40"/>
      <c r="H445" s="40"/>
      <c r="I445" s="41"/>
      <c r="J445" s="41"/>
      <c r="K445" s="32">
        <f t="shared" si="49"/>
        <v>0</v>
      </c>
      <c r="L445" s="42">
        <v>1.4999999999999999E-2</v>
      </c>
      <c r="M445" s="33">
        <f t="shared" si="50"/>
        <v>-50.997946611909654</v>
      </c>
      <c r="N445" s="22">
        <f>(Gesamt!$B$2-IF(H445=0,G445,H445))/365.25</f>
        <v>116</v>
      </c>
      <c r="O445" s="22">
        <f t="shared" si="48"/>
        <v>65.002053388090346</v>
      </c>
      <c r="P445" s="23">
        <f>F445+IF(C445="m",Gesamt!$B$13*365.25,Gesamt!$B$14*365.25)</f>
        <v>23741.25</v>
      </c>
      <c r="Q445" s="34">
        <f t="shared" si="51"/>
        <v>23742</v>
      </c>
      <c r="R445" s="24">
        <f>IF(N445&lt;Gesamt!$B$23,IF(H445=0,G445+365.25*Gesamt!$B$23,H445+365.25*Gesamt!$B$23),0)</f>
        <v>0</v>
      </c>
      <c r="S445" s="35">
        <f>IF(M445&lt;Gesamt!$B$17,Gesamt!$C$17,IF(M445&lt;Gesamt!$B$18,Gesamt!$C$18,IF(M445&lt;Gesamt!$B$19,Gesamt!$C$19,Gesamt!$C$20)))</f>
        <v>0</v>
      </c>
      <c r="T445" s="26">
        <f>IF(R445&gt;0,IF(R445&lt;P445,K445/12*Gesamt!$C$23*(1+L445)^(Gesamt!$B$23-Beamte!N445)*(1+$K$4),0),0)</f>
        <v>0</v>
      </c>
      <c r="U445" s="36">
        <f>(T445/Gesamt!$B$23*N445/((1+Gesamt!$B$29)^(Gesamt!$B$23-Beamte!N445)))*(1+S445)</f>
        <v>0</v>
      </c>
      <c r="V445" s="24">
        <f>IF(N445&lt;Gesamt!$B$24,IF(H445=0,G445+365.25*Gesamt!$B$24,H445+365.25*Gesamt!$B$24),0)</f>
        <v>0</v>
      </c>
      <c r="W445" s="26" t="b">
        <f>IF(V445&gt;0,IF(V445&lt;P445,K445/12*Gesamt!$C$24*(1+L445)^(Gesamt!$B$24-Beamte!N445)*(1+$K$4),IF(O445&gt;=35,K445/12*Gesamt!$C$24*(1+L445)^(O445-N445)*(1+$K$4),0)))</f>
        <v>0</v>
      </c>
      <c r="X445" s="36">
        <f>IF(O445&gt;=40,(W445/Gesamt!$B$24*N445/((1+Gesamt!$B$29)^(Gesamt!$B$24-Beamte!N445))*(1+S445)),IF(O445&gt;=35,(W445/O445*N445/((1+Gesamt!$B$29)^(O445-Beamte!N445))*(1+S445)),0))</f>
        <v>0</v>
      </c>
      <c r="Y445" s="27">
        <f>IF(N445&gt;Gesamt!$B$23,0,K445/12*Gesamt!$C$23*(((1+Beamte!L445)^(Gesamt!$B$23-Beamte!N445))))</f>
        <v>0</v>
      </c>
      <c r="Z445" s="15">
        <f>IF(N445&gt;Gesamt!$B$32,0,Y445/Gesamt!$B$32*((N445)*(1+S445))/((1+Gesamt!$B$29)^(Gesamt!$B$32-N445)))</f>
        <v>0</v>
      </c>
      <c r="AA445" s="37">
        <f t="shared" si="52"/>
        <v>0</v>
      </c>
      <c r="AB445" s="15">
        <f>IF(V445-P445&gt;0,0,IF(N445&gt;Gesamt!$B$24,0,K445/12*Gesamt!$C$24*(((1+Beamte!L445)^(Gesamt!$B$24-Beamte!N445)))))</f>
        <v>0</v>
      </c>
      <c r="AC445" s="15">
        <f>IF(N445&gt;Gesamt!$B$24,0,AB445/Gesamt!$B$24*((N445)*(1+S445))/((1+Gesamt!$B$29)^(Gesamt!$B$24-N445)))</f>
        <v>0</v>
      </c>
      <c r="AD445" s="37">
        <f t="shared" si="53"/>
        <v>0</v>
      </c>
      <c r="AE445" s="15">
        <f>IF(R445-P445&lt;0,0,x)</f>
        <v>0</v>
      </c>
    </row>
    <row r="446" spans="6:31" x14ac:dyDescent="0.15">
      <c r="F446" s="40"/>
      <c r="G446" s="40"/>
      <c r="H446" s="40"/>
      <c r="I446" s="41"/>
      <c r="J446" s="41"/>
      <c r="K446" s="32">
        <f t="shared" si="49"/>
        <v>0</v>
      </c>
      <c r="L446" s="42">
        <v>1.4999999999999999E-2</v>
      </c>
      <c r="M446" s="33">
        <f t="shared" si="50"/>
        <v>-50.997946611909654</v>
      </c>
      <c r="N446" s="22">
        <f>(Gesamt!$B$2-IF(H446=0,G446,H446))/365.25</f>
        <v>116</v>
      </c>
      <c r="O446" s="22">
        <f t="shared" si="48"/>
        <v>65.002053388090346</v>
      </c>
      <c r="P446" s="23">
        <f>F446+IF(C446="m",Gesamt!$B$13*365.25,Gesamt!$B$14*365.25)</f>
        <v>23741.25</v>
      </c>
      <c r="Q446" s="34">
        <f t="shared" si="51"/>
        <v>23742</v>
      </c>
      <c r="R446" s="24">
        <f>IF(N446&lt;Gesamt!$B$23,IF(H446=0,G446+365.25*Gesamt!$B$23,H446+365.25*Gesamt!$B$23),0)</f>
        <v>0</v>
      </c>
      <c r="S446" s="35">
        <f>IF(M446&lt;Gesamt!$B$17,Gesamt!$C$17,IF(M446&lt;Gesamt!$B$18,Gesamt!$C$18,IF(M446&lt;Gesamt!$B$19,Gesamt!$C$19,Gesamt!$C$20)))</f>
        <v>0</v>
      </c>
      <c r="T446" s="26">
        <f>IF(R446&gt;0,IF(R446&lt;P446,K446/12*Gesamt!$C$23*(1+L446)^(Gesamt!$B$23-Beamte!N446)*(1+$K$4),0),0)</f>
        <v>0</v>
      </c>
      <c r="U446" s="36">
        <f>(T446/Gesamt!$B$23*N446/((1+Gesamt!$B$29)^(Gesamt!$B$23-Beamte!N446)))*(1+S446)</f>
        <v>0</v>
      </c>
      <c r="V446" s="24">
        <f>IF(N446&lt;Gesamt!$B$24,IF(H446=0,G446+365.25*Gesamt!$B$24,H446+365.25*Gesamt!$B$24),0)</f>
        <v>0</v>
      </c>
      <c r="W446" s="26" t="b">
        <f>IF(V446&gt;0,IF(V446&lt;P446,K446/12*Gesamt!$C$24*(1+L446)^(Gesamt!$B$24-Beamte!N446)*(1+$K$4),IF(O446&gt;=35,K446/12*Gesamt!$C$24*(1+L446)^(O446-N446)*(1+$K$4),0)))</f>
        <v>0</v>
      </c>
      <c r="X446" s="36">
        <f>IF(O446&gt;=40,(W446/Gesamt!$B$24*N446/((1+Gesamt!$B$29)^(Gesamt!$B$24-Beamte!N446))*(1+S446)),IF(O446&gt;=35,(W446/O446*N446/((1+Gesamt!$B$29)^(O446-Beamte!N446))*(1+S446)),0))</f>
        <v>0</v>
      </c>
      <c r="Y446" s="27">
        <f>IF(N446&gt;Gesamt!$B$23,0,K446/12*Gesamt!$C$23*(((1+Beamte!L446)^(Gesamt!$B$23-Beamte!N446))))</f>
        <v>0</v>
      </c>
      <c r="Z446" s="15">
        <f>IF(N446&gt;Gesamt!$B$32,0,Y446/Gesamt!$B$32*((N446)*(1+S446))/((1+Gesamt!$B$29)^(Gesamt!$B$32-N446)))</f>
        <v>0</v>
      </c>
      <c r="AA446" s="37">
        <f t="shared" si="52"/>
        <v>0</v>
      </c>
      <c r="AB446" s="15">
        <f>IF(V446-P446&gt;0,0,IF(N446&gt;Gesamt!$B$24,0,K446/12*Gesamt!$C$24*(((1+Beamte!L446)^(Gesamt!$B$24-Beamte!N446)))))</f>
        <v>0</v>
      </c>
      <c r="AC446" s="15">
        <f>IF(N446&gt;Gesamt!$B$24,0,AB446/Gesamt!$B$24*((N446)*(1+S446))/((1+Gesamt!$B$29)^(Gesamt!$B$24-N446)))</f>
        <v>0</v>
      </c>
      <c r="AD446" s="37">
        <f t="shared" si="53"/>
        <v>0</v>
      </c>
      <c r="AE446" s="15">
        <f>IF(R446-P446&lt;0,0,x)</f>
        <v>0</v>
      </c>
    </row>
    <row r="447" spans="6:31" x14ac:dyDescent="0.15">
      <c r="F447" s="40"/>
      <c r="G447" s="40"/>
      <c r="H447" s="40"/>
      <c r="I447" s="41"/>
      <c r="J447" s="41"/>
      <c r="K447" s="32">
        <f t="shared" si="49"/>
        <v>0</v>
      </c>
      <c r="L447" s="42">
        <v>1.4999999999999999E-2</v>
      </c>
      <c r="M447" s="33">
        <f t="shared" si="50"/>
        <v>-50.997946611909654</v>
      </c>
      <c r="N447" s="22">
        <f>(Gesamt!$B$2-IF(H447=0,G447,H447))/365.25</f>
        <v>116</v>
      </c>
      <c r="O447" s="22">
        <f t="shared" si="48"/>
        <v>65.002053388090346</v>
      </c>
      <c r="P447" s="23">
        <f>F447+IF(C447="m",Gesamt!$B$13*365.25,Gesamt!$B$14*365.25)</f>
        <v>23741.25</v>
      </c>
      <c r="Q447" s="34">
        <f t="shared" si="51"/>
        <v>23742</v>
      </c>
      <c r="R447" s="24">
        <f>IF(N447&lt;Gesamt!$B$23,IF(H447=0,G447+365.25*Gesamt!$B$23,H447+365.25*Gesamt!$B$23),0)</f>
        <v>0</v>
      </c>
      <c r="S447" s="35">
        <f>IF(M447&lt;Gesamt!$B$17,Gesamt!$C$17,IF(M447&lt;Gesamt!$B$18,Gesamt!$C$18,IF(M447&lt;Gesamt!$B$19,Gesamt!$C$19,Gesamt!$C$20)))</f>
        <v>0</v>
      </c>
      <c r="T447" s="26">
        <f>IF(R447&gt;0,IF(R447&lt;P447,K447/12*Gesamt!$C$23*(1+L447)^(Gesamt!$B$23-Beamte!N447)*(1+$K$4),0),0)</f>
        <v>0</v>
      </c>
      <c r="U447" s="36">
        <f>(T447/Gesamt!$B$23*N447/((1+Gesamt!$B$29)^(Gesamt!$B$23-Beamte!N447)))*(1+S447)</f>
        <v>0</v>
      </c>
      <c r="V447" s="24">
        <f>IF(N447&lt;Gesamt!$B$24,IF(H447=0,G447+365.25*Gesamt!$B$24,H447+365.25*Gesamt!$B$24),0)</f>
        <v>0</v>
      </c>
      <c r="W447" s="26" t="b">
        <f>IF(V447&gt;0,IF(V447&lt;P447,K447/12*Gesamt!$C$24*(1+L447)^(Gesamt!$B$24-Beamte!N447)*(1+$K$4),IF(O447&gt;=35,K447/12*Gesamt!$C$24*(1+L447)^(O447-N447)*(1+$K$4),0)))</f>
        <v>0</v>
      </c>
      <c r="X447" s="36">
        <f>IF(O447&gt;=40,(W447/Gesamt!$B$24*N447/((1+Gesamt!$B$29)^(Gesamt!$B$24-Beamte!N447))*(1+S447)),IF(O447&gt;=35,(W447/O447*N447/((1+Gesamt!$B$29)^(O447-Beamte!N447))*(1+S447)),0))</f>
        <v>0</v>
      </c>
      <c r="Y447" s="27">
        <f>IF(N447&gt;Gesamt!$B$23,0,K447/12*Gesamt!$C$23*(((1+Beamte!L447)^(Gesamt!$B$23-Beamte!N447))))</f>
        <v>0</v>
      </c>
      <c r="Z447" s="15">
        <f>IF(N447&gt;Gesamt!$B$32,0,Y447/Gesamt!$B$32*((N447)*(1+S447))/((1+Gesamt!$B$29)^(Gesamt!$B$32-N447)))</f>
        <v>0</v>
      </c>
      <c r="AA447" s="37">
        <f t="shared" si="52"/>
        <v>0</v>
      </c>
      <c r="AB447" s="15">
        <f>IF(V447-P447&gt;0,0,IF(N447&gt;Gesamt!$B$24,0,K447/12*Gesamt!$C$24*(((1+Beamte!L447)^(Gesamt!$B$24-Beamte!N447)))))</f>
        <v>0</v>
      </c>
      <c r="AC447" s="15">
        <f>IF(N447&gt;Gesamt!$B$24,0,AB447/Gesamt!$B$24*((N447)*(1+S447))/((1+Gesamt!$B$29)^(Gesamt!$B$24-N447)))</f>
        <v>0</v>
      </c>
      <c r="AD447" s="37">
        <f t="shared" si="53"/>
        <v>0</v>
      </c>
      <c r="AE447" s="15">
        <f>IF(R447-P447&lt;0,0,x)</f>
        <v>0</v>
      </c>
    </row>
    <row r="448" spans="6:31" x14ac:dyDescent="0.15">
      <c r="F448" s="40"/>
      <c r="G448" s="40"/>
      <c r="H448" s="40"/>
      <c r="I448" s="41"/>
      <c r="J448" s="41"/>
      <c r="K448" s="32">
        <f t="shared" si="49"/>
        <v>0</v>
      </c>
      <c r="L448" s="42">
        <v>1.4999999999999999E-2</v>
      </c>
      <c r="M448" s="33">
        <f t="shared" si="50"/>
        <v>-50.997946611909654</v>
      </c>
      <c r="N448" s="22">
        <f>(Gesamt!$B$2-IF(H448=0,G448,H448))/365.25</f>
        <v>116</v>
      </c>
      <c r="O448" s="22">
        <f t="shared" si="48"/>
        <v>65.002053388090346</v>
      </c>
      <c r="P448" s="23">
        <f>F448+IF(C448="m",Gesamt!$B$13*365.25,Gesamt!$B$14*365.25)</f>
        <v>23741.25</v>
      </c>
      <c r="Q448" s="34">
        <f t="shared" si="51"/>
        <v>23742</v>
      </c>
      <c r="R448" s="24">
        <f>IF(N448&lt;Gesamt!$B$23,IF(H448=0,G448+365.25*Gesamt!$B$23,H448+365.25*Gesamt!$B$23),0)</f>
        <v>0</v>
      </c>
      <c r="S448" s="35">
        <f>IF(M448&lt;Gesamt!$B$17,Gesamt!$C$17,IF(M448&lt;Gesamt!$B$18,Gesamt!$C$18,IF(M448&lt;Gesamt!$B$19,Gesamt!$C$19,Gesamt!$C$20)))</f>
        <v>0</v>
      </c>
      <c r="T448" s="26">
        <f>IF(R448&gt;0,IF(R448&lt;P448,K448/12*Gesamt!$C$23*(1+L448)^(Gesamt!$B$23-Beamte!N448)*(1+$K$4),0),0)</f>
        <v>0</v>
      </c>
      <c r="U448" s="36">
        <f>(T448/Gesamt!$B$23*N448/((1+Gesamt!$B$29)^(Gesamt!$B$23-Beamte!N448)))*(1+S448)</f>
        <v>0</v>
      </c>
      <c r="V448" s="24">
        <f>IF(N448&lt;Gesamt!$B$24,IF(H448=0,G448+365.25*Gesamt!$B$24,H448+365.25*Gesamt!$B$24),0)</f>
        <v>0</v>
      </c>
      <c r="W448" s="26" t="b">
        <f>IF(V448&gt;0,IF(V448&lt;P448,K448/12*Gesamt!$C$24*(1+L448)^(Gesamt!$B$24-Beamte!N448)*(1+$K$4),IF(O448&gt;=35,K448/12*Gesamt!$C$24*(1+L448)^(O448-N448)*(1+$K$4),0)))</f>
        <v>0</v>
      </c>
      <c r="X448" s="36">
        <f>IF(O448&gt;=40,(W448/Gesamt!$B$24*N448/((1+Gesamt!$B$29)^(Gesamt!$B$24-Beamte!N448))*(1+S448)),IF(O448&gt;=35,(W448/O448*N448/((1+Gesamt!$B$29)^(O448-Beamte!N448))*(1+S448)),0))</f>
        <v>0</v>
      </c>
      <c r="Y448" s="27">
        <f>IF(N448&gt;Gesamt!$B$23,0,K448/12*Gesamt!$C$23*(((1+Beamte!L448)^(Gesamt!$B$23-Beamte!N448))))</f>
        <v>0</v>
      </c>
      <c r="Z448" s="15">
        <f>IF(N448&gt;Gesamt!$B$32,0,Y448/Gesamt!$B$32*((N448)*(1+S448))/((1+Gesamt!$B$29)^(Gesamt!$B$32-N448)))</f>
        <v>0</v>
      </c>
      <c r="AA448" s="37">
        <f t="shared" si="52"/>
        <v>0</v>
      </c>
      <c r="AB448" s="15">
        <f>IF(V448-P448&gt;0,0,IF(N448&gt;Gesamt!$B$24,0,K448/12*Gesamt!$C$24*(((1+Beamte!L448)^(Gesamt!$B$24-Beamte!N448)))))</f>
        <v>0</v>
      </c>
      <c r="AC448" s="15">
        <f>IF(N448&gt;Gesamt!$B$24,0,AB448/Gesamt!$B$24*((N448)*(1+S448))/((1+Gesamt!$B$29)^(Gesamt!$B$24-N448)))</f>
        <v>0</v>
      </c>
      <c r="AD448" s="37">
        <f t="shared" si="53"/>
        <v>0</v>
      </c>
      <c r="AE448" s="15">
        <f>IF(R448-P448&lt;0,0,x)</f>
        <v>0</v>
      </c>
    </row>
    <row r="449" spans="6:31" x14ac:dyDescent="0.15">
      <c r="F449" s="40"/>
      <c r="G449" s="40"/>
      <c r="H449" s="40"/>
      <c r="I449" s="41"/>
      <c r="J449" s="41"/>
      <c r="K449" s="32">
        <f t="shared" si="49"/>
        <v>0</v>
      </c>
      <c r="L449" s="42">
        <v>1.4999999999999999E-2</v>
      </c>
      <c r="M449" s="33">
        <f t="shared" si="50"/>
        <v>-50.997946611909654</v>
      </c>
      <c r="N449" s="22">
        <f>(Gesamt!$B$2-IF(H449=0,G449,H449))/365.25</f>
        <v>116</v>
      </c>
      <c r="O449" s="22">
        <f t="shared" si="48"/>
        <v>65.002053388090346</v>
      </c>
      <c r="P449" s="23">
        <f>F449+IF(C449="m",Gesamt!$B$13*365.25,Gesamt!$B$14*365.25)</f>
        <v>23741.25</v>
      </c>
      <c r="Q449" s="34">
        <f t="shared" si="51"/>
        <v>23742</v>
      </c>
      <c r="R449" s="24">
        <f>IF(N449&lt;Gesamt!$B$23,IF(H449=0,G449+365.25*Gesamt!$B$23,H449+365.25*Gesamt!$B$23),0)</f>
        <v>0</v>
      </c>
      <c r="S449" s="35">
        <f>IF(M449&lt;Gesamt!$B$17,Gesamt!$C$17,IF(M449&lt;Gesamt!$B$18,Gesamt!$C$18,IF(M449&lt;Gesamt!$B$19,Gesamt!$C$19,Gesamt!$C$20)))</f>
        <v>0</v>
      </c>
      <c r="T449" s="26">
        <f>IF(R449&gt;0,IF(R449&lt;P449,K449/12*Gesamt!$C$23*(1+L449)^(Gesamt!$B$23-Beamte!N449)*(1+$K$4),0),0)</f>
        <v>0</v>
      </c>
      <c r="U449" s="36">
        <f>(T449/Gesamt!$B$23*N449/((1+Gesamt!$B$29)^(Gesamt!$B$23-Beamte!N449)))*(1+S449)</f>
        <v>0</v>
      </c>
      <c r="V449" s="24">
        <f>IF(N449&lt;Gesamt!$B$24,IF(H449=0,G449+365.25*Gesamt!$B$24,H449+365.25*Gesamt!$B$24),0)</f>
        <v>0</v>
      </c>
      <c r="W449" s="26" t="b">
        <f>IF(V449&gt;0,IF(V449&lt;P449,K449/12*Gesamt!$C$24*(1+L449)^(Gesamt!$B$24-Beamte!N449)*(1+$K$4),IF(O449&gt;=35,K449/12*Gesamt!$C$24*(1+L449)^(O449-N449)*(1+$K$4),0)))</f>
        <v>0</v>
      </c>
      <c r="X449" s="36">
        <f>IF(O449&gt;=40,(W449/Gesamt!$B$24*N449/((1+Gesamt!$B$29)^(Gesamt!$B$24-Beamte!N449))*(1+S449)),IF(O449&gt;=35,(W449/O449*N449/((1+Gesamt!$B$29)^(O449-Beamte!N449))*(1+S449)),0))</f>
        <v>0</v>
      </c>
      <c r="Y449" s="27">
        <f>IF(N449&gt;Gesamt!$B$23,0,K449/12*Gesamt!$C$23*(((1+Beamte!L449)^(Gesamt!$B$23-Beamte!N449))))</f>
        <v>0</v>
      </c>
      <c r="Z449" s="15">
        <f>IF(N449&gt;Gesamt!$B$32,0,Y449/Gesamt!$B$32*((N449)*(1+S449))/((1+Gesamt!$B$29)^(Gesamt!$B$32-N449)))</f>
        <v>0</v>
      </c>
      <c r="AA449" s="37">
        <f t="shared" si="52"/>
        <v>0</v>
      </c>
      <c r="AB449" s="15">
        <f>IF(V449-P449&gt;0,0,IF(N449&gt;Gesamt!$B$24,0,K449/12*Gesamt!$C$24*(((1+Beamte!L449)^(Gesamt!$B$24-Beamte!N449)))))</f>
        <v>0</v>
      </c>
      <c r="AC449" s="15">
        <f>IF(N449&gt;Gesamt!$B$24,0,AB449/Gesamt!$B$24*((N449)*(1+S449))/((1+Gesamt!$B$29)^(Gesamt!$B$24-N449)))</f>
        <v>0</v>
      </c>
      <c r="AD449" s="37">
        <f t="shared" si="53"/>
        <v>0</v>
      </c>
      <c r="AE449" s="15">
        <f>IF(R449-P449&lt;0,0,x)</f>
        <v>0</v>
      </c>
    </row>
    <row r="450" spans="6:31" x14ac:dyDescent="0.15">
      <c r="F450" s="40"/>
      <c r="G450" s="40"/>
      <c r="H450" s="40"/>
      <c r="I450" s="41"/>
      <c r="J450" s="41"/>
      <c r="K450" s="32">
        <f t="shared" si="49"/>
        <v>0</v>
      </c>
      <c r="L450" s="42">
        <v>1.4999999999999999E-2</v>
      </c>
      <c r="M450" s="33">
        <f t="shared" si="50"/>
        <v>-50.997946611909654</v>
      </c>
      <c r="N450" s="22">
        <f>(Gesamt!$B$2-IF(H450=0,G450,H450))/365.25</f>
        <v>116</v>
      </c>
      <c r="O450" s="22">
        <f t="shared" si="48"/>
        <v>65.002053388090346</v>
      </c>
      <c r="P450" s="23">
        <f>F450+IF(C450="m",Gesamt!$B$13*365.25,Gesamt!$B$14*365.25)</f>
        <v>23741.25</v>
      </c>
      <c r="Q450" s="34">
        <f t="shared" si="51"/>
        <v>23742</v>
      </c>
      <c r="R450" s="24">
        <f>IF(N450&lt;Gesamt!$B$23,IF(H450=0,G450+365.25*Gesamt!$B$23,H450+365.25*Gesamt!$B$23),0)</f>
        <v>0</v>
      </c>
      <c r="S450" s="35">
        <f>IF(M450&lt;Gesamt!$B$17,Gesamt!$C$17,IF(M450&lt;Gesamt!$B$18,Gesamt!$C$18,IF(M450&lt;Gesamt!$B$19,Gesamt!$C$19,Gesamt!$C$20)))</f>
        <v>0</v>
      </c>
      <c r="T450" s="26">
        <f>IF(R450&gt;0,IF(R450&lt;P450,K450/12*Gesamt!$C$23*(1+L450)^(Gesamt!$B$23-Beamte!N450)*(1+$K$4),0),0)</f>
        <v>0</v>
      </c>
      <c r="U450" s="36">
        <f>(T450/Gesamt!$B$23*N450/((1+Gesamt!$B$29)^(Gesamt!$B$23-Beamte!N450)))*(1+S450)</f>
        <v>0</v>
      </c>
      <c r="V450" s="24">
        <f>IF(N450&lt;Gesamt!$B$24,IF(H450=0,G450+365.25*Gesamt!$B$24,H450+365.25*Gesamt!$B$24),0)</f>
        <v>0</v>
      </c>
      <c r="W450" s="26" t="b">
        <f>IF(V450&gt;0,IF(V450&lt;P450,K450/12*Gesamt!$C$24*(1+L450)^(Gesamt!$B$24-Beamte!N450)*(1+$K$4),IF(O450&gt;=35,K450/12*Gesamt!$C$24*(1+L450)^(O450-N450)*(1+$K$4),0)))</f>
        <v>0</v>
      </c>
      <c r="X450" s="36">
        <f>IF(O450&gt;=40,(W450/Gesamt!$B$24*N450/((1+Gesamt!$B$29)^(Gesamt!$B$24-Beamte!N450))*(1+S450)),IF(O450&gt;=35,(W450/O450*N450/((1+Gesamt!$B$29)^(O450-Beamte!N450))*(1+S450)),0))</f>
        <v>0</v>
      </c>
      <c r="Y450" s="27">
        <f>IF(N450&gt;Gesamt!$B$23,0,K450/12*Gesamt!$C$23*(((1+Beamte!L450)^(Gesamt!$B$23-Beamte!N450))))</f>
        <v>0</v>
      </c>
      <c r="Z450" s="15">
        <f>IF(N450&gt;Gesamt!$B$32,0,Y450/Gesamt!$B$32*((N450)*(1+S450))/((1+Gesamt!$B$29)^(Gesamt!$B$32-N450)))</f>
        <v>0</v>
      </c>
      <c r="AA450" s="37">
        <f t="shared" si="52"/>
        <v>0</v>
      </c>
      <c r="AB450" s="15">
        <f>IF(V450-P450&gt;0,0,IF(N450&gt;Gesamt!$B$24,0,K450/12*Gesamt!$C$24*(((1+Beamte!L450)^(Gesamt!$B$24-Beamte!N450)))))</f>
        <v>0</v>
      </c>
      <c r="AC450" s="15">
        <f>IF(N450&gt;Gesamt!$B$24,0,AB450/Gesamt!$B$24*((N450)*(1+S450))/((1+Gesamt!$B$29)^(Gesamt!$B$24-N450)))</f>
        <v>0</v>
      </c>
      <c r="AD450" s="37">
        <f t="shared" si="53"/>
        <v>0</v>
      </c>
      <c r="AE450" s="15">
        <f>IF(R450-P450&lt;0,0,x)</f>
        <v>0</v>
      </c>
    </row>
    <row r="451" spans="6:31" x14ac:dyDescent="0.15">
      <c r="F451" s="40"/>
      <c r="G451" s="40"/>
      <c r="H451" s="40"/>
      <c r="I451" s="41"/>
      <c r="J451" s="41"/>
      <c r="K451" s="32">
        <f t="shared" si="49"/>
        <v>0</v>
      </c>
      <c r="L451" s="42">
        <v>1.4999999999999999E-2</v>
      </c>
      <c r="M451" s="33">
        <f t="shared" si="50"/>
        <v>-50.997946611909654</v>
      </c>
      <c r="N451" s="22">
        <f>(Gesamt!$B$2-IF(H451=0,G451,H451))/365.25</f>
        <v>116</v>
      </c>
      <c r="O451" s="22">
        <f t="shared" si="48"/>
        <v>65.002053388090346</v>
      </c>
      <c r="P451" s="23">
        <f>F451+IF(C451="m",Gesamt!$B$13*365.25,Gesamt!$B$14*365.25)</f>
        <v>23741.25</v>
      </c>
      <c r="Q451" s="34">
        <f t="shared" si="51"/>
        <v>23742</v>
      </c>
      <c r="R451" s="24">
        <f>IF(N451&lt;Gesamt!$B$23,IF(H451=0,G451+365.25*Gesamt!$B$23,H451+365.25*Gesamt!$B$23),0)</f>
        <v>0</v>
      </c>
      <c r="S451" s="35">
        <f>IF(M451&lt;Gesamt!$B$17,Gesamt!$C$17,IF(M451&lt;Gesamt!$B$18,Gesamt!$C$18,IF(M451&lt;Gesamt!$B$19,Gesamt!$C$19,Gesamt!$C$20)))</f>
        <v>0</v>
      </c>
      <c r="T451" s="26">
        <f>IF(R451&gt;0,IF(R451&lt;P451,K451/12*Gesamt!$C$23*(1+L451)^(Gesamt!$B$23-Beamte!N451)*(1+$K$4),0),0)</f>
        <v>0</v>
      </c>
      <c r="U451" s="36">
        <f>(T451/Gesamt!$B$23*N451/((1+Gesamt!$B$29)^(Gesamt!$B$23-Beamte!N451)))*(1+S451)</f>
        <v>0</v>
      </c>
      <c r="V451" s="24">
        <f>IF(N451&lt;Gesamt!$B$24,IF(H451=0,G451+365.25*Gesamt!$B$24,H451+365.25*Gesamt!$B$24),0)</f>
        <v>0</v>
      </c>
      <c r="W451" s="26" t="b">
        <f>IF(V451&gt;0,IF(V451&lt;P451,K451/12*Gesamt!$C$24*(1+L451)^(Gesamt!$B$24-Beamte!N451)*(1+$K$4),IF(O451&gt;=35,K451/12*Gesamt!$C$24*(1+L451)^(O451-N451)*(1+$K$4),0)))</f>
        <v>0</v>
      </c>
      <c r="X451" s="36">
        <f>IF(O451&gt;=40,(W451/Gesamt!$B$24*N451/((1+Gesamt!$B$29)^(Gesamt!$B$24-Beamte!N451))*(1+S451)),IF(O451&gt;=35,(W451/O451*N451/((1+Gesamt!$B$29)^(O451-Beamte!N451))*(1+S451)),0))</f>
        <v>0</v>
      </c>
      <c r="Y451" s="27">
        <f>IF(N451&gt;Gesamt!$B$23,0,K451/12*Gesamt!$C$23*(((1+Beamte!L451)^(Gesamt!$B$23-Beamte!N451))))</f>
        <v>0</v>
      </c>
      <c r="Z451" s="15">
        <f>IF(N451&gt;Gesamt!$B$32,0,Y451/Gesamt!$B$32*((N451)*(1+S451))/((1+Gesamt!$B$29)^(Gesamt!$B$32-N451)))</f>
        <v>0</v>
      </c>
      <c r="AA451" s="37">
        <f t="shared" si="52"/>
        <v>0</v>
      </c>
      <c r="AB451" s="15">
        <f>IF(V451-P451&gt;0,0,IF(N451&gt;Gesamt!$B$24,0,K451/12*Gesamt!$C$24*(((1+Beamte!L451)^(Gesamt!$B$24-Beamte!N451)))))</f>
        <v>0</v>
      </c>
      <c r="AC451" s="15">
        <f>IF(N451&gt;Gesamt!$B$24,0,AB451/Gesamt!$B$24*((N451)*(1+S451))/((1+Gesamt!$B$29)^(Gesamt!$B$24-N451)))</f>
        <v>0</v>
      </c>
      <c r="AD451" s="37">
        <f t="shared" si="53"/>
        <v>0</v>
      </c>
      <c r="AE451" s="15">
        <f>IF(R451-P451&lt;0,0,x)</f>
        <v>0</v>
      </c>
    </row>
    <row r="452" spans="6:31" x14ac:dyDescent="0.15">
      <c r="F452" s="40"/>
      <c r="G452" s="40"/>
      <c r="H452" s="40"/>
      <c r="I452" s="41"/>
      <c r="J452" s="41"/>
      <c r="K452" s="32">
        <f t="shared" si="49"/>
        <v>0</v>
      </c>
      <c r="L452" s="42">
        <v>1.4999999999999999E-2</v>
      </c>
      <c r="M452" s="33">
        <f t="shared" si="50"/>
        <v>-50.997946611909654</v>
      </c>
      <c r="N452" s="22">
        <f>(Gesamt!$B$2-IF(H452=0,G452,H452))/365.25</f>
        <v>116</v>
      </c>
      <c r="O452" s="22">
        <f t="shared" si="48"/>
        <v>65.002053388090346</v>
      </c>
      <c r="P452" s="23">
        <f>F452+IF(C452="m",Gesamt!$B$13*365.25,Gesamt!$B$14*365.25)</f>
        <v>23741.25</v>
      </c>
      <c r="Q452" s="34">
        <f t="shared" si="51"/>
        <v>23742</v>
      </c>
      <c r="R452" s="24">
        <f>IF(N452&lt;Gesamt!$B$23,IF(H452=0,G452+365.25*Gesamt!$B$23,H452+365.25*Gesamt!$B$23),0)</f>
        <v>0</v>
      </c>
      <c r="S452" s="35">
        <f>IF(M452&lt;Gesamt!$B$17,Gesamt!$C$17,IF(M452&lt;Gesamt!$B$18,Gesamt!$C$18,IF(M452&lt;Gesamt!$B$19,Gesamt!$C$19,Gesamt!$C$20)))</f>
        <v>0</v>
      </c>
      <c r="T452" s="26">
        <f>IF(R452&gt;0,IF(R452&lt;P452,K452/12*Gesamt!$C$23*(1+L452)^(Gesamt!$B$23-Beamte!N452)*(1+$K$4),0),0)</f>
        <v>0</v>
      </c>
      <c r="U452" s="36">
        <f>(T452/Gesamt!$B$23*N452/((1+Gesamt!$B$29)^(Gesamt!$B$23-Beamte!N452)))*(1+S452)</f>
        <v>0</v>
      </c>
      <c r="V452" s="24">
        <f>IF(N452&lt;Gesamt!$B$24,IF(H452=0,G452+365.25*Gesamt!$B$24,H452+365.25*Gesamt!$B$24),0)</f>
        <v>0</v>
      </c>
      <c r="W452" s="26" t="b">
        <f>IF(V452&gt;0,IF(V452&lt;P452,K452/12*Gesamt!$C$24*(1+L452)^(Gesamt!$B$24-Beamte!N452)*(1+$K$4),IF(O452&gt;=35,K452/12*Gesamt!$C$24*(1+L452)^(O452-N452)*(1+$K$4),0)))</f>
        <v>0</v>
      </c>
      <c r="X452" s="36">
        <f>IF(O452&gt;=40,(W452/Gesamt!$B$24*N452/((1+Gesamt!$B$29)^(Gesamt!$B$24-Beamte!N452))*(1+S452)),IF(O452&gt;=35,(W452/O452*N452/((1+Gesamt!$B$29)^(O452-Beamte!N452))*(1+S452)),0))</f>
        <v>0</v>
      </c>
      <c r="Y452" s="27">
        <f>IF(N452&gt;Gesamt!$B$23,0,K452/12*Gesamt!$C$23*(((1+Beamte!L452)^(Gesamt!$B$23-Beamte!N452))))</f>
        <v>0</v>
      </c>
      <c r="Z452" s="15">
        <f>IF(N452&gt;Gesamt!$B$32,0,Y452/Gesamt!$B$32*((N452)*(1+S452))/((1+Gesamt!$B$29)^(Gesamt!$B$32-N452)))</f>
        <v>0</v>
      </c>
      <c r="AA452" s="37">
        <f t="shared" si="52"/>
        <v>0</v>
      </c>
      <c r="AB452" s="15">
        <f>IF(V452-P452&gt;0,0,IF(N452&gt;Gesamt!$B$24,0,K452/12*Gesamt!$C$24*(((1+Beamte!L452)^(Gesamt!$B$24-Beamte!N452)))))</f>
        <v>0</v>
      </c>
      <c r="AC452" s="15">
        <f>IF(N452&gt;Gesamt!$B$24,0,AB452/Gesamt!$B$24*((N452)*(1+S452))/((1+Gesamt!$B$29)^(Gesamt!$B$24-N452)))</f>
        <v>0</v>
      </c>
      <c r="AD452" s="37">
        <f t="shared" si="53"/>
        <v>0</v>
      </c>
      <c r="AE452" s="15">
        <f>IF(R452-P452&lt;0,0,x)</f>
        <v>0</v>
      </c>
    </row>
    <row r="453" spans="6:31" x14ac:dyDescent="0.15">
      <c r="F453" s="40"/>
      <c r="G453" s="40"/>
      <c r="H453" s="40"/>
      <c r="I453" s="41"/>
      <c r="J453" s="41"/>
      <c r="K453" s="32">
        <f t="shared" si="49"/>
        <v>0</v>
      </c>
      <c r="L453" s="42">
        <v>1.4999999999999999E-2</v>
      </c>
      <c r="M453" s="33">
        <f t="shared" si="50"/>
        <v>-50.997946611909654</v>
      </c>
      <c r="N453" s="22">
        <f>(Gesamt!$B$2-IF(H453=0,G453,H453))/365.25</f>
        <v>116</v>
      </c>
      <c r="O453" s="22">
        <f t="shared" si="48"/>
        <v>65.002053388090346</v>
      </c>
      <c r="P453" s="23">
        <f>F453+IF(C453="m",Gesamt!$B$13*365.25,Gesamt!$B$14*365.25)</f>
        <v>23741.25</v>
      </c>
      <c r="Q453" s="34">
        <f t="shared" si="51"/>
        <v>23742</v>
      </c>
      <c r="R453" s="24">
        <f>IF(N453&lt;Gesamt!$B$23,IF(H453=0,G453+365.25*Gesamt!$B$23,H453+365.25*Gesamt!$B$23),0)</f>
        <v>0</v>
      </c>
      <c r="S453" s="35">
        <f>IF(M453&lt;Gesamt!$B$17,Gesamt!$C$17,IF(M453&lt;Gesamt!$B$18,Gesamt!$C$18,IF(M453&lt;Gesamt!$B$19,Gesamt!$C$19,Gesamt!$C$20)))</f>
        <v>0</v>
      </c>
      <c r="T453" s="26">
        <f>IF(R453&gt;0,IF(R453&lt;P453,K453/12*Gesamt!$C$23*(1+L453)^(Gesamt!$B$23-Beamte!N453)*(1+$K$4),0),0)</f>
        <v>0</v>
      </c>
      <c r="U453" s="36">
        <f>(T453/Gesamt!$B$23*N453/((1+Gesamt!$B$29)^(Gesamt!$B$23-Beamte!N453)))*(1+S453)</f>
        <v>0</v>
      </c>
      <c r="V453" s="24">
        <f>IF(N453&lt;Gesamt!$B$24,IF(H453=0,G453+365.25*Gesamt!$B$24,H453+365.25*Gesamt!$B$24),0)</f>
        <v>0</v>
      </c>
      <c r="W453" s="26" t="b">
        <f>IF(V453&gt;0,IF(V453&lt;P453,K453/12*Gesamt!$C$24*(1+L453)^(Gesamt!$B$24-Beamte!N453)*(1+$K$4),IF(O453&gt;=35,K453/12*Gesamt!$C$24*(1+L453)^(O453-N453)*(1+$K$4),0)))</f>
        <v>0</v>
      </c>
      <c r="X453" s="36">
        <f>IF(O453&gt;=40,(W453/Gesamt!$B$24*N453/((1+Gesamt!$B$29)^(Gesamt!$B$24-Beamte!N453))*(1+S453)),IF(O453&gt;=35,(W453/O453*N453/((1+Gesamt!$B$29)^(O453-Beamte!N453))*(1+S453)),0))</f>
        <v>0</v>
      </c>
      <c r="Y453" s="27">
        <f>IF(N453&gt;Gesamt!$B$23,0,K453/12*Gesamt!$C$23*(((1+Beamte!L453)^(Gesamt!$B$23-Beamte!N453))))</f>
        <v>0</v>
      </c>
      <c r="Z453" s="15">
        <f>IF(N453&gt;Gesamt!$B$32,0,Y453/Gesamt!$B$32*((N453)*(1+S453))/((1+Gesamt!$B$29)^(Gesamt!$B$32-N453)))</f>
        <v>0</v>
      </c>
      <c r="AA453" s="37">
        <f t="shared" si="52"/>
        <v>0</v>
      </c>
      <c r="AB453" s="15">
        <f>IF(V453-P453&gt;0,0,IF(N453&gt;Gesamt!$B$24,0,K453/12*Gesamt!$C$24*(((1+Beamte!L453)^(Gesamt!$B$24-Beamte!N453)))))</f>
        <v>0</v>
      </c>
      <c r="AC453" s="15">
        <f>IF(N453&gt;Gesamt!$B$24,0,AB453/Gesamt!$B$24*((N453)*(1+S453))/((1+Gesamt!$B$29)^(Gesamt!$B$24-N453)))</f>
        <v>0</v>
      </c>
      <c r="AD453" s="37">
        <f t="shared" si="53"/>
        <v>0</v>
      </c>
      <c r="AE453" s="15">
        <f>IF(R453-P453&lt;0,0,x)</f>
        <v>0</v>
      </c>
    </row>
    <row r="454" spans="6:31" x14ac:dyDescent="0.15">
      <c r="F454" s="40"/>
      <c r="G454" s="40"/>
      <c r="H454" s="40"/>
      <c r="I454" s="41"/>
      <c r="J454" s="41"/>
      <c r="K454" s="32">
        <f t="shared" si="49"/>
        <v>0</v>
      </c>
      <c r="L454" s="42">
        <v>1.4999999999999999E-2</v>
      </c>
      <c r="M454" s="33">
        <f t="shared" si="50"/>
        <v>-50.997946611909654</v>
      </c>
      <c r="N454" s="22">
        <f>(Gesamt!$B$2-IF(H454=0,G454,H454))/365.25</f>
        <v>116</v>
      </c>
      <c r="O454" s="22">
        <f t="shared" ref="O454:O517" si="54">(Q454-IF(H454=0,G454,H454))/365.25</f>
        <v>65.002053388090346</v>
      </c>
      <c r="P454" s="23">
        <f>F454+IF(C454="m",Gesamt!$B$13*365.25,Gesamt!$B$14*365.25)</f>
        <v>23741.25</v>
      </c>
      <c r="Q454" s="34">
        <f t="shared" si="51"/>
        <v>23742</v>
      </c>
      <c r="R454" s="24">
        <f>IF(N454&lt;Gesamt!$B$23,IF(H454=0,G454+365.25*Gesamt!$B$23,H454+365.25*Gesamt!$B$23),0)</f>
        <v>0</v>
      </c>
      <c r="S454" s="35">
        <f>IF(M454&lt;Gesamt!$B$17,Gesamt!$C$17,IF(M454&lt;Gesamt!$B$18,Gesamt!$C$18,IF(M454&lt;Gesamt!$B$19,Gesamt!$C$19,Gesamt!$C$20)))</f>
        <v>0</v>
      </c>
      <c r="T454" s="26">
        <f>IF(R454&gt;0,IF(R454&lt;P454,K454/12*Gesamt!$C$23*(1+L454)^(Gesamt!$B$23-Beamte!N454)*(1+$K$4),0),0)</f>
        <v>0</v>
      </c>
      <c r="U454" s="36">
        <f>(T454/Gesamt!$B$23*N454/((1+Gesamt!$B$29)^(Gesamt!$B$23-Beamte!N454)))*(1+S454)</f>
        <v>0</v>
      </c>
      <c r="V454" s="24">
        <f>IF(N454&lt;Gesamt!$B$24,IF(H454=0,G454+365.25*Gesamt!$B$24,H454+365.25*Gesamt!$B$24),0)</f>
        <v>0</v>
      </c>
      <c r="W454" s="26" t="b">
        <f>IF(V454&gt;0,IF(V454&lt;P454,K454/12*Gesamt!$C$24*(1+L454)^(Gesamt!$B$24-Beamte!N454)*(1+$K$4),IF(O454&gt;=35,K454/12*Gesamt!$C$24*(1+L454)^(O454-N454)*(1+$K$4),0)))</f>
        <v>0</v>
      </c>
      <c r="X454" s="36">
        <f>IF(O454&gt;=40,(W454/Gesamt!$B$24*N454/((1+Gesamt!$B$29)^(Gesamt!$B$24-Beamte!N454))*(1+S454)),IF(O454&gt;=35,(W454/O454*N454/((1+Gesamt!$B$29)^(O454-Beamte!N454))*(1+S454)),0))</f>
        <v>0</v>
      </c>
      <c r="Y454" s="27">
        <f>IF(N454&gt;Gesamt!$B$23,0,K454/12*Gesamt!$C$23*(((1+Beamte!L454)^(Gesamt!$B$23-Beamte!N454))))</f>
        <v>0</v>
      </c>
      <c r="Z454" s="15">
        <f>IF(N454&gt;Gesamt!$B$32,0,Y454/Gesamt!$B$32*((N454)*(1+S454))/((1+Gesamt!$B$29)^(Gesamt!$B$32-N454)))</f>
        <v>0</v>
      </c>
      <c r="AA454" s="37">
        <f t="shared" si="52"/>
        <v>0</v>
      </c>
      <c r="AB454" s="15">
        <f>IF(V454-P454&gt;0,0,IF(N454&gt;Gesamt!$B$24,0,K454/12*Gesamt!$C$24*(((1+Beamte!L454)^(Gesamt!$B$24-Beamte!N454)))))</f>
        <v>0</v>
      </c>
      <c r="AC454" s="15">
        <f>IF(N454&gt;Gesamt!$B$24,0,AB454/Gesamt!$B$24*((N454)*(1+S454))/((1+Gesamt!$B$29)^(Gesamt!$B$24-N454)))</f>
        <v>0</v>
      </c>
      <c r="AD454" s="37">
        <f t="shared" si="53"/>
        <v>0</v>
      </c>
      <c r="AE454" s="15">
        <f>IF(R454-P454&lt;0,0,x)</f>
        <v>0</v>
      </c>
    </row>
    <row r="455" spans="6:31" x14ac:dyDescent="0.15">
      <c r="F455" s="40"/>
      <c r="G455" s="40"/>
      <c r="H455" s="40"/>
      <c r="I455" s="41"/>
      <c r="J455" s="41"/>
      <c r="K455" s="32">
        <f t="shared" si="49"/>
        <v>0</v>
      </c>
      <c r="L455" s="42">
        <v>1.4999999999999999E-2</v>
      </c>
      <c r="M455" s="33">
        <f t="shared" si="50"/>
        <v>-50.997946611909654</v>
      </c>
      <c r="N455" s="22">
        <f>(Gesamt!$B$2-IF(H455=0,G455,H455))/365.25</f>
        <v>116</v>
      </c>
      <c r="O455" s="22">
        <f t="shared" si="54"/>
        <v>65.002053388090346</v>
      </c>
      <c r="P455" s="23">
        <f>F455+IF(C455="m",Gesamt!$B$13*365.25,Gesamt!$B$14*365.25)</f>
        <v>23741.25</v>
      </c>
      <c r="Q455" s="34">
        <f t="shared" si="51"/>
        <v>23742</v>
      </c>
      <c r="R455" s="24">
        <f>IF(N455&lt;Gesamt!$B$23,IF(H455=0,G455+365.25*Gesamt!$B$23,H455+365.25*Gesamt!$B$23),0)</f>
        <v>0</v>
      </c>
      <c r="S455" s="35">
        <f>IF(M455&lt;Gesamt!$B$17,Gesamt!$C$17,IF(M455&lt;Gesamt!$B$18,Gesamt!$C$18,IF(M455&lt;Gesamt!$B$19,Gesamt!$C$19,Gesamt!$C$20)))</f>
        <v>0</v>
      </c>
      <c r="T455" s="26">
        <f>IF(R455&gt;0,IF(R455&lt;P455,K455/12*Gesamt!$C$23*(1+L455)^(Gesamt!$B$23-Beamte!N455)*(1+$K$4),0),0)</f>
        <v>0</v>
      </c>
      <c r="U455" s="36">
        <f>(T455/Gesamt!$B$23*N455/((1+Gesamt!$B$29)^(Gesamt!$B$23-Beamte!N455)))*(1+S455)</f>
        <v>0</v>
      </c>
      <c r="V455" s="24">
        <f>IF(N455&lt;Gesamt!$B$24,IF(H455=0,G455+365.25*Gesamt!$B$24,H455+365.25*Gesamt!$B$24),0)</f>
        <v>0</v>
      </c>
      <c r="W455" s="26" t="b">
        <f>IF(V455&gt;0,IF(V455&lt;P455,K455/12*Gesamt!$C$24*(1+L455)^(Gesamt!$B$24-Beamte!N455)*(1+$K$4),IF(O455&gt;=35,K455/12*Gesamt!$C$24*(1+L455)^(O455-N455)*(1+$K$4),0)))</f>
        <v>0</v>
      </c>
      <c r="X455" s="36">
        <f>IF(O455&gt;=40,(W455/Gesamt!$B$24*N455/((1+Gesamt!$B$29)^(Gesamt!$B$24-Beamte!N455))*(1+S455)),IF(O455&gt;=35,(W455/O455*N455/((1+Gesamt!$B$29)^(O455-Beamte!N455))*(1+S455)),0))</f>
        <v>0</v>
      </c>
      <c r="Y455" s="27">
        <f>IF(N455&gt;Gesamt!$B$23,0,K455/12*Gesamt!$C$23*(((1+Beamte!L455)^(Gesamt!$B$23-Beamte!N455))))</f>
        <v>0</v>
      </c>
      <c r="Z455" s="15">
        <f>IF(N455&gt;Gesamt!$B$32,0,Y455/Gesamt!$B$32*((N455)*(1+S455))/((1+Gesamt!$B$29)^(Gesamt!$B$32-N455)))</f>
        <v>0</v>
      </c>
      <c r="AA455" s="37">
        <f t="shared" si="52"/>
        <v>0</v>
      </c>
      <c r="AB455" s="15">
        <f>IF(V455-P455&gt;0,0,IF(N455&gt;Gesamt!$B$24,0,K455/12*Gesamt!$C$24*(((1+Beamte!L455)^(Gesamt!$B$24-Beamte!N455)))))</f>
        <v>0</v>
      </c>
      <c r="AC455" s="15">
        <f>IF(N455&gt;Gesamt!$B$24,0,AB455/Gesamt!$B$24*((N455)*(1+S455))/((1+Gesamt!$B$29)^(Gesamt!$B$24-N455)))</f>
        <v>0</v>
      </c>
      <c r="AD455" s="37">
        <f t="shared" si="53"/>
        <v>0</v>
      </c>
      <c r="AE455" s="15">
        <f>IF(R455-P455&lt;0,0,x)</f>
        <v>0</v>
      </c>
    </row>
    <row r="456" spans="6:31" x14ac:dyDescent="0.15">
      <c r="F456" s="40"/>
      <c r="G456" s="40"/>
      <c r="H456" s="40"/>
      <c r="I456" s="41"/>
      <c r="J456" s="41"/>
      <c r="K456" s="32">
        <f t="shared" si="49"/>
        <v>0</v>
      </c>
      <c r="L456" s="42">
        <v>1.4999999999999999E-2</v>
      </c>
      <c r="M456" s="33">
        <f t="shared" si="50"/>
        <v>-50.997946611909654</v>
      </c>
      <c r="N456" s="22">
        <f>(Gesamt!$B$2-IF(H456=0,G456,H456))/365.25</f>
        <v>116</v>
      </c>
      <c r="O456" s="22">
        <f t="shared" si="54"/>
        <v>65.002053388090346</v>
      </c>
      <c r="P456" s="23">
        <f>F456+IF(C456="m",Gesamt!$B$13*365.25,Gesamt!$B$14*365.25)</f>
        <v>23741.25</v>
      </c>
      <c r="Q456" s="34">
        <f t="shared" si="51"/>
        <v>23742</v>
      </c>
      <c r="R456" s="24">
        <f>IF(N456&lt;Gesamt!$B$23,IF(H456=0,G456+365.25*Gesamt!$B$23,H456+365.25*Gesamt!$B$23),0)</f>
        <v>0</v>
      </c>
      <c r="S456" s="35">
        <f>IF(M456&lt;Gesamt!$B$17,Gesamt!$C$17,IF(M456&lt;Gesamt!$B$18,Gesamt!$C$18,IF(M456&lt;Gesamt!$B$19,Gesamt!$C$19,Gesamt!$C$20)))</f>
        <v>0</v>
      </c>
      <c r="T456" s="26">
        <f>IF(R456&gt;0,IF(R456&lt;P456,K456/12*Gesamt!$C$23*(1+L456)^(Gesamt!$B$23-Beamte!N456)*(1+$K$4),0),0)</f>
        <v>0</v>
      </c>
      <c r="U456" s="36">
        <f>(T456/Gesamt!$B$23*N456/((1+Gesamt!$B$29)^(Gesamt!$B$23-Beamte!N456)))*(1+S456)</f>
        <v>0</v>
      </c>
      <c r="V456" s="24">
        <f>IF(N456&lt;Gesamt!$B$24,IF(H456=0,G456+365.25*Gesamt!$B$24,H456+365.25*Gesamt!$B$24),0)</f>
        <v>0</v>
      </c>
      <c r="W456" s="26" t="b">
        <f>IF(V456&gt;0,IF(V456&lt;P456,K456/12*Gesamt!$C$24*(1+L456)^(Gesamt!$B$24-Beamte!N456)*(1+$K$4),IF(O456&gt;=35,K456/12*Gesamt!$C$24*(1+L456)^(O456-N456)*(1+$K$4),0)))</f>
        <v>0</v>
      </c>
      <c r="X456" s="36">
        <f>IF(O456&gt;=40,(W456/Gesamt!$B$24*N456/((1+Gesamt!$B$29)^(Gesamt!$B$24-Beamte!N456))*(1+S456)),IF(O456&gt;=35,(W456/O456*N456/((1+Gesamt!$B$29)^(O456-Beamte!N456))*(1+S456)),0))</f>
        <v>0</v>
      </c>
      <c r="Y456" s="27">
        <f>IF(N456&gt;Gesamt!$B$23,0,K456/12*Gesamt!$C$23*(((1+Beamte!L456)^(Gesamt!$B$23-Beamte!N456))))</f>
        <v>0</v>
      </c>
      <c r="Z456" s="15">
        <f>IF(N456&gt;Gesamt!$B$32,0,Y456/Gesamt!$B$32*((N456)*(1+S456))/((1+Gesamt!$B$29)^(Gesamt!$B$32-N456)))</f>
        <v>0</v>
      </c>
      <c r="AA456" s="37">
        <f t="shared" si="52"/>
        <v>0</v>
      </c>
      <c r="AB456" s="15">
        <f>IF(V456-P456&gt;0,0,IF(N456&gt;Gesamt!$B$24,0,K456/12*Gesamt!$C$24*(((1+Beamte!L456)^(Gesamt!$B$24-Beamte!N456)))))</f>
        <v>0</v>
      </c>
      <c r="AC456" s="15">
        <f>IF(N456&gt;Gesamt!$B$24,0,AB456/Gesamt!$B$24*((N456)*(1+S456))/((1+Gesamt!$B$29)^(Gesamt!$B$24-N456)))</f>
        <v>0</v>
      </c>
      <c r="AD456" s="37">
        <f t="shared" si="53"/>
        <v>0</v>
      </c>
      <c r="AE456" s="15">
        <f>IF(R456-P456&lt;0,0,x)</f>
        <v>0</v>
      </c>
    </row>
    <row r="457" spans="6:31" x14ac:dyDescent="0.15">
      <c r="F457" s="40"/>
      <c r="G457" s="40"/>
      <c r="H457" s="40"/>
      <c r="I457" s="41"/>
      <c r="J457" s="41"/>
      <c r="K457" s="32">
        <f t="shared" si="49"/>
        <v>0</v>
      </c>
      <c r="L457" s="42">
        <v>1.4999999999999999E-2</v>
      </c>
      <c r="M457" s="33">
        <f t="shared" si="50"/>
        <v>-50.997946611909654</v>
      </c>
      <c r="N457" s="22">
        <f>(Gesamt!$B$2-IF(H457=0,G457,H457))/365.25</f>
        <v>116</v>
      </c>
      <c r="O457" s="22">
        <f t="shared" si="54"/>
        <v>65.002053388090346</v>
      </c>
      <c r="P457" s="23">
        <f>F457+IF(C457="m",Gesamt!$B$13*365.25,Gesamt!$B$14*365.25)</f>
        <v>23741.25</v>
      </c>
      <c r="Q457" s="34">
        <f t="shared" si="51"/>
        <v>23742</v>
      </c>
      <c r="R457" s="24">
        <f>IF(N457&lt;Gesamt!$B$23,IF(H457=0,G457+365.25*Gesamt!$B$23,H457+365.25*Gesamt!$B$23),0)</f>
        <v>0</v>
      </c>
      <c r="S457" s="35">
        <f>IF(M457&lt;Gesamt!$B$17,Gesamt!$C$17,IF(M457&lt;Gesamt!$B$18,Gesamt!$C$18,IF(M457&lt;Gesamt!$B$19,Gesamt!$C$19,Gesamt!$C$20)))</f>
        <v>0</v>
      </c>
      <c r="T457" s="26">
        <f>IF(R457&gt;0,IF(R457&lt;P457,K457/12*Gesamt!$C$23*(1+L457)^(Gesamt!$B$23-Beamte!N457)*(1+$K$4),0),0)</f>
        <v>0</v>
      </c>
      <c r="U457" s="36">
        <f>(T457/Gesamt!$B$23*N457/((1+Gesamt!$B$29)^(Gesamt!$B$23-Beamte!N457)))*(1+S457)</f>
        <v>0</v>
      </c>
      <c r="V457" s="24">
        <f>IF(N457&lt;Gesamt!$B$24,IF(H457=0,G457+365.25*Gesamt!$B$24,H457+365.25*Gesamt!$B$24),0)</f>
        <v>0</v>
      </c>
      <c r="W457" s="26" t="b">
        <f>IF(V457&gt;0,IF(V457&lt;P457,K457/12*Gesamt!$C$24*(1+L457)^(Gesamt!$B$24-Beamte!N457)*(1+$K$4),IF(O457&gt;=35,K457/12*Gesamt!$C$24*(1+L457)^(O457-N457)*(1+$K$4),0)))</f>
        <v>0</v>
      </c>
      <c r="X457" s="36">
        <f>IF(O457&gt;=40,(W457/Gesamt!$B$24*N457/((1+Gesamt!$B$29)^(Gesamt!$B$24-Beamte!N457))*(1+S457)),IF(O457&gt;=35,(W457/O457*N457/((1+Gesamt!$B$29)^(O457-Beamte!N457))*(1+S457)),0))</f>
        <v>0</v>
      </c>
      <c r="Y457" s="27">
        <f>IF(N457&gt;Gesamt!$B$23,0,K457/12*Gesamt!$C$23*(((1+Beamte!L457)^(Gesamt!$B$23-Beamte!N457))))</f>
        <v>0</v>
      </c>
      <c r="Z457" s="15">
        <f>IF(N457&gt;Gesamt!$B$32,0,Y457/Gesamt!$B$32*((N457)*(1+S457))/((1+Gesamt!$B$29)^(Gesamt!$B$32-N457)))</f>
        <v>0</v>
      </c>
      <c r="AA457" s="37">
        <f t="shared" si="52"/>
        <v>0</v>
      </c>
      <c r="AB457" s="15">
        <f>IF(V457-P457&gt;0,0,IF(N457&gt;Gesamt!$B$24,0,K457/12*Gesamt!$C$24*(((1+Beamte!L457)^(Gesamt!$B$24-Beamte!N457)))))</f>
        <v>0</v>
      </c>
      <c r="AC457" s="15">
        <f>IF(N457&gt;Gesamt!$B$24,0,AB457/Gesamt!$B$24*((N457)*(1+S457))/((1+Gesamt!$B$29)^(Gesamt!$B$24-N457)))</f>
        <v>0</v>
      </c>
      <c r="AD457" s="37">
        <f t="shared" si="53"/>
        <v>0</v>
      </c>
      <c r="AE457" s="15">
        <f>IF(R457-P457&lt;0,0,x)</f>
        <v>0</v>
      </c>
    </row>
    <row r="458" spans="6:31" x14ac:dyDescent="0.15">
      <c r="F458" s="40"/>
      <c r="G458" s="40"/>
      <c r="H458" s="40"/>
      <c r="I458" s="41"/>
      <c r="J458" s="41"/>
      <c r="K458" s="32">
        <f t="shared" si="49"/>
        <v>0</v>
      </c>
      <c r="L458" s="42">
        <v>1.4999999999999999E-2</v>
      </c>
      <c r="M458" s="33">
        <f t="shared" si="50"/>
        <v>-50.997946611909654</v>
      </c>
      <c r="N458" s="22">
        <f>(Gesamt!$B$2-IF(H458=0,G458,H458))/365.25</f>
        <v>116</v>
      </c>
      <c r="O458" s="22">
        <f t="shared" si="54"/>
        <v>65.002053388090346</v>
      </c>
      <c r="P458" s="23">
        <f>F458+IF(C458="m",Gesamt!$B$13*365.25,Gesamt!$B$14*365.25)</f>
        <v>23741.25</v>
      </c>
      <c r="Q458" s="34">
        <f t="shared" si="51"/>
        <v>23742</v>
      </c>
      <c r="R458" s="24">
        <f>IF(N458&lt;Gesamt!$B$23,IF(H458=0,G458+365.25*Gesamt!$B$23,H458+365.25*Gesamt!$B$23),0)</f>
        <v>0</v>
      </c>
      <c r="S458" s="35">
        <f>IF(M458&lt;Gesamt!$B$17,Gesamt!$C$17,IF(M458&lt;Gesamt!$B$18,Gesamt!$C$18,IF(M458&lt;Gesamt!$B$19,Gesamt!$C$19,Gesamt!$C$20)))</f>
        <v>0</v>
      </c>
      <c r="T458" s="26">
        <f>IF(R458&gt;0,IF(R458&lt;P458,K458/12*Gesamt!$C$23*(1+L458)^(Gesamt!$B$23-Beamte!N458)*(1+$K$4),0),0)</f>
        <v>0</v>
      </c>
      <c r="U458" s="36">
        <f>(T458/Gesamt!$B$23*N458/((1+Gesamt!$B$29)^(Gesamt!$B$23-Beamte!N458)))*(1+S458)</f>
        <v>0</v>
      </c>
      <c r="V458" s="24">
        <f>IF(N458&lt;Gesamt!$B$24,IF(H458=0,G458+365.25*Gesamt!$B$24,H458+365.25*Gesamt!$B$24),0)</f>
        <v>0</v>
      </c>
      <c r="W458" s="26" t="b">
        <f>IF(V458&gt;0,IF(V458&lt;P458,K458/12*Gesamt!$C$24*(1+L458)^(Gesamt!$B$24-Beamte!N458)*(1+$K$4),IF(O458&gt;=35,K458/12*Gesamt!$C$24*(1+L458)^(O458-N458)*(1+$K$4),0)))</f>
        <v>0</v>
      </c>
      <c r="X458" s="36">
        <f>IF(O458&gt;=40,(W458/Gesamt!$B$24*N458/((1+Gesamt!$B$29)^(Gesamt!$B$24-Beamte!N458))*(1+S458)),IF(O458&gt;=35,(W458/O458*N458/((1+Gesamt!$B$29)^(O458-Beamte!N458))*(1+S458)),0))</f>
        <v>0</v>
      </c>
      <c r="Y458" s="27">
        <f>IF(N458&gt;Gesamt!$B$23,0,K458/12*Gesamt!$C$23*(((1+Beamte!L458)^(Gesamt!$B$23-Beamte!N458))))</f>
        <v>0</v>
      </c>
      <c r="Z458" s="15">
        <f>IF(N458&gt;Gesamt!$B$32,0,Y458/Gesamt!$B$32*((N458)*(1+S458))/((1+Gesamt!$B$29)^(Gesamt!$B$32-N458)))</f>
        <v>0</v>
      </c>
      <c r="AA458" s="37">
        <f t="shared" si="52"/>
        <v>0</v>
      </c>
      <c r="AB458" s="15">
        <f>IF(V458-P458&gt;0,0,IF(N458&gt;Gesamt!$B$24,0,K458/12*Gesamt!$C$24*(((1+Beamte!L458)^(Gesamt!$B$24-Beamte!N458)))))</f>
        <v>0</v>
      </c>
      <c r="AC458" s="15">
        <f>IF(N458&gt;Gesamt!$B$24,0,AB458/Gesamt!$B$24*((N458)*(1+S458))/((1+Gesamt!$B$29)^(Gesamt!$B$24-N458)))</f>
        <v>0</v>
      </c>
      <c r="AD458" s="37">
        <f t="shared" si="53"/>
        <v>0</v>
      </c>
      <c r="AE458" s="15">
        <f>IF(R458-P458&lt;0,0,x)</f>
        <v>0</v>
      </c>
    </row>
    <row r="459" spans="6:31" x14ac:dyDescent="0.15">
      <c r="F459" s="40"/>
      <c r="G459" s="40"/>
      <c r="H459" s="40"/>
      <c r="I459" s="41"/>
      <c r="J459" s="41"/>
      <c r="K459" s="32">
        <f t="shared" si="49"/>
        <v>0</v>
      </c>
      <c r="L459" s="42">
        <v>1.4999999999999999E-2</v>
      </c>
      <c r="M459" s="33">
        <f t="shared" si="50"/>
        <v>-50.997946611909654</v>
      </c>
      <c r="N459" s="22">
        <f>(Gesamt!$B$2-IF(H459=0,G459,H459))/365.25</f>
        <v>116</v>
      </c>
      <c r="O459" s="22">
        <f t="shared" si="54"/>
        <v>65.002053388090346</v>
      </c>
      <c r="P459" s="23">
        <f>F459+IF(C459="m",Gesamt!$B$13*365.25,Gesamt!$B$14*365.25)</f>
        <v>23741.25</v>
      </c>
      <c r="Q459" s="34">
        <f t="shared" si="51"/>
        <v>23742</v>
      </c>
      <c r="R459" s="24">
        <f>IF(N459&lt;Gesamt!$B$23,IF(H459=0,G459+365.25*Gesamt!$B$23,H459+365.25*Gesamt!$B$23),0)</f>
        <v>0</v>
      </c>
      <c r="S459" s="35">
        <f>IF(M459&lt;Gesamt!$B$17,Gesamt!$C$17,IF(M459&lt;Gesamt!$B$18,Gesamt!$C$18,IF(M459&lt;Gesamt!$B$19,Gesamt!$C$19,Gesamt!$C$20)))</f>
        <v>0</v>
      </c>
      <c r="T459" s="26">
        <f>IF(R459&gt;0,IF(R459&lt;P459,K459/12*Gesamt!$C$23*(1+L459)^(Gesamt!$B$23-Beamte!N459)*(1+$K$4),0),0)</f>
        <v>0</v>
      </c>
      <c r="U459" s="36">
        <f>(T459/Gesamt!$B$23*N459/((1+Gesamt!$B$29)^(Gesamt!$B$23-Beamte!N459)))*(1+S459)</f>
        <v>0</v>
      </c>
      <c r="V459" s="24">
        <f>IF(N459&lt;Gesamt!$B$24,IF(H459=0,G459+365.25*Gesamt!$B$24,H459+365.25*Gesamt!$B$24),0)</f>
        <v>0</v>
      </c>
      <c r="W459" s="26" t="b">
        <f>IF(V459&gt;0,IF(V459&lt;P459,K459/12*Gesamt!$C$24*(1+L459)^(Gesamt!$B$24-Beamte!N459)*(1+$K$4),IF(O459&gt;=35,K459/12*Gesamt!$C$24*(1+L459)^(O459-N459)*(1+$K$4),0)))</f>
        <v>0</v>
      </c>
      <c r="X459" s="36">
        <f>IF(O459&gt;=40,(W459/Gesamt!$B$24*N459/((1+Gesamt!$B$29)^(Gesamt!$B$24-Beamte!N459))*(1+S459)),IF(O459&gt;=35,(W459/O459*N459/((1+Gesamt!$B$29)^(O459-Beamte!N459))*(1+S459)),0))</f>
        <v>0</v>
      </c>
      <c r="Y459" s="27">
        <f>IF(N459&gt;Gesamt!$B$23,0,K459/12*Gesamt!$C$23*(((1+Beamte!L459)^(Gesamt!$B$23-Beamte!N459))))</f>
        <v>0</v>
      </c>
      <c r="Z459" s="15">
        <f>IF(N459&gt;Gesamt!$B$32,0,Y459/Gesamt!$B$32*((N459)*(1+S459))/((1+Gesamt!$B$29)^(Gesamt!$B$32-N459)))</f>
        <v>0</v>
      </c>
      <c r="AA459" s="37">
        <f t="shared" si="52"/>
        <v>0</v>
      </c>
      <c r="AB459" s="15">
        <f>IF(V459-P459&gt;0,0,IF(N459&gt;Gesamt!$B$24,0,K459/12*Gesamt!$C$24*(((1+Beamte!L459)^(Gesamt!$B$24-Beamte!N459)))))</f>
        <v>0</v>
      </c>
      <c r="AC459" s="15">
        <f>IF(N459&gt;Gesamt!$B$24,0,AB459/Gesamt!$B$24*((N459)*(1+S459))/((1+Gesamt!$B$29)^(Gesamt!$B$24-N459)))</f>
        <v>0</v>
      </c>
      <c r="AD459" s="37">
        <f t="shared" si="53"/>
        <v>0</v>
      </c>
      <c r="AE459" s="15">
        <f>IF(R459-P459&lt;0,0,x)</f>
        <v>0</v>
      </c>
    </row>
    <row r="460" spans="6:31" x14ac:dyDescent="0.15">
      <c r="F460" s="40"/>
      <c r="G460" s="40"/>
      <c r="H460" s="40"/>
      <c r="I460" s="41"/>
      <c r="J460" s="41"/>
      <c r="K460" s="32">
        <f t="shared" si="49"/>
        <v>0</v>
      </c>
      <c r="L460" s="42">
        <v>1.4999999999999999E-2</v>
      </c>
      <c r="M460" s="33">
        <f t="shared" si="50"/>
        <v>-50.997946611909654</v>
      </c>
      <c r="N460" s="22">
        <f>(Gesamt!$B$2-IF(H460=0,G460,H460))/365.25</f>
        <v>116</v>
      </c>
      <c r="O460" s="22">
        <f t="shared" si="54"/>
        <v>65.002053388090346</v>
      </c>
      <c r="P460" s="23">
        <f>F460+IF(C460="m",Gesamt!$B$13*365.25,Gesamt!$B$14*365.25)</f>
        <v>23741.25</v>
      </c>
      <c r="Q460" s="34">
        <f t="shared" si="51"/>
        <v>23742</v>
      </c>
      <c r="R460" s="24">
        <f>IF(N460&lt;Gesamt!$B$23,IF(H460=0,G460+365.25*Gesamt!$B$23,H460+365.25*Gesamt!$B$23),0)</f>
        <v>0</v>
      </c>
      <c r="S460" s="35">
        <f>IF(M460&lt;Gesamt!$B$17,Gesamt!$C$17,IF(M460&lt;Gesamt!$B$18,Gesamt!$C$18,IF(M460&lt;Gesamt!$B$19,Gesamt!$C$19,Gesamt!$C$20)))</f>
        <v>0</v>
      </c>
      <c r="T460" s="26">
        <f>IF(R460&gt;0,IF(R460&lt;P460,K460/12*Gesamt!$C$23*(1+L460)^(Gesamt!$B$23-Beamte!N460)*(1+$K$4),0),0)</f>
        <v>0</v>
      </c>
      <c r="U460" s="36">
        <f>(T460/Gesamt!$B$23*N460/((1+Gesamt!$B$29)^(Gesamt!$B$23-Beamte!N460)))*(1+S460)</f>
        <v>0</v>
      </c>
      <c r="V460" s="24">
        <f>IF(N460&lt;Gesamt!$B$24,IF(H460=0,G460+365.25*Gesamt!$B$24,H460+365.25*Gesamt!$B$24),0)</f>
        <v>0</v>
      </c>
      <c r="W460" s="26" t="b">
        <f>IF(V460&gt;0,IF(V460&lt;P460,K460/12*Gesamt!$C$24*(1+L460)^(Gesamt!$B$24-Beamte!N460)*(1+$K$4),IF(O460&gt;=35,K460/12*Gesamt!$C$24*(1+L460)^(O460-N460)*(1+$K$4),0)))</f>
        <v>0</v>
      </c>
      <c r="X460" s="36">
        <f>IF(O460&gt;=40,(W460/Gesamt!$B$24*N460/((1+Gesamt!$B$29)^(Gesamt!$B$24-Beamte!N460))*(1+S460)),IF(O460&gt;=35,(W460/O460*N460/((1+Gesamt!$B$29)^(O460-Beamte!N460))*(1+S460)),0))</f>
        <v>0</v>
      </c>
      <c r="Y460" s="27">
        <f>IF(N460&gt;Gesamt!$B$23,0,K460/12*Gesamt!$C$23*(((1+Beamte!L460)^(Gesamt!$B$23-Beamte!N460))))</f>
        <v>0</v>
      </c>
      <c r="Z460" s="15">
        <f>IF(N460&gt;Gesamt!$B$32,0,Y460/Gesamt!$B$32*((N460)*(1+S460))/((1+Gesamt!$B$29)^(Gesamt!$B$32-N460)))</f>
        <v>0</v>
      </c>
      <c r="AA460" s="37">
        <f t="shared" si="52"/>
        <v>0</v>
      </c>
      <c r="AB460" s="15">
        <f>IF(V460-P460&gt;0,0,IF(N460&gt;Gesamt!$B$24,0,K460/12*Gesamt!$C$24*(((1+Beamte!L460)^(Gesamt!$B$24-Beamte!N460)))))</f>
        <v>0</v>
      </c>
      <c r="AC460" s="15">
        <f>IF(N460&gt;Gesamt!$B$24,0,AB460/Gesamt!$B$24*((N460)*(1+S460))/((1+Gesamt!$B$29)^(Gesamt!$B$24-N460)))</f>
        <v>0</v>
      </c>
      <c r="AD460" s="37">
        <f t="shared" si="53"/>
        <v>0</v>
      </c>
      <c r="AE460" s="15">
        <f>IF(R460-P460&lt;0,0,x)</f>
        <v>0</v>
      </c>
    </row>
    <row r="461" spans="6:31" x14ac:dyDescent="0.15">
      <c r="F461" s="40"/>
      <c r="G461" s="40"/>
      <c r="H461" s="40"/>
      <c r="I461" s="41"/>
      <c r="J461" s="41"/>
      <c r="K461" s="32">
        <f t="shared" si="49"/>
        <v>0</v>
      </c>
      <c r="L461" s="42">
        <v>1.4999999999999999E-2</v>
      </c>
      <c r="M461" s="33">
        <f t="shared" si="50"/>
        <v>-50.997946611909654</v>
      </c>
      <c r="N461" s="22">
        <f>(Gesamt!$B$2-IF(H461=0,G461,H461))/365.25</f>
        <v>116</v>
      </c>
      <c r="O461" s="22">
        <f t="shared" si="54"/>
        <v>65.002053388090346</v>
      </c>
      <c r="P461" s="23">
        <f>F461+IF(C461="m",Gesamt!$B$13*365.25,Gesamt!$B$14*365.25)</f>
        <v>23741.25</v>
      </c>
      <c r="Q461" s="34">
        <f t="shared" si="51"/>
        <v>23742</v>
      </c>
      <c r="R461" s="24">
        <f>IF(N461&lt;Gesamt!$B$23,IF(H461=0,G461+365.25*Gesamt!$B$23,H461+365.25*Gesamt!$B$23),0)</f>
        <v>0</v>
      </c>
      <c r="S461" s="35">
        <f>IF(M461&lt;Gesamt!$B$17,Gesamt!$C$17,IF(M461&lt;Gesamt!$B$18,Gesamt!$C$18,IF(M461&lt;Gesamt!$B$19,Gesamt!$C$19,Gesamt!$C$20)))</f>
        <v>0</v>
      </c>
      <c r="T461" s="26">
        <f>IF(R461&gt;0,IF(R461&lt;P461,K461/12*Gesamt!$C$23*(1+L461)^(Gesamt!$B$23-Beamte!N461)*(1+$K$4),0),0)</f>
        <v>0</v>
      </c>
      <c r="U461" s="36">
        <f>(T461/Gesamt!$B$23*N461/((1+Gesamt!$B$29)^(Gesamt!$B$23-Beamte!N461)))*(1+S461)</f>
        <v>0</v>
      </c>
      <c r="V461" s="24">
        <f>IF(N461&lt;Gesamt!$B$24,IF(H461=0,G461+365.25*Gesamt!$B$24,H461+365.25*Gesamt!$B$24),0)</f>
        <v>0</v>
      </c>
      <c r="W461" s="26" t="b">
        <f>IF(V461&gt;0,IF(V461&lt;P461,K461/12*Gesamt!$C$24*(1+L461)^(Gesamt!$B$24-Beamte!N461)*(1+$K$4),IF(O461&gt;=35,K461/12*Gesamt!$C$24*(1+L461)^(O461-N461)*(1+$K$4),0)))</f>
        <v>0</v>
      </c>
      <c r="X461" s="36">
        <f>IF(O461&gt;=40,(W461/Gesamt!$B$24*N461/((1+Gesamt!$B$29)^(Gesamt!$B$24-Beamte!N461))*(1+S461)),IF(O461&gt;=35,(W461/O461*N461/((1+Gesamt!$B$29)^(O461-Beamte!N461))*(1+S461)),0))</f>
        <v>0</v>
      </c>
      <c r="Y461" s="27">
        <f>IF(N461&gt;Gesamt!$B$23,0,K461/12*Gesamt!$C$23*(((1+Beamte!L461)^(Gesamt!$B$23-Beamte!N461))))</f>
        <v>0</v>
      </c>
      <c r="Z461" s="15">
        <f>IF(N461&gt;Gesamt!$B$32,0,Y461/Gesamt!$B$32*((N461)*(1+S461))/((1+Gesamt!$B$29)^(Gesamt!$B$32-N461)))</f>
        <v>0</v>
      </c>
      <c r="AA461" s="37">
        <f t="shared" si="52"/>
        <v>0</v>
      </c>
      <c r="AB461" s="15">
        <f>IF(V461-P461&gt;0,0,IF(N461&gt;Gesamt!$B$24,0,K461/12*Gesamt!$C$24*(((1+Beamte!L461)^(Gesamt!$B$24-Beamte!N461)))))</f>
        <v>0</v>
      </c>
      <c r="AC461" s="15">
        <f>IF(N461&gt;Gesamt!$B$24,0,AB461/Gesamt!$B$24*((N461)*(1+S461))/((1+Gesamt!$B$29)^(Gesamt!$B$24-N461)))</f>
        <v>0</v>
      </c>
      <c r="AD461" s="37">
        <f t="shared" si="53"/>
        <v>0</v>
      </c>
      <c r="AE461" s="15">
        <f>IF(R461-P461&lt;0,0,x)</f>
        <v>0</v>
      </c>
    </row>
    <row r="462" spans="6:31" x14ac:dyDescent="0.15">
      <c r="F462" s="40"/>
      <c r="G462" s="40"/>
      <c r="H462" s="40"/>
      <c r="I462" s="41"/>
      <c r="J462" s="41"/>
      <c r="K462" s="32">
        <f t="shared" si="49"/>
        <v>0</v>
      </c>
      <c r="L462" s="42">
        <v>1.4999999999999999E-2</v>
      </c>
      <c r="M462" s="33">
        <f t="shared" si="50"/>
        <v>-50.997946611909654</v>
      </c>
      <c r="N462" s="22">
        <f>(Gesamt!$B$2-IF(H462=0,G462,H462))/365.25</f>
        <v>116</v>
      </c>
      <c r="O462" s="22">
        <f t="shared" si="54"/>
        <v>65.002053388090346</v>
      </c>
      <c r="P462" s="23">
        <f>F462+IF(C462="m",Gesamt!$B$13*365.25,Gesamt!$B$14*365.25)</f>
        <v>23741.25</v>
      </c>
      <c r="Q462" s="34">
        <f t="shared" si="51"/>
        <v>23742</v>
      </c>
      <c r="R462" s="24">
        <f>IF(N462&lt;Gesamt!$B$23,IF(H462=0,G462+365.25*Gesamt!$B$23,H462+365.25*Gesamt!$B$23),0)</f>
        <v>0</v>
      </c>
      <c r="S462" s="35">
        <f>IF(M462&lt;Gesamt!$B$17,Gesamt!$C$17,IF(M462&lt;Gesamt!$B$18,Gesamt!$C$18,IF(M462&lt;Gesamt!$B$19,Gesamt!$C$19,Gesamt!$C$20)))</f>
        <v>0</v>
      </c>
      <c r="T462" s="26">
        <f>IF(R462&gt;0,IF(R462&lt;P462,K462/12*Gesamt!$C$23*(1+L462)^(Gesamt!$B$23-Beamte!N462)*(1+$K$4),0),0)</f>
        <v>0</v>
      </c>
      <c r="U462" s="36">
        <f>(T462/Gesamt!$B$23*N462/((1+Gesamt!$B$29)^(Gesamt!$B$23-Beamte!N462)))*(1+S462)</f>
        <v>0</v>
      </c>
      <c r="V462" s="24">
        <f>IF(N462&lt;Gesamt!$B$24,IF(H462=0,G462+365.25*Gesamt!$B$24,H462+365.25*Gesamt!$B$24),0)</f>
        <v>0</v>
      </c>
      <c r="W462" s="26" t="b">
        <f>IF(V462&gt;0,IF(V462&lt;P462,K462/12*Gesamt!$C$24*(1+L462)^(Gesamt!$B$24-Beamte!N462)*(1+$K$4),IF(O462&gt;=35,K462/12*Gesamt!$C$24*(1+L462)^(O462-N462)*(1+$K$4),0)))</f>
        <v>0</v>
      </c>
      <c r="X462" s="36">
        <f>IF(O462&gt;=40,(W462/Gesamt!$B$24*N462/((1+Gesamt!$B$29)^(Gesamt!$B$24-Beamte!N462))*(1+S462)),IF(O462&gt;=35,(W462/O462*N462/((1+Gesamt!$B$29)^(O462-Beamte!N462))*(1+S462)),0))</f>
        <v>0</v>
      </c>
      <c r="Y462" s="27">
        <f>IF(N462&gt;Gesamt!$B$23,0,K462/12*Gesamt!$C$23*(((1+Beamte!L462)^(Gesamt!$B$23-Beamte!N462))))</f>
        <v>0</v>
      </c>
      <c r="Z462" s="15">
        <f>IF(N462&gt;Gesamt!$B$32,0,Y462/Gesamt!$B$32*((N462)*(1+S462))/((1+Gesamt!$B$29)^(Gesamt!$B$32-N462)))</f>
        <v>0</v>
      </c>
      <c r="AA462" s="37">
        <f t="shared" si="52"/>
        <v>0</v>
      </c>
      <c r="AB462" s="15">
        <f>IF(V462-P462&gt;0,0,IF(N462&gt;Gesamt!$B$24,0,K462/12*Gesamt!$C$24*(((1+Beamte!L462)^(Gesamt!$B$24-Beamte!N462)))))</f>
        <v>0</v>
      </c>
      <c r="AC462" s="15">
        <f>IF(N462&gt;Gesamt!$B$24,0,AB462/Gesamt!$B$24*((N462)*(1+S462))/((1+Gesamt!$B$29)^(Gesamt!$B$24-N462)))</f>
        <v>0</v>
      </c>
      <c r="AD462" s="37">
        <f t="shared" si="53"/>
        <v>0</v>
      </c>
      <c r="AE462" s="15">
        <f>IF(R462-P462&lt;0,0,x)</f>
        <v>0</v>
      </c>
    </row>
    <row r="463" spans="6:31" x14ac:dyDescent="0.15">
      <c r="F463" s="40"/>
      <c r="G463" s="40"/>
      <c r="H463" s="40"/>
      <c r="I463" s="41"/>
      <c r="J463" s="41"/>
      <c r="K463" s="32">
        <f t="shared" si="49"/>
        <v>0</v>
      </c>
      <c r="L463" s="42">
        <v>1.4999999999999999E-2</v>
      </c>
      <c r="M463" s="33">
        <f t="shared" si="50"/>
        <v>-50.997946611909654</v>
      </c>
      <c r="N463" s="22">
        <f>(Gesamt!$B$2-IF(H463=0,G463,H463))/365.25</f>
        <v>116</v>
      </c>
      <c r="O463" s="22">
        <f t="shared" si="54"/>
        <v>65.002053388090346</v>
      </c>
      <c r="P463" s="23">
        <f>F463+IF(C463="m",Gesamt!$B$13*365.25,Gesamt!$B$14*365.25)</f>
        <v>23741.25</v>
      </c>
      <c r="Q463" s="34">
        <f t="shared" si="51"/>
        <v>23742</v>
      </c>
      <c r="R463" s="24">
        <f>IF(N463&lt;Gesamt!$B$23,IF(H463=0,G463+365.25*Gesamt!$B$23,H463+365.25*Gesamt!$B$23),0)</f>
        <v>0</v>
      </c>
      <c r="S463" s="35">
        <f>IF(M463&lt;Gesamt!$B$17,Gesamt!$C$17,IF(M463&lt;Gesamt!$B$18,Gesamt!$C$18,IF(M463&lt;Gesamt!$B$19,Gesamt!$C$19,Gesamt!$C$20)))</f>
        <v>0</v>
      </c>
      <c r="T463" s="26">
        <f>IF(R463&gt;0,IF(R463&lt;P463,K463/12*Gesamt!$C$23*(1+L463)^(Gesamt!$B$23-Beamte!N463)*(1+$K$4),0),0)</f>
        <v>0</v>
      </c>
      <c r="U463" s="36">
        <f>(T463/Gesamt!$B$23*N463/((1+Gesamt!$B$29)^(Gesamt!$B$23-Beamte!N463)))*(1+S463)</f>
        <v>0</v>
      </c>
      <c r="V463" s="24">
        <f>IF(N463&lt;Gesamt!$B$24,IF(H463=0,G463+365.25*Gesamt!$B$24,H463+365.25*Gesamt!$B$24),0)</f>
        <v>0</v>
      </c>
      <c r="W463" s="26" t="b">
        <f>IF(V463&gt;0,IF(V463&lt;P463,K463/12*Gesamt!$C$24*(1+L463)^(Gesamt!$B$24-Beamte!N463)*(1+$K$4),IF(O463&gt;=35,K463/12*Gesamt!$C$24*(1+L463)^(O463-N463)*(1+$K$4),0)))</f>
        <v>0</v>
      </c>
      <c r="X463" s="36">
        <f>IF(O463&gt;=40,(W463/Gesamt!$B$24*N463/((1+Gesamt!$B$29)^(Gesamt!$B$24-Beamte!N463))*(1+S463)),IF(O463&gt;=35,(W463/O463*N463/((1+Gesamt!$B$29)^(O463-Beamte!N463))*(1+S463)),0))</f>
        <v>0</v>
      </c>
      <c r="Y463" s="27">
        <f>IF(N463&gt;Gesamt!$B$23,0,K463/12*Gesamt!$C$23*(((1+Beamte!L463)^(Gesamt!$B$23-Beamte!N463))))</f>
        <v>0</v>
      </c>
      <c r="Z463" s="15">
        <f>IF(N463&gt;Gesamt!$B$32,0,Y463/Gesamt!$B$32*((N463)*(1+S463))/((1+Gesamt!$B$29)^(Gesamt!$B$32-N463)))</f>
        <v>0</v>
      </c>
      <c r="AA463" s="37">
        <f t="shared" si="52"/>
        <v>0</v>
      </c>
      <c r="AB463" s="15">
        <f>IF(V463-P463&gt;0,0,IF(N463&gt;Gesamt!$B$24,0,K463/12*Gesamt!$C$24*(((1+Beamte!L463)^(Gesamt!$B$24-Beamte!N463)))))</f>
        <v>0</v>
      </c>
      <c r="AC463" s="15">
        <f>IF(N463&gt;Gesamt!$B$24,0,AB463/Gesamt!$B$24*((N463)*(1+S463))/((1+Gesamt!$B$29)^(Gesamt!$B$24-N463)))</f>
        <v>0</v>
      </c>
      <c r="AD463" s="37">
        <f t="shared" si="53"/>
        <v>0</v>
      </c>
      <c r="AE463" s="15">
        <f>IF(R463-P463&lt;0,0,x)</f>
        <v>0</v>
      </c>
    </row>
    <row r="464" spans="6:31" x14ac:dyDescent="0.15">
      <c r="F464" s="40"/>
      <c r="G464" s="40"/>
      <c r="H464" s="40"/>
      <c r="I464" s="41"/>
      <c r="J464" s="41"/>
      <c r="K464" s="32">
        <f t="shared" si="49"/>
        <v>0</v>
      </c>
      <c r="L464" s="42">
        <v>1.4999999999999999E-2</v>
      </c>
      <c r="M464" s="33">
        <f t="shared" si="50"/>
        <v>-50.997946611909654</v>
      </c>
      <c r="N464" s="22">
        <f>(Gesamt!$B$2-IF(H464=0,G464,H464))/365.25</f>
        <v>116</v>
      </c>
      <c r="O464" s="22">
        <f t="shared" si="54"/>
        <v>65.002053388090346</v>
      </c>
      <c r="P464" s="23">
        <f>F464+IF(C464="m",Gesamt!$B$13*365.25,Gesamt!$B$14*365.25)</f>
        <v>23741.25</v>
      </c>
      <c r="Q464" s="34">
        <f t="shared" si="51"/>
        <v>23742</v>
      </c>
      <c r="R464" s="24">
        <f>IF(N464&lt;Gesamt!$B$23,IF(H464=0,G464+365.25*Gesamt!$B$23,H464+365.25*Gesamt!$B$23),0)</f>
        <v>0</v>
      </c>
      <c r="S464" s="35">
        <f>IF(M464&lt;Gesamt!$B$17,Gesamt!$C$17,IF(M464&lt;Gesamt!$B$18,Gesamt!$C$18,IF(M464&lt;Gesamt!$B$19,Gesamt!$C$19,Gesamt!$C$20)))</f>
        <v>0</v>
      </c>
      <c r="T464" s="26">
        <f>IF(R464&gt;0,IF(R464&lt;P464,K464/12*Gesamt!$C$23*(1+L464)^(Gesamt!$B$23-Beamte!N464)*(1+$K$4),0),0)</f>
        <v>0</v>
      </c>
      <c r="U464" s="36">
        <f>(T464/Gesamt!$B$23*N464/((1+Gesamt!$B$29)^(Gesamt!$B$23-Beamte!N464)))*(1+S464)</f>
        <v>0</v>
      </c>
      <c r="V464" s="24">
        <f>IF(N464&lt;Gesamt!$B$24,IF(H464=0,G464+365.25*Gesamt!$B$24,H464+365.25*Gesamt!$B$24),0)</f>
        <v>0</v>
      </c>
      <c r="W464" s="26" t="b">
        <f>IF(V464&gt;0,IF(V464&lt;P464,K464/12*Gesamt!$C$24*(1+L464)^(Gesamt!$B$24-Beamte!N464)*(1+$K$4),IF(O464&gt;=35,K464/12*Gesamt!$C$24*(1+L464)^(O464-N464)*(1+$K$4),0)))</f>
        <v>0</v>
      </c>
      <c r="X464" s="36">
        <f>IF(O464&gt;=40,(W464/Gesamt!$B$24*N464/((1+Gesamt!$B$29)^(Gesamt!$B$24-Beamte!N464))*(1+S464)),IF(O464&gt;=35,(W464/O464*N464/((1+Gesamt!$B$29)^(O464-Beamte!N464))*(1+S464)),0))</f>
        <v>0</v>
      </c>
      <c r="Y464" s="27">
        <f>IF(N464&gt;Gesamt!$B$23,0,K464/12*Gesamt!$C$23*(((1+Beamte!L464)^(Gesamt!$B$23-Beamte!N464))))</f>
        <v>0</v>
      </c>
      <c r="Z464" s="15">
        <f>IF(N464&gt;Gesamt!$B$32,0,Y464/Gesamt!$B$32*((N464)*(1+S464))/((1+Gesamt!$B$29)^(Gesamt!$B$32-N464)))</f>
        <v>0</v>
      </c>
      <c r="AA464" s="37">
        <f t="shared" si="52"/>
        <v>0</v>
      </c>
      <c r="AB464" s="15">
        <f>IF(V464-P464&gt;0,0,IF(N464&gt;Gesamt!$B$24,0,K464/12*Gesamt!$C$24*(((1+Beamte!L464)^(Gesamt!$B$24-Beamte!N464)))))</f>
        <v>0</v>
      </c>
      <c r="AC464" s="15">
        <f>IF(N464&gt;Gesamt!$B$24,0,AB464/Gesamt!$B$24*((N464)*(1+S464))/((1+Gesamt!$B$29)^(Gesamt!$B$24-N464)))</f>
        <v>0</v>
      </c>
      <c r="AD464" s="37">
        <f t="shared" si="53"/>
        <v>0</v>
      </c>
      <c r="AE464" s="15">
        <f>IF(R464-P464&lt;0,0,x)</f>
        <v>0</v>
      </c>
    </row>
    <row r="465" spans="6:31" x14ac:dyDescent="0.15">
      <c r="F465" s="40"/>
      <c r="G465" s="40"/>
      <c r="H465" s="40"/>
      <c r="I465" s="41"/>
      <c r="J465" s="41"/>
      <c r="K465" s="32">
        <f t="shared" si="49"/>
        <v>0</v>
      </c>
      <c r="L465" s="42">
        <v>1.4999999999999999E-2</v>
      </c>
      <c r="M465" s="33">
        <f t="shared" si="50"/>
        <v>-50.997946611909654</v>
      </c>
      <c r="N465" s="22">
        <f>(Gesamt!$B$2-IF(H465=0,G465,H465))/365.25</f>
        <v>116</v>
      </c>
      <c r="O465" s="22">
        <f t="shared" si="54"/>
        <v>65.002053388090346</v>
      </c>
      <c r="P465" s="23">
        <f>F465+IF(C465="m",Gesamt!$B$13*365.25,Gesamt!$B$14*365.25)</f>
        <v>23741.25</v>
      </c>
      <c r="Q465" s="34">
        <f t="shared" si="51"/>
        <v>23742</v>
      </c>
      <c r="R465" s="24">
        <f>IF(N465&lt;Gesamt!$B$23,IF(H465=0,G465+365.25*Gesamt!$B$23,H465+365.25*Gesamt!$B$23),0)</f>
        <v>0</v>
      </c>
      <c r="S465" s="35">
        <f>IF(M465&lt;Gesamt!$B$17,Gesamt!$C$17,IF(M465&lt;Gesamt!$B$18,Gesamt!$C$18,IF(M465&lt;Gesamt!$B$19,Gesamt!$C$19,Gesamt!$C$20)))</f>
        <v>0</v>
      </c>
      <c r="T465" s="26">
        <f>IF(R465&gt;0,IF(R465&lt;P465,K465/12*Gesamt!$C$23*(1+L465)^(Gesamt!$B$23-Beamte!N465)*(1+$K$4),0),0)</f>
        <v>0</v>
      </c>
      <c r="U465" s="36">
        <f>(T465/Gesamt!$B$23*N465/((1+Gesamt!$B$29)^(Gesamt!$B$23-Beamte!N465)))*(1+S465)</f>
        <v>0</v>
      </c>
      <c r="V465" s="24">
        <f>IF(N465&lt;Gesamt!$B$24,IF(H465=0,G465+365.25*Gesamt!$B$24,H465+365.25*Gesamt!$B$24),0)</f>
        <v>0</v>
      </c>
      <c r="W465" s="26" t="b">
        <f>IF(V465&gt;0,IF(V465&lt;P465,K465/12*Gesamt!$C$24*(1+L465)^(Gesamt!$B$24-Beamte!N465)*(1+$K$4),IF(O465&gt;=35,K465/12*Gesamt!$C$24*(1+L465)^(O465-N465)*(1+$K$4),0)))</f>
        <v>0</v>
      </c>
      <c r="X465" s="36">
        <f>IF(O465&gt;=40,(W465/Gesamt!$B$24*N465/((1+Gesamt!$B$29)^(Gesamt!$B$24-Beamte!N465))*(1+S465)),IF(O465&gt;=35,(W465/O465*N465/((1+Gesamt!$B$29)^(O465-Beamte!N465))*(1+S465)),0))</f>
        <v>0</v>
      </c>
      <c r="Y465" s="27">
        <f>IF(N465&gt;Gesamt!$B$23,0,K465/12*Gesamt!$C$23*(((1+Beamte!L465)^(Gesamt!$B$23-Beamte!N465))))</f>
        <v>0</v>
      </c>
      <c r="Z465" s="15">
        <f>IF(N465&gt;Gesamt!$B$32,0,Y465/Gesamt!$B$32*((N465)*(1+S465))/((1+Gesamt!$B$29)^(Gesamt!$B$32-N465)))</f>
        <v>0</v>
      </c>
      <c r="AA465" s="37">
        <f t="shared" si="52"/>
        <v>0</v>
      </c>
      <c r="AB465" s="15">
        <f>IF(V465-P465&gt;0,0,IF(N465&gt;Gesamt!$B$24,0,K465/12*Gesamt!$C$24*(((1+Beamte!L465)^(Gesamt!$B$24-Beamte!N465)))))</f>
        <v>0</v>
      </c>
      <c r="AC465" s="15">
        <f>IF(N465&gt;Gesamt!$B$24,0,AB465/Gesamt!$B$24*((N465)*(1+S465))/((1+Gesamt!$B$29)^(Gesamt!$B$24-N465)))</f>
        <v>0</v>
      </c>
      <c r="AD465" s="37">
        <f t="shared" si="53"/>
        <v>0</v>
      </c>
      <c r="AE465" s="15">
        <f>IF(R465-P465&lt;0,0,x)</f>
        <v>0</v>
      </c>
    </row>
    <row r="466" spans="6:31" x14ac:dyDescent="0.15">
      <c r="F466" s="40"/>
      <c r="G466" s="40"/>
      <c r="H466" s="40"/>
      <c r="I466" s="41"/>
      <c r="J466" s="41"/>
      <c r="K466" s="32">
        <f t="shared" si="49"/>
        <v>0</v>
      </c>
      <c r="L466" s="42">
        <v>1.4999999999999999E-2</v>
      </c>
      <c r="M466" s="33">
        <f t="shared" si="50"/>
        <v>-50.997946611909654</v>
      </c>
      <c r="N466" s="22">
        <f>(Gesamt!$B$2-IF(H466=0,G466,H466))/365.25</f>
        <v>116</v>
      </c>
      <c r="O466" s="22">
        <f t="shared" si="54"/>
        <v>65.002053388090346</v>
      </c>
      <c r="P466" s="23">
        <f>F466+IF(C466="m",Gesamt!$B$13*365.25,Gesamt!$B$14*365.25)</f>
        <v>23741.25</v>
      </c>
      <c r="Q466" s="34">
        <f t="shared" si="51"/>
        <v>23742</v>
      </c>
      <c r="R466" s="24">
        <f>IF(N466&lt;Gesamt!$B$23,IF(H466=0,G466+365.25*Gesamt!$B$23,H466+365.25*Gesamt!$B$23),0)</f>
        <v>0</v>
      </c>
      <c r="S466" s="35">
        <f>IF(M466&lt;Gesamt!$B$17,Gesamt!$C$17,IF(M466&lt;Gesamt!$B$18,Gesamt!$C$18,IF(M466&lt;Gesamt!$B$19,Gesamt!$C$19,Gesamt!$C$20)))</f>
        <v>0</v>
      </c>
      <c r="T466" s="26">
        <f>IF(R466&gt;0,IF(R466&lt;P466,K466/12*Gesamt!$C$23*(1+L466)^(Gesamt!$B$23-Beamte!N466)*(1+$K$4),0),0)</f>
        <v>0</v>
      </c>
      <c r="U466" s="36">
        <f>(T466/Gesamt!$B$23*N466/((1+Gesamt!$B$29)^(Gesamt!$B$23-Beamte!N466)))*(1+S466)</f>
        <v>0</v>
      </c>
      <c r="V466" s="24">
        <f>IF(N466&lt;Gesamt!$B$24,IF(H466=0,G466+365.25*Gesamt!$B$24,H466+365.25*Gesamt!$B$24),0)</f>
        <v>0</v>
      </c>
      <c r="W466" s="26" t="b">
        <f>IF(V466&gt;0,IF(V466&lt;P466,K466/12*Gesamt!$C$24*(1+L466)^(Gesamt!$B$24-Beamte!N466)*(1+$K$4),IF(O466&gt;=35,K466/12*Gesamt!$C$24*(1+L466)^(O466-N466)*(1+$K$4),0)))</f>
        <v>0</v>
      </c>
      <c r="X466" s="36">
        <f>IF(O466&gt;=40,(W466/Gesamt!$B$24*N466/((1+Gesamt!$B$29)^(Gesamt!$B$24-Beamte!N466))*(1+S466)),IF(O466&gt;=35,(W466/O466*N466/((1+Gesamt!$B$29)^(O466-Beamte!N466))*(1+S466)),0))</f>
        <v>0</v>
      </c>
      <c r="Y466" s="27">
        <f>IF(N466&gt;Gesamt!$B$23,0,K466/12*Gesamt!$C$23*(((1+Beamte!L466)^(Gesamt!$B$23-Beamte!N466))))</f>
        <v>0</v>
      </c>
      <c r="Z466" s="15">
        <f>IF(N466&gt;Gesamt!$B$32,0,Y466/Gesamt!$B$32*((N466)*(1+S466))/((1+Gesamt!$B$29)^(Gesamt!$B$32-N466)))</f>
        <v>0</v>
      </c>
      <c r="AA466" s="37">
        <f t="shared" si="52"/>
        <v>0</v>
      </c>
      <c r="AB466" s="15">
        <f>IF(V466-P466&gt;0,0,IF(N466&gt;Gesamt!$B$24,0,K466/12*Gesamt!$C$24*(((1+Beamte!L466)^(Gesamt!$B$24-Beamte!N466)))))</f>
        <v>0</v>
      </c>
      <c r="AC466" s="15">
        <f>IF(N466&gt;Gesamt!$B$24,0,AB466/Gesamt!$B$24*((N466)*(1+S466))/((1+Gesamt!$B$29)^(Gesamt!$B$24-N466)))</f>
        <v>0</v>
      </c>
      <c r="AD466" s="37">
        <f t="shared" si="53"/>
        <v>0</v>
      </c>
      <c r="AE466" s="15">
        <f>IF(R466-P466&lt;0,0,x)</f>
        <v>0</v>
      </c>
    </row>
    <row r="467" spans="6:31" x14ac:dyDescent="0.15">
      <c r="F467" s="40"/>
      <c r="G467" s="40"/>
      <c r="H467" s="40"/>
      <c r="I467" s="41"/>
      <c r="J467" s="41"/>
      <c r="K467" s="32">
        <f t="shared" si="49"/>
        <v>0</v>
      </c>
      <c r="L467" s="42">
        <v>1.4999999999999999E-2</v>
      </c>
      <c r="M467" s="33">
        <f t="shared" si="50"/>
        <v>-50.997946611909654</v>
      </c>
      <c r="N467" s="22">
        <f>(Gesamt!$B$2-IF(H467=0,G467,H467))/365.25</f>
        <v>116</v>
      </c>
      <c r="O467" s="22">
        <f t="shared" si="54"/>
        <v>65.002053388090346</v>
      </c>
      <c r="P467" s="23">
        <f>F467+IF(C467="m",Gesamt!$B$13*365.25,Gesamt!$B$14*365.25)</f>
        <v>23741.25</v>
      </c>
      <c r="Q467" s="34">
        <f t="shared" si="51"/>
        <v>23742</v>
      </c>
      <c r="R467" s="24">
        <f>IF(N467&lt;Gesamt!$B$23,IF(H467=0,G467+365.25*Gesamt!$B$23,H467+365.25*Gesamt!$B$23),0)</f>
        <v>0</v>
      </c>
      <c r="S467" s="35">
        <f>IF(M467&lt;Gesamt!$B$17,Gesamt!$C$17,IF(M467&lt;Gesamt!$B$18,Gesamt!$C$18,IF(M467&lt;Gesamt!$B$19,Gesamt!$C$19,Gesamt!$C$20)))</f>
        <v>0</v>
      </c>
      <c r="T467" s="26">
        <f>IF(R467&gt;0,IF(R467&lt;P467,K467/12*Gesamt!$C$23*(1+L467)^(Gesamt!$B$23-Beamte!N467)*(1+$K$4),0),0)</f>
        <v>0</v>
      </c>
      <c r="U467" s="36">
        <f>(T467/Gesamt!$B$23*N467/((1+Gesamt!$B$29)^(Gesamt!$B$23-Beamte!N467)))*(1+S467)</f>
        <v>0</v>
      </c>
      <c r="V467" s="24">
        <f>IF(N467&lt;Gesamt!$B$24,IF(H467=0,G467+365.25*Gesamt!$B$24,H467+365.25*Gesamt!$B$24),0)</f>
        <v>0</v>
      </c>
      <c r="W467" s="26" t="b">
        <f>IF(V467&gt;0,IF(V467&lt;P467,K467/12*Gesamt!$C$24*(1+L467)^(Gesamt!$B$24-Beamte!N467)*(1+$K$4),IF(O467&gt;=35,K467/12*Gesamt!$C$24*(1+L467)^(O467-N467)*(1+$K$4),0)))</f>
        <v>0</v>
      </c>
      <c r="X467" s="36">
        <f>IF(O467&gt;=40,(W467/Gesamt!$B$24*N467/((1+Gesamt!$B$29)^(Gesamt!$B$24-Beamte!N467))*(1+S467)),IF(O467&gt;=35,(W467/O467*N467/((1+Gesamt!$B$29)^(O467-Beamte!N467))*(1+S467)),0))</f>
        <v>0</v>
      </c>
      <c r="Y467" s="27">
        <f>IF(N467&gt;Gesamt!$B$23,0,K467/12*Gesamt!$C$23*(((1+Beamte!L467)^(Gesamt!$B$23-Beamte!N467))))</f>
        <v>0</v>
      </c>
      <c r="Z467" s="15">
        <f>IF(N467&gt;Gesamt!$B$32,0,Y467/Gesamt!$B$32*((N467)*(1+S467))/((1+Gesamt!$B$29)^(Gesamt!$B$32-N467)))</f>
        <v>0</v>
      </c>
      <c r="AA467" s="37">
        <f t="shared" si="52"/>
        <v>0</v>
      </c>
      <c r="AB467" s="15">
        <f>IF(V467-P467&gt;0,0,IF(N467&gt;Gesamt!$B$24,0,K467/12*Gesamt!$C$24*(((1+Beamte!L467)^(Gesamt!$B$24-Beamte!N467)))))</f>
        <v>0</v>
      </c>
      <c r="AC467" s="15">
        <f>IF(N467&gt;Gesamt!$B$24,0,AB467/Gesamt!$B$24*((N467)*(1+S467))/((1+Gesamt!$B$29)^(Gesamt!$B$24-N467)))</f>
        <v>0</v>
      </c>
      <c r="AD467" s="37">
        <f t="shared" si="53"/>
        <v>0</v>
      </c>
      <c r="AE467" s="15">
        <f>IF(R467-P467&lt;0,0,x)</f>
        <v>0</v>
      </c>
    </row>
    <row r="468" spans="6:31" x14ac:dyDescent="0.15">
      <c r="F468" s="40"/>
      <c r="G468" s="40"/>
      <c r="H468" s="40"/>
      <c r="I468" s="41"/>
      <c r="J468" s="41"/>
      <c r="K468" s="32">
        <f t="shared" si="49"/>
        <v>0</v>
      </c>
      <c r="L468" s="42">
        <v>1.4999999999999999E-2</v>
      </c>
      <c r="M468" s="33">
        <f t="shared" si="50"/>
        <v>-50.997946611909654</v>
      </c>
      <c r="N468" s="22">
        <f>(Gesamt!$B$2-IF(H468=0,G468,H468))/365.25</f>
        <v>116</v>
      </c>
      <c r="O468" s="22">
        <f t="shared" si="54"/>
        <v>65.002053388090346</v>
      </c>
      <c r="P468" s="23">
        <f>F468+IF(C468="m",Gesamt!$B$13*365.25,Gesamt!$B$14*365.25)</f>
        <v>23741.25</v>
      </c>
      <c r="Q468" s="34">
        <f t="shared" si="51"/>
        <v>23742</v>
      </c>
      <c r="R468" s="24">
        <f>IF(N468&lt;Gesamt!$B$23,IF(H468=0,G468+365.25*Gesamt!$B$23,H468+365.25*Gesamt!$B$23),0)</f>
        <v>0</v>
      </c>
      <c r="S468" s="35">
        <f>IF(M468&lt;Gesamt!$B$17,Gesamt!$C$17,IF(M468&lt;Gesamt!$B$18,Gesamt!$C$18,IF(M468&lt;Gesamt!$B$19,Gesamt!$C$19,Gesamt!$C$20)))</f>
        <v>0</v>
      </c>
      <c r="T468" s="26">
        <f>IF(R468&gt;0,IF(R468&lt;P468,K468/12*Gesamt!$C$23*(1+L468)^(Gesamt!$B$23-Beamte!N468)*(1+$K$4),0),0)</f>
        <v>0</v>
      </c>
      <c r="U468" s="36">
        <f>(T468/Gesamt!$B$23*N468/((1+Gesamt!$B$29)^(Gesamt!$B$23-Beamte!N468)))*(1+S468)</f>
        <v>0</v>
      </c>
      <c r="V468" s="24">
        <f>IF(N468&lt;Gesamt!$B$24,IF(H468=0,G468+365.25*Gesamt!$B$24,H468+365.25*Gesamt!$B$24),0)</f>
        <v>0</v>
      </c>
      <c r="W468" s="26" t="b">
        <f>IF(V468&gt;0,IF(V468&lt;P468,K468/12*Gesamt!$C$24*(1+L468)^(Gesamt!$B$24-Beamte!N468)*(1+$K$4),IF(O468&gt;=35,K468/12*Gesamt!$C$24*(1+L468)^(O468-N468)*(1+$K$4),0)))</f>
        <v>0</v>
      </c>
      <c r="X468" s="36">
        <f>IF(O468&gt;=40,(W468/Gesamt!$B$24*N468/((1+Gesamt!$B$29)^(Gesamt!$B$24-Beamte!N468))*(1+S468)),IF(O468&gt;=35,(W468/O468*N468/((1+Gesamt!$B$29)^(O468-Beamte!N468))*(1+S468)),0))</f>
        <v>0</v>
      </c>
      <c r="Y468" s="27">
        <f>IF(N468&gt;Gesamt!$B$23,0,K468/12*Gesamt!$C$23*(((1+Beamte!L468)^(Gesamt!$B$23-Beamte!N468))))</f>
        <v>0</v>
      </c>
      <c r="Z468" s="15">
        <f>IF(N468&gt;Gesamt!$B$32,0,Y468/Gesamt!$B$32*((N468)*(1+S468))/((1+Gesamt!$B$29)^(Gesamt!$B$32-N468)))</f>
        <v>0</v>
      </c>
      <c r="AA468" s="37">
        <f t="shared" si="52"/>
        <v>0</v>
      </c>
      <c r="AB468" s="15">
        <f>IF(V468-P468&gt;0,0,IF(N468&gt;Gesamt!$B$24,0,K468/12*Gesamt!$C$24*(((1+Beamte!L468)^(Gesamt!$B$24-Beamte!N468)))))</f>
        <v>0</v>
      </c>
      <c r="AC468" s="15">
        <f>IF(N468&gt;Gesamt!$B$24,0,AB468/Gesamt!$B$24*((N468)*(1+S468))/((1+Gesamt!$B$29)^(Gesamt!$B$24-N468)))</f>
        <v>0</v>
      </c>
      <c r="AD468" s="37">
        <f t="shared" si="53"/>
        <v>0</v>
      </c>
      <c r="AE468" s="15">
        <f>IF(R468-P468&lt;0,0,x)</f>
        <v>0</v>
      </c>
    </row>
    <row r="469" spans="6:31" x14ac:dyDescent="0.15">
      <c r="F469" s="40"/>
      <c r="G469" s="40"/>
      <c r="H469" s="40"/>
      <c r="I469" s="41"/>
      <c r="J469" s="41"/>
      <c r="K469" s="32">
        <f t="shared" si="49"/>
        <v>0</v>
      </c>
      <c r="L469" s="42">
        <v>1.4999999999999999E-2</v>
      </c>
      <c r="M469" s="33">
        <f t="shared" si="50"/>
        <v>-50.997946611909654</v>
      </c>
      <c r="N469" s="22">
        <f>(Gesamt!$B$2-IF(H469=0,G469,H469))/365.25</f>
        <v>116</v>
      </c>
      <c r="O469" s="22">
        <f t="shared" si="54"/>
        <v>65.002053388090346</v>
      </c>
      <c r="P469" s="23">
        <f>F469+IF(C469="m",Gesamt!$B$13*365.25,Gesamt!$B$14*365.25)</f>
        <v>23741.25</v>
      </c>
      <c r="Q469" s="34">
        <f t="shared" si="51"/>
        <v>23742</v>
      </c>
      <c r="R469" s="24">
        <f>IF(N469&lt;Gesamt!$B$23,IF(H469=0,G469+365.25*Gesamt!$B$23,H469+365.25*Gesamt!$B$23),0)</f>
        <v>0</v>
      </c>
      <c r="S469" s="35">
        <f>IF(M469&lt;Gesamt!$B$17,Gesamt!$C$17,IF(M469&lt;Gesamt!$B$18,Gesamt!$C$18,IF(M469&lt;Gesamt!$B$19,Gesamt!$C$19,Gesamt!$C$20)))</f>
        <v>0</v>
      </c>
      <c r="T469" s="26">
        <f>IF(R469&gt;0,IF(R469&lt;P469,K469/12*Gesamt!$C$23*(1+L469)^(Gesamt!$B$23-Beamte!N469)*(1+$K$4),0),0)</f>
        <v>0</v>
      </c>
      <c r="U469" s="36">
        <f>(T469/Gesamt!$B$23*N469/((1+Gesamt!$B$29)^(Gesamt!$B$23-Beamte!N469)))*(1+S469)</f>
        <v>0</v>
      </c>
      <c r="V469" s="24">
        <f>IF(N469&lt;Gesamt!$B$24,IF(H469=0,G469+365.25*Gesamt!$B$24,H469+365.25*Gesamt!$B$24),0)</f>
        <v>0</v>
      </c>
      <c r="W469" s="26" t="b">
        <f>IF(V469&gt;0,IF(V469&lt;P469,K469/12*Gesamt!$C$24*(1+L469)^(Gesamt!$B$24-Beamte!N469)*(1+$K$4),IF(O469&gt;=35,K469/12*Gesamt!$C$24*(1+L469)^(O469-N469)*(1+$K$4),0)))</f>
        <v>0</v>
      </c>
      <c r="X469" s="36">
        <f>IF(O469&gt;=40,(W469/Gesamt!$B$24*N469/((1+Gesamt!$B$29)^(Gesamt!$B$24-Beamte!N469))*(1+S469)),IF(O469&gt;=35,(W469/O469*N469/((1+Gesamt!$B$29)^(O469-Beamte!N469))*(1+S469)),0))</f>
        <v>0</v>
      </c>
      <c r="Y469" s="27">
        <f>IF(N469&gt;Gesamt!$B$23,0,K469/12*Gesamt!$C$23*(((1+Beamte!L469)^(Gesamt!$B$23-Beamte!N469))))</f>
        <v>0</v>
      </c>
      <c r="Z469" s="15">
        <f>IF(N469&gt;Gesamt!$B$32,0,Y469/Gesamt!$B$32*((N469)*(1+S469))/((1+Gesamt!$B$29)^(Gesamt!$B$32-N469)))</f>
        <v>0</v>
      </c>
      <c r="AA469" s="37">
        <f t="shared" si="52"/>
        <v>0</v>
      </c>
      <c r="AB469" s="15">
        <f>IF(V469-P469&gt;0,0,IF(N469&gt;Gesamt!$B$24,0,K469/12*Gesamt!$C$24*(((1+Beamte!L469)^(Gesamt!$B$24-Beamte!N469)))))</f>
        <v>0</v>
      </c>
      <c r="AC469" s="15">
        <f>IF(N469&gt;Gesamt!$B$24,0,AB469/Gesamt!$B$24*((N469)*(1+S469))/((1+Gesamt!$B$29)^(Gesamt!$B$24-N469)))</f>
        <v>0</v>
      </c>
      <c r="AD469" s="37">
        <f t="shared" si="53"/>
        <v>0</v>
      </c>
      <c r="AE469" s="15">
        <f>IF(R469-P469&lt;0,0,x)</f>
        <v>0</v>
      </c>
    </row>
    <row r="470" spans="6:31" x14ac:dyDescent="0.15">
      <c r="F470" s="40"/>
      <c r="G470" s="40"/>
      <c r="H470" s="40"/>
      <c r="I470" s="41"/>
      <c r="J470" s="41"/>
      <c r="K470" s="32">
        <f t="shared" si="49"/>
        <v>0</v>
      </c>
      <c r="L470" s="42">
        <v>1.4999999999999999E-2</v>
      </c>
      <c r="M470" s="33">
        <f t="shared" si="50"/>
        <v>-50.997946611909654</v>
      </c>
      <c r="N470" s="22">
        <f>(Gesamt!$B$2-IF(H470=0,G470,H470))/365.25</f>
        <v>116</v>
      </c>
      <c r="O470" s="22">
        <f t="shared" si="54"/>
        <v>65.002053388090346</v>
      </c>
      <c r="P470" s="23">
        <f>F470+IF(C470="m",Gesamt!$B$13*365.25,Gesamt!$B$14*365.25)</f>
        <v>23741.25</v>
      </c>
      <c r="Q470" s="34">
        <f t="shared" si="51"/>
        <v>23742</v>
      </c>
      <c r="R470" s="24">
        <f>IF(N470&lt;Gesamt!$B$23,IF(H470=0,G470+365.25*Gesamt!$B$23,H470+365.25*Gesamt!$B$23),0)</f>
        <v>0</v>
      </c>
      <c r="S470" s="35">
        <f>IF(M470&lt;Gesamt!$B$17,Gesamt!$C$17,IF(M470&lt;Gesamt!$B$18,Gesamt!$C$18,IF(M470&lt;Gesamt!$B$19,Gesamt!$C$19,Gesamt!$C$20)))</f>
        <v>0</v>
      </c>
      <c r="T470" s="26">
        <f>IF(R470&gt;0,IF(R470&lt;P470,K470/12*Gesamt!$C$23*(1+L470)^(Gesamt!$B$23-Beamte!N470)*(1+$K$4),0),0)</f>
        <v>0</v>
      </c>
      <c r="U470" s="36">
        <f>(T470/Gesamt!$B$23*N470/((1+Gesamt!$B$29)^(Gesamt!$B$23-Beamte!N470)))*(1+S470)</f>
        <v>0</v>
      </c>
      <c r="V470" s="24">
        <f>IF(N470&lt;Gesamt!$B$24,IF(H470=0,G470+365.25*Gesamt!$B$24,H470+365.25*Gesamt!$B$24),0)</f>
        <v>0</v>
      </c>
      <c r="W470" s="26" t="b">
        <f>IF(V470&gt;0,IF(V470&lt;P470,K470/12*Gesamt!$C$24*(1+L470)^(Gesamt!$B$24-Beamte!N470)*(1+$K$4),IF(O470&gt;=35,K470/12*Gesamt!$C$24*(1+L470)^(O470-N470)*(1+$K$4),0)))</f>
        <v>0</v>
      </c>
      <c r="X470" s="36">
        <f>IF(O470&gt;=40,(W470/Gesamt!$B$24*N470/((1+Gesamt!$B$29)^(Gesamt!$B$24-Beamte!N470))*(1+S470)),IF(O470&gt;=35,(W470/O470*N470/((1+Gesamt!$B$29)^(O470-Beamte!N470))*(1+S470)),0))</f>
        <v>0</v>
      </c>
      <c r="Y470" s="27">
        <f>IF(N470&gt;Gesamt!$B$23,0,K470/12*Gesamt!$C$23*(((1+Beamte!L470)^(Gesamt!$B$23-Beamte!N470))))</f>
        <v>0</v>
      </c>
      <c r="Z470" s="15">
        <f>IF(N470&gt;Gesamt!$B$32,0,Y470/Gesamt!$B$32*((N470)*(1+S470))/((1+Gesamt!$B$29)^(Gesamt!$B$32-N470)))</f>
        <v>0</v>
      </c>
      <c r="AA470" s="37">
        <f t="shared" si="52"/>
        <v>0</v>
      </c>
      <c r="AB470" s="15">
        <f>IF(V470-P470&gt;0,0,IF(N470&gt;Gesamt!$B$24,0,K470/12*Gesamt!$C$24*(((1+Beamte!L470)^(Gesamt!$B$24-Beamte!N470)))))</f>
        <v>0</v>
      </c>
      <c r="AC470" s="15">
        <f>IF(N470&gt;Gesamt!$B$24,0,AB470/Gesamt!$B$24*((N470)*(1+S470))/((1+Gesamt!$B$29)^(Gesamt!$B$24-N470)))</f>
        <v>0</v>
      </c>
      <c r="AD470" s="37">
        <f t="shared" si="53"/>
        <v>0</v>
      </c>
      <c r="AE470" s="15">
        <f>IF(R470-P470&lt;0,0,x)</f>
        <v>0</v>
      </c>
    </row>
    <row r="471" spans="6:31" x14ac:dyDescent="0.15">
      <c r="F471" s="40"/>
      <c r="G471" s="40"/>
      <c r="H471" s="40"/>
      <c r="I471" s="41"/>
      <c r="J471" s="41"/>
      <c r="K471" s="32">
        <f t="shared" si="49"/>
        <v>0</v>
      </c>
      <c r="L471" s="42">
        <v>1.4999999999999999E-2</v>
      </c>
      <c r="M471" s="33">
        <f t="shared" si="50"/>
        <v>-50.997946611909654</v>
      </c>
      <c r="N471" s="22">
        <f>(Gesamt!$B$2-IF(H471=0,G471,H471))/365.25</f>
        <v>116</v>
      </c>
      <c r="O471" s="22">
        <f t="shared" si="54"/>
        <v>65.002053388090346</v>
      </c>
      <c r="P471" s="23">
        <f>F471+IF(C471="m",Gesamt!$B$13*365.25,Gesamt!$B$14*365.25)</f>
        <v>23741.25</v>
      </c>
      <c r="Q471" s="34">
        <f t="shared" si="51"/>
        <v>23742</v>
      </c>
      <c r="R471" s="24">
        <f>IF(N471&lt;Gesamt!$B$23,IF(H471=0,G471+365.25*Gesamt!$B$23,H471+365.25*Gesamt!$B$23),0)</f>
        <v>0</v>
      </c>
      <c r="S471" s="35">
        <f>IF(M471&lt;Gesamt!$B$17,Gesamt!$C$17,IF(M471&lt;Gesamt!$B$18,Gesamt!$C$18,IF(M471&lt;Gesamt!$B$19,Gesamt!$C$19,Gesamt!$C$20)))</f>
        <v>0</v>
      </c>
      <c r="T471" s="26">
        <f>IF(R471&gt;0,IF(R471&lt;P471,K471/12*Gesamt!$C$23*(1+L471)^(Gesamt!$B$23-Beamte!N471)*(1+$K$4),0),0)</f>
        <v>0</v>
      </c>
      <c r="U471" s="36">
        <f>(T471/Gesamt!$B$23*N471/((1+Gesamt!$B$29)^(Gesamt!$B$23-Beamte!N471)))*(1+S471)</f>
        <v>0</v>
      </c>
      <c r="V471" s="24">
        <f>IF(N471&lt;Gesamt!$B$24,IF(H471=0,G471+365.25*Gesamt!$B$24,H471+365.25*Gesamt!$B$24),0)</f>
        <v>0</v>
      </c>
      <c r="W471" s="26" t="b">
        <f>IF(V471&gt;0,IF(V471&lt;P471,K471/12*Gesamt!$C$24*(1+L471)^(Gesamt!$B$24-Beamte!N471)*(1+$K$4),IF(O471&gt;=35,K471/12*Gesamt!$C$24*(1+L471)^(O471-N471)*(1+$K$4),0)))</f>
        <v>0</v>
      </c>
      <c r="X471" s="36">
        <f>IF(O471&gt;=40,(W471/Gesamt!$B$24*N471/((1+Gesamt!$B$29)^(Gesamt!$B$24-Beamte!N471))*(1+S471)),IF(O471&gt;=35,(W471/O471*N471/((1+Gesamt!$B$29)^(O471-Beamte!N471))*(1+S471)),0))</f>
        <v>0</v>
      </c>
      <c r="Y471" s="27">
        <f>IF(N471&gt;Gesamt!$B$23,0,K471/12*Gesamt!$C$23*(((1+Beamte!L471)^(Gesamt!$B$23-Beamte!N471))))</f>
        <v>0</v>
      </c>
      <c r="Z471" s="15">
        <f>IF(N471&gt;Gesamt!$B$32,0,Y471/Gesamt!$B$32*((N471)*(1+S471))/((1+Gesamt!$B$29)^(Gesamt!$B$32-N471)))</f>
        <v>0</v>
      </c>
      <c r="AA471" s="37">
        <f t="shared" si="52"/>
        <v>0</v>
      </c>
      <c r="AB471" s="15">
        <f>IF(V471-P471&gt;0,0,IF(N471&gt;Gesamt!$B$24,0,K471/12*Gesamt!$C$24*(((1+Beamte!L471)^(Gesamt!$B$24-Beamte!N471)))))</f>
        <v>0</v>
      </c>
      <c r="AC471" s="15">
        <f>IF(N471&gt;Gesamt!$B$24,0,AB471/Gesamt!$B$24*((N471)*(1+S471))/((1+Gesamt!$B$29)^(Gesamt!$B$24-N471)))</f>
        <v>0</v>
      </c>
      <c r="AD471" s="37">
        <f t="shared" si="53"/>
        <v>0</v>
      </c>
      <c r="AE471" s="15">
        <f>IF(R471-P471&lt;0,0,x)</f>
        <v>0</v>
      </c>
    </row>
    <row r="472" spans="6:31" x14ac:dyDescent="0.15">
      <c r="F472" s="40"/>
      <c r="G472" s="40"/>
      <c r="H472" s="40"/>
      <c r="I472" s="41"/>
      <c r="J472" s="41"/>
      <c r="K472" s="32">
        <f t="shared" si="49"/>
        <v>0</v>
      </c>
      <c r="L472" s="42">
        <v>1.4999999999999999E-2</v>
      </c>
      <c r="M472" s="33">
        <f t="shared" si="50"/>
        <v>-50.997946611909654</v>
      </c>
      <c r="N472" s="22">
        <f>(Gesamt!$B$2-IF(H472=0,G472,H472))/365.25</f>
        <v>116</v>
      </c>
      <c r="O472" s="22">
        <f t="shared" si="54"/>
        <v>65.002053388090346</v>
      </c>
      <c r="P472" s="23">
        <f>F472+IF(C472="m",Gesamt!$B$13*365.25,Gesamt!$B$14*365.25)</f>
        <v>23741.25</v>
      </c>
      <c r="Q472" s="34">
        <f t="shared" si="51"/>
        <v>23742</v>
      </c>
      <c r="R472" s="24">
        <f>IF(N472&lt;Gesamt!$B$23,IF(H472=0,G472+365.25*Gesamt!$B$23,H472+365.25*Gesamt!$B$23),0)</f>
        <v>0</v>
      </c>
      <c r="S472" s="35">
        <f>IF(M472&lt;Gesamt!$B$17,Gesamt!$C$17,IF(M472&lt;Gesamt!$B$18,Gesamt!$C$18,IF(M472&lt;Gesamt!$B$19,Gesamt!$C$19,Gesamt!$C$20)))</f>
        <v>0</v>
      </c>
      <c r="T472" s="26">
        <f>IF(R472&gt;0,IF(R472&lt;P472,K472/12*Gesamt!$C$23*(1+L472)^(Gesamt!$B$23-Beamte!N472)*(1+$K$4),0),0)</f>
        <v>0</v>
      </c>
      <c r="U472" s="36">
        <f>(T472/Gesamt!$B$23*N472/((1+Gesamt!$B$29)^(Gesamt!$B$23-Beamte!N472)))*(1+S472)</f>
        <v>0</v>
      </c>
      <c r="V472" s="24">
        <f>IF(N472&lt;Gesamt!$B$24,IF(H472=0,G472+365.25*Gesamt!$B$24,H472+365.25*Gesamt!$B$24),0)</f>
        <v>0</v>
      </c>
      <c r="W472" s="26" t="b">
        <f>IF(V472&gt;0,IF(V472&lt;P472,K472/12*Gesamt!$C$24*(1+L472)^(Gesamt!$B$24-Beamte!N472)*(1+$K$4),IF(O472&gt;=35,K472/12*Gesamt!$C$24*(1+L472)^(O472-N472)*(1+$K$4),0)))</f>
        <v>0</v>
      </c>
      <c r="X472" s="36">
        <f>IF(O472&gt;=40,(W472/Gesamt!$B$24*N472/((1+Gesamt!$B$29)^(Gesamt!$B$24-Beamte!N472))*(1+S472)),IF(O472&gt;=35,(W472/O472*N472/((1+Gesamt!$B$29)^(O472-Beamte!N472))*(1+S472)),0))</f>
        <v>0</v>
      </c>
      <c r="Y472" s="27">
        <f>IF(N472&gt;Gesamt!$B$23,0,K472/12*Gesamt!$C$23*(((1+Beamte!L472)^(Gesamt!$B$23-Beamte!N472))))</f>
        <v>0</v>
      </c>
      <c r="Z472" s="15">
        <f>IF(N472&gt;Gesamt!$B$32,0,Y472/Gesamt!$B$32*((N472)*(1+S472))/((1+Gesamt!$B$29)^(Gesamt!$B$32-N472)))</f>
        <v>0</v>
      </c>
      <c r="AA472" s="37">
        <f t="shared" si="52"/>
        <v>0</v>
      </c>
      <c r="AB472" s="15">
        <f>IF(V472-P472&gt;0,0,IF(N472&gt;Gesamt!$B$24,0,K472/12*Gesamt!$C$24*(((1+Beamte!L472)^(Gesamt!$B$24-Beamte!N472)))))</f>
        <v>0</v>
      </c>
      <c r="AC472" s="15">
        <f>IF(N472&gt;Gesamt!$B$24,0,AB472/Gesamt!$B$24*((N472)*(1+S472))/((1+Gesamt!$B$29)^(Gesamt!$B$24-N472)))</f>
        <v>0</v>
      </c>
      <c r="AD472" s="37">
        <f t="shared" si="53"/>
        <v>0</v>
      </c>
      <c r="AE472" s="15">
        <f>IF(R472-P472&lt;0,0,x)</f>
        <v>0</v>
      </c>
    </row>
    <row r="473" spans="6:31" x14ac:dyDescent="0.15">
      <c r="F473" s="40"/>
      <c r="G473" s="40"/>
      <c r="H473" s="40"/>
      <c r="I473" s="41"/>
      <c r="J473" s="41"/>
      <c r="K473" s="32">
        <f t="shared" si="49"/>
        <v>0</v>
      </c>
      <c r="L473" s="42">
        <v>1.4999999999999999E-2</v>
      </c>
      <c r="M473" s="33">
        <f t="shared" si="50"/>
        <v>-50.997946611909654</v>
      </c>
      <c r="N473" s="22">
        <f>(Gesamt!$B$2-IF(H473=0,G473,H473))/365.25</f>
        <v>116</v>
      </c>
      <c r="O473" s="22">
        <f t="shared" si="54"/>
        <v>65.002053388090346</v>
      </c>
      <c r="P473" s="23">
        <f>F473+IF(C473="m",Gesamt!$B$13*365.25,Gesamt!$B$14*365.25)</f>
        <v>23741.25</v>
      </c>
      <c r="Q473" s="34">
        <f t="shared" si="51"/>
        <v>23742</v>
      </c>
      <c r="R473" s="24">
        <f>IF(N473&lt;Gesamt!$B$23,IF(H473=0,G473+365.25*Gesamt!$B$23,H473+365.25*Gesamt!$B$23),0)</f>
        <v>0</v>
      </c>
      <c r="S473" s="35">
        <f>IF(M473&lt;Gesamt!$B$17,Gesamt!$C$17,IF(M473&lt;Gesamt!$B$18,Gesamt!$C$18,IF(M473&lt;Gesamt!$B$19,Gesamt!$C$19,Gesamt!$C$20)))</f>
        <v>0</v>
      </c>
      <c r="T473" s="26">
        <f>IF(R473&gt;0,IF(R473&lt;P473,K473/12*Gesamt!$C$23*(1+L473)^(Gesamt!$B$23-Beamte!N473)*(1+$K$4),0),0)</f>
        <v>0</v>
      </c>
      <c r="U473" s="36">
        <f>(T473/Gesamt!$B$23*N473/((1+Gesamt!$B$29)^(Gesamt!$B$23-Beamte!N473)))*(1+S473)</f>
        <v>0</v>
      </c>
      <c r="V473" s="24">
        <f>IF(N473&lt;Gesamt!$B$24,IF(H473=0,G473+365.25*Gesamt!$B$24,H473+365.25*Gesamt!$B$24),0)</f>
        <v>0</v>
      </c>
      <c r="W473" s="26" t="b">
        <f>IF(V473&gt;0,IF(V473&lt;P473,K473/12*Gesamt!$C$24*(1+L473)^(Gesamt!$B$24-Beamte!N473)*(1+$K$4),IF(O473&gt;=35,K473/12*Gesamt!$C$24*(1+L473)^(O473-N473)*(1+$K$4),0)))</f>
        <v>0</v>
      </c>
      <c r="X473" s="36">
        <f>IF(O473&gt;=40,(W473/Gesamt!$B$24*N473/((1+Gesamt!$B$29)^(Gesamt!$B$24-Beamte!N473))*(1+S473)),IF(O473&gt;=35,(W473/O473*N473/((1+Gesamt!$B$29)^(O473-Beamte!N473))*(1+S473)),0))</f>
        <v>0</v>
      </c>
      <c r="Y473" s="27">
        <f>IF(N473&gt;Gesamt!$B$23,0,K473/12*Gesamt!$C$23*(((1+Beamte!L473)^(Gesamt!$B$23-Beamte!N473))))</f>
        <v>0</v>
      </c>
      <c r="Z473" s="15">
        <f>IF(N473&gt;Gesamt!$B$32,0,Y473/Gesamt!$B$32*((N473)*(1+S473))/((1+Gesamt!$B$29)^(Gesamt!$B$32-N473)))</f>
        <v>0</v>
      </c>
      <c r="AA473" s="37">
        <f t="shared" si="52"/>
        <v>0</v>
      </c>
      <c r="AB473" s="15">
        <f>IF(V473-P473&gt;0,0,IF(N473&gt;Gesamt!$B$24,0,K473/12*Gesamt!$C$24*(((1+Beamte!L473)^(Gesamt!$B$24-Beamte!N473)))))</f>
        <v>0</v>
      </c>
      <c r="AC473" s="15">
        <f>IF(N473&gt;Gesamt!$B$24,0,AB473/Gesamt!$B$24*((N473)*(1+S473))/((1+Gesamt!$B$29)^(Gesamt!$B$24-N473)))</f>
        <v>0</v>
      </c>
      <c r="AD473" s="37">
        <f t="shared" si="53"/>
        <v>0</v>
      </c>
      <c r="AE473" s="15">
        <f>IF(R473-P473&lt;0,0,x)</f>
        <v>0</v>
      </c>
    </row>
    <row r="474" spans="6:31" x14ac:dyDescent="0.15">
      <c r="F474" s="40"/>
      <c r="G474" s="40"/>
      <c r="H474" s="40"/>
      <c r="I474" s="41"/>
      <c r="J474" s="41"/>
      <c r="K474" s="32">
        <f t="shared" si="49"/>
        <v>0</v>
      </c>
      <c r="L474" s="42">
        <v>1.4999999999999999E-2</v>
      </c>
      <c r="M474" s="33">
        <f t="shared" si="50"/>
        <v>-50.997946611909654</v>
      </c>
      <c r="N474" s="22">
        <f>(Gesamt!$B$2-IF(H474=0,G474,H474))/365.25</f>
        <v>116</v>
      </c>
      <c r="O474" s="22">
        <f t="shared" si="54"/>
        <v>65.002053388090346</v>
      </c>
      <c r="P474" s="23">
        <f>F474+IF(C474="m",Gesamt!$B$13*365.25,Gesamt!$B$14*365.25)</f>
        <v>23741.25</v>
      </c>
      <c r="Q474" s="34">
        <f t="shared" si="51"/>
        <v>23742</v>
      </c>
      <c r="R474" s="24">
        <f>IF(N474&lt;Gesamt!$B$23,IF(H474=0,G474+365.25*Gesamt!$B$23,H474+365.25*Gesamt!$B$23),0)</f>
        <v>0</v>
      </c>
      <c r="S474" s="35">
        <f>IF(M474&lt;Gesamt!$B$17,Gesamt!$C$17,IF(M474&lt;Gesamt!$B$18,Gesamt!$C$18,IF(M474&lt;Gesamt!$B$19,Gesamt!$C$19,Gesamt!$C$20)))</f>
        <v>0</v>
      </c>
      <c r="T474" s="26">
        <f>IF(R474&gt;0,IF(R474&lt;P474,K474/12*Gesamt!$C$23*(1+L474)^(Gesamt!$B$23-Beamte!N474)*(1+$K$4),0),0)</f>
        <v>0</v>
      </c>
      <c r="U474" s="36">
        <f>(T474/Gesamt!$B$23*N474/((1+Gesamt!$B$29)^(Gesamt!$B$23-Beamte!N474)))*(1+S474)</f>
        <v>0</v>
      </c>
      <c r="V474" s="24">
        <f>IF(N474&lt;Gesamt!$B$24,IF(H474=0,G474+365.25*Gesamt!$B$24,H474+365.25*Gesamt!$B$24),0)</f>
        <v>0</v>
      </c>
      <c r="W474" s="26" t="b">
        <f>IF(V474&gt;0,IF(V474&lt;P474,K474/12*Gesamt!$C$24*(1+L474)^(Gesamt!$B$24-Beamte!N474)*(1+$K$4),IF(O474&gt;=35,K474/12*Gesamt!$C$24*(1+L474)^(O474-N474)*(1+$K$4),0)))</f>
        <v>0</v>
      </c>
      <c r="X474" s="36">
        <f>IF(O474&gt;=40,(W474/Gesamt!$B$24*N474/((1+Gesamt!$B$29)^(Gesamt!$B$24-Beamte!N474))*(1+S474)),IF(O474&gt;=35,(W474/O474*N474/((1+Gesamt!$B$29)^(O474-Beamte!N474))*(1+S474)),0))</f>
        <v>0</v>
      </c>
      <c r="Y474" s="27">
        <f>IF(N474&gt;Gesamt!$B$23,0,K474/12*Gesamt!$C$23*(((1+Beamte!L474)^(Gesamt!$B$23-Beamte!N474))))</f>
        <v>0</v>
      </c>
      <c r="Z474" s="15">
        <f>IF(N474&gt;Gesamt!$B$32,0,Y474/Gesamt!$B$32*((N474)*(1+S474))/((1+Gesamt!$B$29)^(Gesamt!$B$32-N474)))</f>
        <v>0</v>
      </c>
      <c r="AA474" s="37">
        <f t="shared" si="52"/>
        <v>0</v>
      </c>
      <c r="AB474" s="15">
        <f>IF(V474-P474&gt;0,0,IF(N474&gt;Gesamt!$B$24,0,K474/12*Gesamt!$C$24*(((1+Beamte!L474)^(Gesamt!$B$24-Beamte!N474)))))</f>
        <v>0</v>
      </c>
      <c r="AC474" s="15">
        <f>IF(N474&gt;Gesamt!$B$24,0,AB474/Gesamt!$B$24*((N474)*(1+S474))/((1+Gesamt!$B$29)^(Gesamt!$B$24-N474)))</f>
        <v>0</v>
      </c>
      <c r="AD474" s="37">
        <f t="shared" si="53"/>
        <v>0</v>
      </c>
      <c r="AE474" s="15">
        <f>IF(R474-P474&lt;0,0,x)</f>
        <v>0</v>
      </c>
    </row>
    <row r="475" spans="6:31" x14ac:dyDescent="0.15">
      <c r="F475" s="40"/>
      <c r="G475" s="40"/>
      <c r="H475" s="40"/>
      <c r="I475" s="41"/>
      <c r="J475" s="41"/>
      <c r="K475" s="32">
        <f t="shared" ref="K475:K538" si="55">IF(J475=0,I475*12,J475*12)</f>
        <v>0</v>
      </c>
      <c r="L475" s="42">
        <v>1.4999999999999999E-2</v>
      </c>
      <c r="M475" s="33">
        <f t="shared" ref="M475:M538" si="56">+O475-N475</f>
        <v>-50.997946611909654</v>
      </c>
      <c r="N475" s="22">
        <f>(Gesamt!$B$2-IF(H475=0,G475,H475))/365.25</f>
        <v>116</v>
      </c>
      <c r="O475" s="22">
        <f t="shared" si="54"/>
        <v>65.002053388090346</v>
      </c>
      <c r="P475" s="23">
        <f>F475+IF(C475="m",Gesamt!$B$13*365.25,Gesamt!$B$14*365.25)</f>
        <v>23741.25</v>
      </c>
      <c r="Q475" s="34">
        <f t="shared" ref="Q475:Q538" si="57">EOMONTH(P475,0)</f>
        <v>23742</v>
      </c>
      <c r="R475" s="24">
        <f>IF(N475&lt;Gesamt!$B$23,IF(H475=0,G475+365.25*Gesamt!$B$23,H475+365.25*Gesamt!$B$23),0)</f>
        <v>0</v>
      </c>
      <c r="S475" s="35">
        <f>IF(M475&lt;Gesamt!$B$17,Gesamt!$C$17,IF(M475&lt;Gesamt!$B$18,Gesamt!$C$18,IF(M475&lt;Gesamt!$B$19,Gesamt!$C$19,Gesamt!$C$20)))</f>
        <v>0</v>
      </c>
      <c r="T475" s="26">
        <f>IF(R475&gt;0,IF(R475&lt;P475,K475/12*Gesamt!$C$23*(1+L475)^(Gesamt!$B$23-Beamte!N475)*(1+$K$4),0),0)</f>
        <v>0</v>
      </c>
      <c r="U475" s="36">
        <f>(T475/Gesamt!$B$23*N475/((1+Gesamt!$B$29)^(Gesamt!$B$23-Beamte!N475)))*(1+S475)</f>
        <v>0</v>
      </c>
      <c r="V475" s="24">
        <f>IF(N475&lt;Gesamt!$B$24,IF(H475=0,G475+365.25*Gesamt!$B$24,H475+365.25*Gesamt!$B$24),0)</f>
        <v>0</v>
      </c>
      <c r="W475" s="26" t="b">
        <f>IF(V475&gt;0,IF(V475&lt;P475,K475/12*Gesamt!$C$24*(1+L475)^(Gesamt!$B$24-Beamte!N475)*(1+$K$4),IF(O475&gt;=35,K475/12*Gesamt!$C$24*(1+L475)^(O475-N475)*(1+$K$4),0)))</f>
        <v>0</v>
      </c>
      <c r="X475" s="36">
        <f>IF(O475&gt;=40,(W475/Gesamt!$B$24*N475/((1+Gesamt!$B$29)^(Gesamt!$B$24-Beamte!N475))*(1+S475)),IF(O475&gt;=35,(W475/O475*N475/((1+Gesamt!$B$29)^(O475-Beamte!N475))*(1+S475)),0))</f>
        <v>0</v>
      </c>
      <c r="Y475" s="27">
        <f>IF(N475&gt;Gesamt!$B$23,0,K475/12*Gesamt!$C$23*(((1+Beamte!L475)^(Gesamt!$B$23-Beamte!N475))))</f>
        <v>0</v>
      </c>
      <c r="Z475" s="15">
        <f>IF(N475&gt;Gesamt!$B$32,0,Y475/Gesamt!$B$32*((N475)*(1+S475))/((1+Gesamt!$B$29)^(Gesamt!$B$32-N475)))</f>
        <v>0</v>
      </c>
      <c r="AA475" s="37">
        <f t="shared" ref="AA475:AA538" si="58">U475-Z475</f>
        <v>0</v>
      </c>
      <c r="AB475" s="15">
        <f>IF(V475-P475&gt;0,0,IF(N475&gt;Gesamt!$B$24,0,K475/12*Gesamt!$C$24*(((1+Beamte!L475)^(Gesamt!$B$24-Beamte!N475)))))</f>
        <v>0</v>
      </c>
      <c r="AC475" s="15">
        <f>IF(N475&gt;Gesamt!$B$24,0,AB475/Gesamt!$B$24*((N475)*(1+S475))/((1+Gesamt!$B$29)^(Gesamt!$B$24-N475)))</f>
        <v>0</v>
      </c>
      <c r="AD475" s="37">
        <f t="shared" ref="AD475:AD538" si="59">X475-AC475</f>
        <v>0</v>
      </c>
      <c r="AE475" s="15">
        <f>IF(R475-P475&lt;0,0,x)</f>
        <v>0</v>
      </c>
    </row>
    <row r="476" spans="6:31" x14ac:dyDescent="0.15">
      <c r="F476" s="40"/>
      <c r="G476" s="40"/>
      <c r="H476" s="40"/>
      <c r="I476" s="41"/>
      <c r="J476" s="41"/>
      <c r="K476" s="32">
        <f t="shared" si="55"/>
        <v>0</v>
      </c>
      <c r="L476" s="42">
        <v>1.4999999999999999E-2</v>
      </c>
      <c r="M476" s="33">
        <f t="shared" si="56"/>
        <v>-50.997946611909654</v>
      </c>
      <c r="N476" s="22">
        <f>(Gesamt!$B$2-IF(H476=0,G476,H476))/365.25</f>
        <v>116</v>
      </c>
      <c r="O476" s="22">
        <f t="shared" si="54"/>
        <v>65.002053388090346</v>
      </c>
      <c r="P476" s="23">
        <f>F476+IF(C476="m",Gesamt!$B$13*365.25,Gesamt!$B$14*365.25)</f>
        <v>23741.25</v>
      </c>
      <c r="Q476" s="34">
        <f t="shared" si="57"/>
        <v>23742</v>
      </c>
      <c r="R476" s="24">
        <f>IF(N476&lt;Gesamt!$B$23,IF(H476=0,G476+365.25*Gesamt!$B$23,H476+365.25*Gesamt!$B$23),0)</f>
        <v>0</v>
      </c>
      <c r="S476" s="35">
        <f>IF(M476&lt;Gesamt!$B$17,Gesamt!$C$17,IF(M476&lt;Gesamt!$B$18,Gesamt!$C$18,IF(M476&lt;Gesamt!$B$19,Gesamt!$C$19,Gesamt!$C$20)))</f>
        <v>0</v>
      </c>
      <c r="T476" s="26">
        <f>IF(R476&gt;0,IF(R476&lt;P476,K476/12*Gesamt!$C$23*(1+L476)^(Gesamt!$B$23-Beamte!N476)*(1+$K$4),0),0)</f>
        <v>0</v>
      </c>
      <c r="U476" s="36">
        <f>(T476/Gesamt!$B$23*N476/((1+Gesamt!$B$29)^(Gesamt!$B$23-Beamte!N476)))*(1+S476)</f>
        <v>0</v>
      </c>
      <c r="V476" s="24">
        <f>IF(N476&lt;Gesamt!$B$24,IF(H476=0,G476+365.25*Gesamt!$B$24,H476+365.25*Gesamt!$B$24),0)</f>
        <v>0</v>
      </c>
      <c r="W476" s="26" t="b">
        <f>IF(V476&gt;0,IF(V476&lt;P476,K476/12*Gesamt!$C$24*(1+L476)^(Gesamt!$B$24-Beamte!N476)*(1+$K$4),IF(O476&gt;=35,K476/12*Gesamt!$C$24*(1+L476)^(O476-N476)*(1+$K$4),0)))</f>
        <v>0</v>
      </c>
      <c r="X476" s="36">
        <f>IF(O476&gt;=40,(W476/Gesamt!$B$24*N476/((1+Gesamt!$B$29)^(Gesamt!$B$24-Beamte!N476))*(1+S476)),IF(O476&gt;=35,(W476/O476*N476/((1+Gesamt!$B$29)^(O476-Beamte!N476))*(1+S476)),0))</f>
        <v>0</v>
      </c>
      <c r="Y476" s="27">
        <f>IF(N476&gt;Gesamt!$B$23,0,K476/12*Gesamt!$C$23*(((1+Beamte!L476)^(Gesamt!$B$23-Beamte!N476))))</f>
        <v>0</v>
      </c>
      <c r="Z476" s="15">
        <f>IF(N476&gt;Gesamt!$B$32,0,Y476/Gesamt!$B$32*((N476)*(1+S476))/((1+Gesamt!$B$29)^(Gesamt!$B$32-N476)))</f>
        <v>0</v>
      </c>
      <c r="AA476" s="37">
        <f t="shared" si="58"/>
        <v>0</v>
      </c>
      <c r="AB476" s="15">
        <f>IF(V476-P476&gt;0,0,IF(N476&gt;Gesamt!$B$24,0,K476/12*Gesamt!$C$24*(((1+Beamte!L476)^(Gesamt!$B$24-Beamte!N476)))))</f>
        <v>0</v>
      </c>
      <c r="AC476" s="15">
        <f>IF(N476&gt;Gesamt!$B$24,0,AB476/Gesamt!$B$24*((N476)*(1+S476))/((1+Gesamt!$B$29)^(Gesamt!$B$24-N476)))</f>
        <v>0</v>
      </c>
      <c r="AD476" s="37">
        <f t="shared" si="59"/>
        <v>0</v>
      </c>
      <c r="AE476" s="15">
        <f>IF(R476-P476&lt;0,0,x)</f>
        <v>0</v>
      </c>
    </row>
    <row r="477" spans="6:31" x14ac:dyDescent="0.15">
      <c r="F477" s="40"/>
      <c r="G477" s="40"/>
      <c r="H477" s="40"/>
      <c r="I477" s="41"/>
      <c r="J477" s="41"/>
      <c r="K477" s="32">
        <f t="shared" si="55"/>
        <v>0</v>
      </c>
      <c r="L477" s="42">
        <v>1.4999999999999999E-2</v>
      </c>
      <c r="M477" s="33">
        <f t="shared" si="56"/>
        <v>-50.997946611909654</v>
      </c>
      <c r="N477" s="22">
        <f>(Gesamt!$B$2-IF(H477=0,G477,H477))/365.25</f>
        <v>116</v>
      </c>
      <c r="O477" s="22">
        <f t="shared" si="54"/>
        <v>65.002053388090346</v>
      </c>
      <c r="P477" s="23">
        <f>F477+IF(C477="m",Gesamt!$B$13*365.25,Gesamt!$B$14*365.25)</f>
        <v>23741.25</v>
      </c>
      <c r="Q477" s="34">
        <f t="shared" si="57"/>
        <v>23742</v>
      </c>
      <c r="R477" s="24">
        <f>IF(N477&lt;Gesamt!$B$23,IF(H477=0,G477+365.25*Gesamt!$B$23,H477+365.25*Gesamt!$B$23),0)</f>
        <v>0</v>
      </c>
      <c r="S477" s="35">
        <f>IF(M477&lt;Gesamt!$B$17,Gesamt!$C$17,IF(M477&lt;Gesamt!$B$18,Gesamt!$C$18,IF(M477&lt;Gesamt!$B$19,Gesamt!$C$19,Gesamt!$C$20)))</f>
        <v>0</v>
      </c>
      <c r="T477" s="26">
        <f>IF(R477&gt;0,IF(R477&lt;P477,K477/12*Gesamt!$C$23*(1+L477)^(Gesamt!$B$23-Beamte!N477)*(1+$K$4),0),0)</f>
        <v>0</v>
      </c>
      <c r="U477" s="36">
        <f>(T477/Gesamt!$B$23*N477/((1+Gesamt!$B$29)^(Gesamt!$B$23-Beamte!N477)))*(1+S477)</f>
        <v>0</v>
      </c>
      <c r="V477" s="24">
        <f>IF(N477&lt;Gesamt!$B$24,IF(H477=0,G477+365.25*Gesamt!$B$24,H477+365.25*Gesamt!$B$24),0)</f>
        <v>0</v>
      </c>
      <c r="W477" s="26" t="b">
        <f>IF(V477&gt;0,IF(V477&lt;P477,K477/12*Gesamt!$C$24*(1+L477)^(Gesamt!$B$24-Beamte!N477)*(1+$K$4),IF(O477&gt;=35,K477/12*Gesamt!$C$24*(1+L477)^(O477-N477)*(1+$K$4),0)))</f>
        <v>0</v>
      </c>
      <c r="X477" s="36">
        <f>IF(O477&gt;=40,(W477/Gesamt!$B$24*N477/((1+Gesamt!$B$29)^(Gesamt!$B$24-Beamte!N477))*(1+S477)),IF(O477&gt;=35,(W477/O477*N477/((1+Gesamt!$B$29)^(O477-Beamte!N477))*(1+S477)),0))</f>
        <v>0</v>
      </c>
      <c r="Y477" s="27">
        <f>IF(N477&gt;Gesamt!$B$23,0,K477/12*Gesamt!$C$23*(((1+Beamte!L477)^(Gesamt!$B$23-Beamte!N477))))</f>
        <v>0</v>
      </c>
      <c r="Z477" s="15">
        <f>IF(N477&gt;Gesamt!$B$32,0,Y477/Gesamt!$B$32*((N477)*(1+S477))/((1+Gesamt!$B$29)^(Gesamt!$B$32-N477)))</f>
        <v>0</v>
      </c>
      <c r="AA477" s="37">
        <f t="shared" si="58"/>
        <v>0</v>
      </c>
      <c r="AB477" s="15">
        <f>IF(V477-P477&gt;0,0,IF(N477&gt;Gesamt!$B$24,0,K477/12*Gesamt!$C$24*(((1+Beamte!L477)^(Gesamt!$B$24-Beamte!N477)))))</f>
        <v>0</v>
      </c>
      <c r="AC477" s="15">
        <f>IF(N477&gt;Gesamt!$B$24,0,AB477/Gesamt!$B$24*((N477)*(1+S477))/((1+Gesamt!$B$29)^(Gesamt!$B$24-N477)))</f>
        <v>0</v>
      </c>
      <c r="AD477" s="37">
        <f t="shared" si="59"/>
        <v>0</v>
      </c>
      <c r="AE477" s="15">
        <f>IF(R477-P477&lt;0,0,x)</f>
        <v>0</v>
      </c>
    </row>
    <row r="478" spans="6:31" x14ac:dyDescent="0.15">
      <c r="F478" s="40"/>
      <c r="G478" s="40"/>
      <c r="H478" s="40"/>
      <c r="I478" s="41"/>
      <c r="J478" s="41"/>
      <c r="K478" s="32">
        <f t="shared" si="55"/>
        <v>0</v>
      </c>
      <c r="L478" s="42">
        <v>1.4999999999999999E-2</v>
      </c>
      <c r="M478" s="33">
        <f t="shared" si="56"/>
        <v>-50.997946611909654</v>
      </c>
      <c r="N478" s="22">
        <f>(Gesamt!$B$2-IF(H478=0,G478,H478))/365.25</f>
        <v>116</v>
      </c>
      <c r="O478" s="22">
        <f t="shared" si="54"/>
        <v>65.002053388090346</v>
      </c>
      <c r="P478" s="23">
        <f>F478+IF(C478="m",Gesamt!$B$13*365.25,Gesamt!$B$14*365.25)</f>
        <v>23741.25</v>
      </c>
      <c r="Q478" s="34">
        <f t="shared" si="57"/>
        <v>23742</v>
      </c>
      <c r="R478" s="24">
        <f>IF(N478&lt;Gesamt!$B$23,IF(H478=0,G478+365.25*Gesamt!$B$23,H478+365.25*Gesamt!$B$23),0)</f>
        <v>0</v>
      </c>
      <c r="S478" s="35">
        <f>IF(M478&lt;Gesamt!$B$17,Gesamt!$C$17,IF(M478&lt;Gesamt!$B$18,Gesamt!$C$18,IF(M478&lt;Gesamt!$B$19,Gesamt!$C$19,Gesamt!$C$20)))</f>
        <v>0</v>
      </c>
      <c r="T478" s="26">
        <f>IF(R478&gt;0,IF(R478&lt;P478,K478/12*Gesamt!$C$23*(1+L478)^(Gesamt!$B$23-Beamte!N478)*(1+$K$4),0),0)</f>
        <v>0</v>
      </c>
      <c r="U478" s="36">
        <f>(T478/Gesamt!$B$23*N478/((1+Gesamt!$B$29)^(Gesamt!$B$23-Beamte!N478)))*(1+S478)</f>
        <v>0</v>
      </c>
      <c r="V478" s="24">
        <f>IF(N478&lt;Gesamt!$B$24,IF(H478=0,G478+365.25*Gesamt!$B$24,H478+365.25*Gesamt!$B$24),0)</f>
        <v>0</v>
      </c>
      <c r="W478" s="26" t="b">
        <f>IF(V478&gt;0,IF(V478&lt;P478,K478/12*Gesamt!$C$24*(1+L478)^(Gesamt!$B$24-Beamte!N478)*(1+$K$4),IF(O478&gt;=35,K478/12*Gesamt!$C$24*(1+L478)^(O478-N478)*(1+$K$4),0)))</f>
        <v>0</v>
      </c>
      <c r="X478" s="36">
        <f>IF(O478&gt;=40,(W478/Gesamt!$B$24*N478/((1+Gesamt!$B$29)^(Gesamt!$B$24-Beamte!N478))*(1+S478)),IF(O478&gt;=35,(W478/O478*N478/((1+Gesamt!$B$29)^(O478-Beamte!N478))*(1+S478)),0))</f>
        <v>0</v>
      </c>
      <c r="Y478" s="27">
        <f>IF(N478&gt;Gesamt!$B$23,0,K478/12*Gesamt!$C$23*(((1+Beamte!L478)^(Gesamt!$B$23-Beamte!N478))))</f>
        <v>0</v>
      </c>
      <c r="Z478" s="15">
        <f>IF(N478&gt;Gesamt!$B$32,0,Y478/Gesamt!$B$32*((N478)*(1+S478))/((1+Gesamt!$B$29)^(Gesamt!$B$32-N478)))</f>
        <v>0</v>
      </c>
      <c r="AA478" s="37">
        <f t="shared" si="58"/>
        <v>0</v>
      </c>
      <c r="AB478" s="15">
        <f>IF(V478-P478&gt;0,0,IF(N478&gt;Gesamt!$B$24,0,K478/12*Gesamt!$C$24*(((1+Beamte!L478)^(Gesamt!$B$24-Beamte!N478)))))</f>
        <v>0</v>
      </c>
      <c r="AC478" s="15">
        <f>IF(N478&gt;Gesamt!$B$24,0,AB478/Gesamt!$B$24*((N478)*(1+S478))/((1+Gesamt!$B$29)^(Gesamt!$B$24-N478)))</f>
        <v>0</v>
      </c>
      <c r="AD478" s="37">
        <f t="shared" si="59"/>
        <v>0</v>
      </c>
      <c r="AE478" s="15">
        <f>IF(R478-P478&lt;0,0,x)</f>
        <v>0</v>
      </c>
    </row>
    <row r="479" spans="6:31" x14ac:dyDescent="0.15">
      <c r="F479" s="40"/>
      <c r="G479" s="40"/>
      <c r="H479" s="40"/>
      <c r="I479" s="41"/>
      <c r="J479" s="41"/>
      <c r="K479" s="32">
        <f t="shared" si="55"/>
        <v>0</v>
      </c>
      <c r="L479" s="42">
        <v>1.4999999999999999E-2</v>
      </c>
      <c r="M479" s="33">
        <f t="shared" si="56"/>
        <v>-50.997946611909654</v>
      </c>
      <c r="N479" s="22">
        <f>(Gesamt!$B$2-IF(H479=0,G479,H479))/365.25</f>
        <v>116</v>
      </c>
      <c r="O479" s="22">
        <f t="shared" si="54"/>
        <v>65.002053388090346</v>
      </c>
      <c r="P479" s="23">
        <f>F479+IF(C479="m",Gesamt!$B$13*365.25,Gesamt!$B$14*365.25)</f>
        <v>23741.25</v>
      </c>
      <c r="Q479" s="34">
        <f t="shared" si="57"/>
        <v>23742</v>
      </c>
      <c r="R479" s="24">
        <f>IF(N479&lt;Gesamt!$B$23,IF(H479=0,G479+365.25*Gesamt!$B$23,H479+365.25*Gesamt!$B$23),0)</f>
        <v>0</v>
      </c>
      <c r="S479" s="35">
        <f>IF(M479&lt;Gesamt!$B$17,Gesamt!$C$17,IF(M479&lt;Gesamt!$B$18,Gesamt!$C$18,IF(M479&lt;Gesamt!$B$19,Gesamt!$C$19,Gesamt!$C$20)))</f>
        <v>0</v>
      </c>
      <c r="T479" s="26">
        <f>IF(R479&gt;0,IF(R479&lt;P479,K479/12*Gesamt!$C$23*(1+L479)^(Gesamt!$B$23-Beamte!N479)*(1+$K$4),0),0)</f>
        <v>0</v>
      </c>
      <c r="U479" s="36">
        <f>(T479/Gesamt!$B$23*N479/((1+Gesamt!$B$29)^(Gesamt!$B$23-Beamte!N479)))*(1+S479)</f>
        <v>0</v>
      </c>
      <c r="V479" s="24">
        <f>IF(N479&lt;Gesamt!$B$24,IF(H479=0,G479+365.25*Gesamt!$B$24,H479+365.25*Gesamt!$B$24),0)</f>
        <v>0</v>
      </c>
      <c r="W479" s="26" t="b">
        <f>IF(V479&gt;0,IF(V479&lt;P479,K479/12*Gesamt!$C$24*(1+L479)^(Gesamt!$B$24-Beamte!N479)*(1+$K$4),IF(O479&gt;=35,K479/12*Gesamt!$C$24*(1+L479)^(O479-N479)*(1+$K$4),0)))</f>
        <v>0</v>
      </c>
      <c r="X479" s="36">
        <f>IF(O479&gt;=40,(W479/Gesamt!$B$24*N479/((1+Gesamt!$B$29)^(Gesamt!$B$24-Beamte!N479))*(1+S479)),IF(O479&gt;=35,(W479/O479*N479/((1+Gesamt!$B$29)^(O479-Beamte!N479))*(1+S479)),0))</f>
        <v>0</v>
      </c>
      <c r="Y479" s="27">
        <f>IF(N479&gt;Gesamt!$B$23,0,K479/12*Gesamt!$C$23*(((1+Beamte!L479)^(Gesamt!$B$23-Beamte!N479))))</f>
        <v>0</v>
      </c>
      <c r="Z479" s="15">
        <f>IF(N479&gt;Gesamt!$B$32,0,Y479/Gesamt!$B$32*((N479)*(1+S479))/((1+Gesamt!$B$29)^(Gesamt!$B$32-N479)))</f>
        <v>0</v>
      </c>
      <c r="AA479" s="37">
        <f t="shared" si="58"/>
        <v>0</v>
      </c>
      <c r="AB479" s="15">
        <f>IF(V479-P479&gt;0,0,IF(N479&gt;Gesamt!$B$24,0,K479/12*Gesamt!$C$24*(((1+Beamte!L479)^(Gesamt!$B$24-Beamte!N479)))))</f>
        <v>0</v>
      </c>
      <c r="AC479" s="15">
        <f>IF(N479&gt;Gesamt!$B$24,0,AB479/Gesamt!$B$24*((N479)*(1+S479))/((1+Gesamt!$B$29)^(Gesamt!$B$24-N479)))</f>
        <v>0</v>
      </c>
      <c r="AD479" s="37">
        <f t="shared" si="59"/>
        <v>0</v>
      </c>
      <c r="AE479" s="15">
        <f>IF(R479-P479&lt;0,0,x)</f>
        <v>0</v>
      </c>
    </row>
    <row r="480" spans="6:31" x14ac:dyDescent="0.15">
      <c r="F480" s="40"/>
      <c r="G480" s="40"/>
      <c r="H480" s="40"/>
      <c r="I480" s="41"/>
      <c r="J480" s="41"/>
      <c r="K480" s="32">
        <f t="shared" si="55"/>
        <v>0</v>
      </c>
      <c r="L480" s="42">
        <v>1.4999999999999999E-2</v>
      </c>
      <c r="M480" s="33">
        <f t="shared" si="56"/>
        <v>-50.997946611909654</v>
      </c>
      <c r="N480" s="22">
        <f>(Gesamt!$B$2-IF(H480=0,G480,H480))/365.25</f>
        <v>116</v>
      </c>
      <c r="O480" s="22">
        <f t="shared" si="54"/>
        <v>65.002053388090346</v>
      </c>
      <c r="P480" s="23">
        <f>F480+IF(C480="m",Gesamt!$B$13*365.25,Gesamt!$B$14*365.25)</f>
        <v>23741.25</v>
      </c>
      <c r="Q480" s="34">
        <f t="shared" si="57"/>
        <v>23742</v>
      </c>
      <c r="R480" s="24">
        <f>IF(N480&lt;Gesamt!$B$23,IF(H480=0,G480+365.25*Gesamt!$B$23,H480+365.25*Gesamt!$B$23),0)</f>
        <v>0</v>
      </c>
      <c r="S480" s="35">
        <f>IF(M480&lt;Gesamt!$B$17,Gesamt!$C$17,IF(M480&lt;Gesamt!$B$18,Gesamt!$C$18,IF(M480&lt;Gesamt!$B$19,Gesamt!$C$19,Gesamt!$C$20)))</f>
        <v>0</v>
      </c>
      <c r="T480" s="26">
        <f>IF(R480&gt;0,IF(R480&lt;P480,K480/12*Gesamt!$C$23*(1+L480)^(Gesamt!$B$23-Beamte!N480)*(1+$K$4),0),0)</f>
        <v>0</v>
      </c>
      <c r="U480" s="36">
        <f>(T480/Gesamt!$B$23*N480/((1+Gesamt!$B$29)^(Gesamt!$B$23-Beamte!N480)))*(1+S480)</f>
        <v>0</v>
      </c>
      <c r="V480" s="24">
        <f>IF(N480&lt;Gesamt!$B$24,IF(H480=0,G480+365.25*Gesamt!$B$24,H480+365.25*Gesamt!$B$24),0)</f>
        <v>0</v>
      </c>
      <c r="W480" s="26" t="b">
        <f>IF(V480&gt;0,IF(V480&lt;P480,K480/12*Gesamt!$C$24*(1+L480)^(Gesamt!$B$24-Beamte!N480)*(1+$K$4),IF(O480&gt;=35,K480/12*Gesamt!$C$24*(1+L480)^(O480-N480)*(1+$K$4),0)))</f>
        <v>0</v>
      </c>
      <c r="X480" s="36">
        <f>IF(O480&gt;=40,(W480/Gesamt!$B$24*N480/((1+Gesamt!$B$29)^(Gesamt!$B$24-Beamte!N480))*(1+S480)),IF(O480&gt;=35,(W480/O480*N480/((1+Gesamt!$B$29)^(O480-Beamte!N480))*(1+S480)),0))</f>
        <v>0</v>
      </c>
      <c r="Y480" s="27">
        <f>IF(N480&gt;Gesamt!$B$23,0,K480/12*Gesamt!$C$23*(((1+Beamte!L480)^(Gesamt!$B$23-Beamte!N480))))</f>
        <v>0</v>
      </c>
      <c r="Z480" s="15">
        <f>IF(N480&gt;Gesamt!$B$32,0,Y480/Gesamt!$B$32*((N480)*(1+S480))/((1+Gesamt!$B$29)^(Gesamt!$B$32-N480)))</f>
        <v>0</v>
      </c>
      <c r="AA480" s="37">
        <f t="shared" si="58"/>
        <v>0</v>
      </c>
      <c r="AB480" s="15">
        <f>IF(V480-P480&gt;0,0,IF(N480&gt;Gesamt!$B$24,0,K480/12*Gesamt!$C$24*(((1+Beamte!L480)^(Gesamt!$B$24-Beamte!N480)))))</f>
        <v>0</v>
      </c>
      <c r="AC480" s="15">
        <f>IF(N480&gt;Gesamt!$B$24,0,AB480/Gesamt!$B$24*((N480)*(1+S480))/((1+Gesamt!$B$29)^(Gesamt!$B$24-N480)))</f>
        <v>0</v>
      </c>
      <c r="AD480" s="37">
        <f t="shared" si="59"/>
        <v>0</v>
      </c>
      <c r="AE480" s="15">
        <f>IF(R480-P480&lt;0,0,x)</f>
        <v>0</v>
      </c>
    </row>
    <row r="481" spans="6:31" x14ac:dyDescent="0.15">
      <c r="F481" s="40"/>
      <c r="G481" s="40"/>
      <c r="H481" s="40"/>
      <c r="I481" s="41"/>
      <c r="J481" s="41"/>
      <c r="K481" s="32">
        <f t="shared" si="55"/>
        <v>0</v>
      </c>
      <c r="L481" s="42">
        <v>1.4999999999999999E-2</v>
      </c>
      <c r="M481" s="33">
        <f t="shared" si="56"/>
        <v>-50.997946611909654</v>
      </c>
      <c r="N481" s="22">
        <f>(Gesamt!$B$2-IF(H481=0,G481,H481))/365.25</f>
        <v>116</v>
      </c>
      <c r="O481" s="22">
        <f t="shared" si="54"/>
        <v>65.002053388090346</v>
      </c>
      <c r="P481" s="23">
        <f>F481+IF(C481="m",Gesamt!$B$13*365.25,Gesamt!$B$14*365.25)</f>
        <v>23741.25</v>
      </c>
      <c r="Q481" s="34">
        <f t="shared" si="57"/>
        <v>23742</v>
      </c>
      <c r="R481" s="24">
        <f>IF(N481&lt;Gesamt!$B$23,IF(H481=0,G481+365.25*Gesamt!$B$23,H481+365.25*Gesamt!$B$23),0)</f>
        <v>0</v>
      </c>
      <c r="S481" s="35">
        <f>IF(M481&lt;Gesamt!$B$17,Gesamt!$C$17,IF(M481&lt;Gesamt!$B$18,Gesamt!$C$18,IF(M481&lt;Gesamt!$B$19,Gesamt!$C$19,Gesamt!$C$20)))</f>
        <v>0</v>
      </c>
      <c r="T481" s="26">
        <f>IF(R481&gt;0,IF(R481&lt;P481,K481/12*Gesamt!$C$23*(1+L481)^(Gesamt!$B$23-Beamte!N481)*(1+$K$4),0),0)</f>
        <v>0</v>
      </c>
      <c r="U481" s="36">
        <f>(T481/Gesamt!$B$23*N481/((1+Gesamt!$B$29)^(Gesamt!$B$23-Beamte!N481)))*(1+S481)</f>
        <v>0</v>
      </c>
      <c r="V481" s="24">
        <f>IF(N481&lt;Gesamt!$B$24,IF(H481=0,G481+365.25*Gesamt!$B$24,H481+365.25*Gesamt!$B$24),0)</f>
        <v>0</v>
      </c>
      <c r="W481" s="26" t="b">
        <f>IF(V481&gt;0,IF(V481&lt;P481,K481/12*Gesamt!$C$24*(1+L481)^(Gesamt!$B$24-Beamte!N481)*(1+$K$4),IF(O481&gt;=35,K481/12*Gesamt!$C$24*(1+L481)^(O481-N481)*(1+$K$4),0)))</f>
        <v>0</v>
      </c>
      <c r="X481" s="36">
        <f>IF(O481&gt;=40,(W481/Gesamt!$B$24*N481/((1+Gesamt!$B$29)^(Gesamt!$B$24-Beamte!N481))*(1+S481)),IF(O481&gt;=35,(W481/O481*N481/((1+Gesamt!$B$29)^(O481-Beamte!N481))*(1+S481)),0))</f>
        <v>0</v>
      </c>
      <c r="Y481" s="27">
        <f>IF(N481&gt;Gesamt!$B$23,0,K481/12*Gesamt!$C$23*(((1+Beamte!L481)^(Gesamt!$B$23-Beamte!N481))))</f>
        <v>0</v>
      </c>
      <c r="Z481" s="15">
        <f>IF(N481&gt;Gesamt!$B$32,0,Y481/Gesamt!$B$32*((N481)*(1+S481))/((1+Gesamt!$B$29)^(Gesamt!$B$32-N481)))</f>
        <v>0</v>
      </c>
      <c r="AA481" s="37">
        <f t="shared" si="58"/>
        <v>0</v>
      </c>
      <c r="AB481" s="15">
        <f>IF(V481-P481&gt;0,0,IF(N481&gt;Gesamt!$B$24,0,K481/12*Gesamt!$C$24*(((1+Beamte!L481)^(Gesamt!$B$24-Beamte!N481)))))</f>
        <v>0</v>
      </c>
      <c r="AC481" s="15">
        <f>IF(N481&gt;Gesamt!$B$24,0,AB481/Gesamt!$B$24*((N481)*(1+S481))/((1+Gesamt!$B$29)^(Gesamt!$B$24-N481)))</f>
        <v>0</v>
      </c>
      <c r="AD481" s="37">
        <f t="shared" si="59"/>
        <v>0</v>
      </c>
      <c r="AE481" s="15">
        <f>IF(R481-P481&lt;0,0,x)</f>
        <v>0</v>
      </c>
    </row>
    <row r="482" spans="6:31" x14ac:dyDescent="0.15">
      <c r="F482" s="40"/>
      <c r="G482" s="40"/>
      <c r="H482" s="40"/>
      <c r="I482" s="41"/>
      <c r="J482" s="41"/>
      <c r="K482" s="32">
        <f t="shared" si="55"/>
        <v>0</v>
      </c>
      <c r="L482" s="42">
        <v>1.4999999999999999E-2</v>
      </c>
      <c r="M482" s="33">
        <f t="shared" si="56"/>
        <v>-50.997946611909654</v>
      </c>
      <c r="N482" s="22">
        <f>(Gesamt!$B$2-IF(H482=0,G482,H482))/365.25</f>
        <v>116</v>
      </c>
      <c r="O482" s="22">
        <f t="shared" si="54"/>
        <v>65.002053388090346</v>
      </c>
      <c r="P482" s="23">
        <f>F482+IF(C482="m",Gesamt!$B$13*365.25,Gesamt!$B$14*365.25)</f>
        <v>23741.25</v>
      </c>
      <c r="Q482" s="34">
        <f t="shared" si="57"/>
        <v>23742</v>
      </c>
      <c r="R482" s="24">
        <f>IF(N482&lt;Gesamt!$B$23,IF(H482=0,G482+365.25*Gesamt!$B$23,H482+365.25*Gesamt!$B$23),0)</f>
        <v>0</v>
      </c>
      <c r="S482" s="35">
        <f>IF(M482&lt;Gesamt!$B$17,Gesamt!$C$17,IF(M482&lt;Gesamt!$B$18,Gesamt!$C$18,IF(M482&lt;Gesamt!$B$19,Gesamt!$C$19,Gesamt!$C$20)))</f>
        <v>0</v>
      </c>
      <c r="T482" s="26">
        <f>IF(R482&gt;0,IF(R482&lt;P482,K482/12*Gesamt!$C$23*(1+L482)^(Gesamt!$B$23-Beamte!N482)*(1+$K$4),0),0)</f>
        <v>0</v>
      </c>
      <c r="U482" s="36">
        <f>(T482/Gesamt!$B$23*N482/((1+Gesamt!$B$29)^(Gesamt!$B$23-Beamte!N482)))*(1+S482)</f>
        <v>0</v>
      </c>
      <c r="V482" s="24">
        <f>IF(N482&lt;Gesamt!$B$24,IF(H482=0,G482+365.25*Gesamt!$B$24,H482+365.25*Gesamt!$B$24),0)</f>
        <v>0</v>
      </c>
      <c r="W482" s="26" t="b">
        <f>IF(V482&gt;0,IF(V482&lt;P482,K482/12*Gesamt!$C$24*(1+L482)^(Gesamt!$B$24-Beamte!N482)*(1+$K$4),IF(O482&gt;=35,K482/12*Gesamt!$C$24*(1+L482)^(O482-N482)*(1+$K$4),0)))</f>
        <v>0</v>
      </c>
      <c r="X482" s="36">
        <f>IF(O482&gt;=40,(W482/Gesamt!$B$24*N482/((1+Gesamt!$B$29)^(Gesamt!$B$24-Beamte!N482))*(1+S482)),IF(O482&gt;=35,(W482/O482*N482/((1+Gesamt!$B$29)^(O482-Beamte!N482))*(1+S482)),0))</f>
        <v>0</v>
      </c>
      <c r="Y482" s="27">
        <f>IF(N482&gt;Gesamt!$B$23,0,K482/12*Gesamt!$C$23*(((1+Beamte!L482)^(Gesamt!$B$23-Beamte!N482))))</f>
        <v>0</v>
      </c>
      <c r="Z482" s="15">
        <f>IF(N482&gt;Gesamt!$B$32,0,Y482/Gesamt!$B$32*((N482)*(1+S482))/((1+Gesamt!$B$29)^(Gesamt!$B$32-N482)))</f>
        <v>0</v>
      </c>
      <c r="AA482" s="37">
        <f t="shared" si="58"/>
        <v>0</v>
      </c>
      <c r="AB482" s="15">
        <f>IF(V482-P482&gt;0,0,IF(N482&gt;Gesamt!$B$24,0,K482/12*Gesamt!$C$24*(((1+Beamte!L482)^(Gesamt!$B$24-Beamte!N482)))))</f>
        <v>0</v>
      </c>
      <c r="AC482" s="15">
        <f>IF(N482&gt;Gesamt!$B$24,0,AB482/Gesamt!$B$24*((N482)*(1+S482))/((1+Gesamt!$B$29)^(Gesamt!$B$24-N482)))</f>
        <v>0</v>
      </c>
      <c r="AD482" s="37">
        <f t="shared" si="59"/>
        <v>0</v>
      </c>
      <c r="AE482" s="15">
        <f>IF(R482-P482&lt;0,0,x)</f>
        <v>0</v>
      </c>
    </row>
    <row r="483" spans="6:31" x14ac:dyDescent="0.15">
      <c r="F483" s="40"/>
      <c r="G483" s="40"/>
      <c r="H483" s="40"/>
      <c r="I483" s="41"/>
      <c r="J483" s="41"/>
      <c r="K483" s="32">
        <f t="shared" si="55"/>
        <v>0</v>
      </c>
      <c r="L483" s="42">
        <v>1.4999999999999999E-2</v>
      </c>
      <c r="M483" s="33">
        <f t="shared" si="56"/>
        <v>-50.997946611909654</v>
      </c>
      <c r="N483" s="22">
        <f>(Gesamt!$B$2-IF(H483=0,G483,H483))/365.25</f>
        <v>116</v>
      </c>
      <c r="O483" s="22">
        <f t="shared" si="54"/>
        <v>65.002053388090346</v>
      </c>
      <c r="P483" s="23">
        <f>F483+IF(C483="m",Gesamt!$B$13*365.25,Gesamt!$B$14*365.25)</f>
        <v>23741.25</v>
      </c>
      <c r="Q483" s="34">
        <f t="shared" si="57"/>
        <v>23742</v>
      </c>
      <c r="R483" s="24">
        <f>IF(N483&lt;Gesamt!$B$23,IF(H483=0,G483+365.25*Gesamt!$B$23,H483+365.25*Gesamt!$B$23),0)</f>
        <v>0</v>
      </c>
      <c r="S483" s="35">
        <f>IF(M483&lt;Gesamt!$B$17,Gesamt!$C$17,IF(M483&lt;Gesamt!$B$18,Gesamt!$C$18,IF(M483&lt;Gesamt!$B$19,Gesamt!$C$19,Gesamt!$C$20)))</f>
        <v>0</v>
      </c>
      <c r="T483" s="26">
        <f>IF(R483&gt;0,IF(R483&lt;P483,K483/12*Gesamt!$C$23*(1+L483)^(Gesamt!$B$23-Beamte!N483)*(1+$K$4),0),0)</f>
        <v>0</v>
      </c>
      <c r="U483" s="36">
        <f>(T483/Gesamt!$B$23*N483/((1+Gesamt!$B$29)^(Gesamt!$B$23-Beamte!N483)))*(1+S483)</f>
        <v>0</v>
      </c>
      <c r="V483" s="24">
        <f>IF(N483&lt;Gesamt!$B$24,IF(H483=0,G483+365.25*Gesamt!$B$24,H483+365.25*Gesamt!$B$24),0)</f>
        <v>0</v>
      </c>
      <c r="W483" s="26" t="b">
        <f>IF(V483&gt;0,IF(V483&lt;P483,K483/12*Gesamt!$C$24*(1+L483)^(Gesamt!$B$24-Beamte!N483)*(1+$K$4),IF(O483&gt;=35,K483/12*Gesamt!$C$24*(1+L483)^(O483-N483)*(1+$K$4),0)))</f>
        <v>0</v>
      </c>
      <c r="X483" s="36">
        <f>IF(O483&gt;=40,(W483/Gesamt!$B$24*N483/((1+Gesamt!$B$29)^(Gesamt!$B$24-Beamte!N483))*(1+S483)),IF(O483&gt;=35,(W483/O483*N483/((1+Gesamt!$B$29)^(O483-Beamte!N483))*(1+S483)),0))</f>
        <v>0</v>
      </c>
      <c r="Y483" s="27">
        <f>IF(N483&gt;Gesamt!$B$23,0,K483/12*Gesamt!$C$23*(((1+Beamte!L483)^(Gesamt!$B$23-Beamte!N483))))</f>
        <v>0</v>
      </c>
      <c r="Z483" s="15">
        <f>IF(N483&gt;Gesamt!$B$32,0,Y483/Gesamt!$B$32*((N483)*(1+S483))/((1+Gesamt!$B$29)^(Gesamt!$B$32-N483)))</f>
        <v>0</v>
      </c>
      <c r="AA483" s="37">
        <f t="shared" si="58"/>
        <v>0</v>
      </c>
      <c r="AB483" s="15">
        <f>IF(V483-P483&gt;0,0,IF(N483&gt;Gesamt!$B$24,0,K483/12*Gesamt!$C$24*(((1+Beamte!L483)^(Gesamt!$B$24-Beamte!N483)))))</f>
        <v>0</v>
      </c>
      <c r="AC483" s="15">
        <f>IF(N483&gt;Gesamt!$B$24,0,AB483/Gesamt!$B$24*((N483)*(1+S483))/((1+Gesamt!$B$29)^(Gesamt!$B$24-N483)))</f>
        <v>0</v>
      </c>
      <c r="AD483" s="37">
        <f t="shared" si="59"/>
        <v>0</v>
      </c>
      <c r="AE483" s="15">
        <f>IF(R483-P483&lt;0,0,x)</f>
        <v>0</v>
      </c>
    </row>
    <row r="484" spans="6:31" x14ac:dyDescent="0.15">
      <c r="F484" s="40"/>
      <c r="G484" s="40"/>
      <c r="H484" s="40"/>
      <c r="I484" s="41"/>
      <c r="J484" s="41"/>
      <c r="K484" s="32">
        <f t="shared" si="55"/>
        <v>0</v>
      </c>
      <c r="L484" s="42">
        <v>1.4999999999999999E-2</v>
      </c>
      <c r="M484" s="33">
        <f t="shared" si="56"/>
        <v>-50.997946611909654</v>
      </c>
      <c r="N484" s="22">
        <f>(Gesamt!$B$2-IF(H484=0,G484,H484))/365.25</f>
        <v>116</v>
      </c>
      <c r="O484" s="22">
        <f t="shared" si="54"/>
        <v>65.002053388090346</v>
      </c>
      <c r="P484" s="23">
        <f>F484+IF(C484="m",Gesamt!$B$13*365.25,Gesamt!$B$14*365.25)</f>
        <v>23741.25</v>
      </c>
      <c r="Q484" s="34">
        <f t="shared" si="57"/>
        <v>23742</v>
      </c>
      <c r="R484" s="24">
        <f>IF(N484&lt;Gesamt!$B$23,IF(H484=0,G484+365.25*Gesamt!$B$23,H484+365.25*Gesamt!$B$23),0)</f>
        <v>0</v>
      </c>
      <c r="S484" s="35">
        <f>IF(M484&lt;Gesamt!$B$17,Gesamt!$C$17,IF(M484&lt;Gesamt!$B$18,Gesamt!$C$18,IF(M484&lt;Gesamt!$B$19,Gesamt!$C$19,Gesamt!$C$20)))</f>
        <v>0</v>
      </c>
      <c r="T484" s="26">
        <f>IF(R484&gt;0,IF(R484&lt;P484,K484/12*Gesamt!$C$23*(1+L484)^(Gesamt!$B$23-Beamte!N484)*(1+$K$4),0),0)</f>
        <v>0</v>
      </c>
      <c r="U484" s="36">
        <f>(T484/Gesamt!$B$23*N484/((1+Gesamt!$B$29)^(Gesamt!$B$23-Beamte!N484)))*(1+S484)</f>
        <v>0</v>
      </c>
      <c r="V484" s="24">
        <f>IF(N484&lt;Gesamt!$B$24,IF(H484=0,G484+365.25*Gesamt!$B$24,H484+365.25*Gesamt!$B$24),0)</f>
        <v>0</v>
      </c>
      <c r="W484" s="26" t="b">
        <f>IF(V484&gt;0,IF(V484&lt;P484,K484/12*Gesamt!$C$24*(1+L484)^(Gesamt!$B$24-Beamte!N484)*(1+$K$4),IF(O484&gt;=35,K484/12*Gesamt!$C$24*(1+L484)^(O484-N484)*(1+$K$4),0)))</f>
        <v>0</v>
      </c>
      <c r="X484" s="36">
        <f>IF(O484&gt;=40,(W484/Gesamt!$B$24*N484/((1+Gesamt!$B$29)^(Gesamt!$B$24-Beamte!N484))*(1+S484)),IF(O484&gt;=35,(W484/O484*N484/((1+Gesamt!$B$29)^(O484-Beamte!N484))*(1+S484)),0))</f>
        <v>0</v>
      </c>
      <c r="Y484" s="27">
        <f>IF(N484&gt;Gesamt!$B$23,0,K484/12*Gesamt!$C$23*(((1+Beamte!L484)^(Gesamt!$B$23-Beamte!N484))))</f>
        <v>0</v>
      </c>
      <c r="Z484" s="15">
        <f>IF(N484&gt;Gesamt!$B$32,0,Y484/Gesamt!$B$32*((N484)*(1+S484))/((1+Gesamt!$B$29)^(Gesamt!$B$32-N484)))</f>
        <v>0</v>
      </c>
      <c r="AA484" s="37">
        <f t="shared" si="58"/>
        <v>0</v>
      </c>
      <c r="AB484" s="15">
        <f>IF(V484-P484&gt;0,0,IF(N484&gt;Gesamt!$B$24,0,K484/12*Gesamt!$C$24*(((1+Beamte!L484)^(Gesamt!$B$24-Beamte!N484)))))</f>
        <v>0</v>
      </c>
      <c r="AC484" s="15">
        <f>IF(N484&gt;Gesamt!$B$24,0,AB484/Gesamt!$B$24*((N484)*(1+S484))/((1+Gesamt!$B$29)^(Gesamt!$B$24-N484)))</f>
        <v>0</v>
      </c>
      <c r="AD484" s="37">
        <f t="shared" si="59"/>
        <v>0</v>
      </c>
      <c r="AE484" s="15">
        <f>IF(R484-P484&lt;0,0,x)</f>
        <v>0</v>
      </c>
    </row>
    <row r="485" spans="6:31" x14ac:dyDescent="0.15">
      <c r="F485" s="40"/>
      <c r="G485" s="40"/>
      <c r="H485" s="40"/>
      <c r="I485" s="41"/>
      <c r="J485" s="41"/>
      <c r="K485" s="32">
        <f t="shared" si="55"/>
        <v>0</v>
      </c>
      <c r="L485" s="42">
        <v>1.4999999999999999E-2</v>
      </c>
      <c r="M485" s="33">
        <f t="shared" si="56"/>
        <v>-50.997946611909654</v>
      </c>
      <c r="N485" s="22">
        <f>(Gesamt!$B$2-IF(H485=0,G485,H485))/365.25</f>
        <v>116</v>
      </c>
      <c r="O485" s="22">
        <f t="shared" si="54"/>
        <v>65.002053388090346</v>
      </c>
      <c r="P485" s="23">
        <f>F485+IF(C485="m",Gesamt!$B$13*365.25,Gesamt!$B$14*365.25)</f>
        <v>23741.25</v>
      </c>
      <c r="Q485" s="34">
        <f t="shared" si="57"/>
        <v>23742</v>
      </c>
      <c r="R485" s="24">
        <f>IF(N485&lt;Gesamt!$B$23,IF(H485=0,G485+365.25*Gesamt!$B$23,H485+365.25*Gesamt!$B$23),0)</f>
        <v>0</v>
      </c>
      <c r="S485" s="35">
        <f>IF(M485&lt;Gesamt!$B$17,Gesamt!$C$17,IF(M485&lt;Gesamt!$B$18,Gesamt!$C$18,IF(M485&lt;Gesamt!$B$19,Gesamt!$C$19,Gesamt!$C$20)))</f>
        <v>0</v>
      </c>
      <c r="T485" s="26">
        <f>IF(R485&gt;0,IF(R485&lt;P485,K485/12*Gesamt!$C$23*(1+L485)^(Gesamt!$B$23-Beamte!N485)*(1+$K$4),0),0)</f>
        <v>0</v>
      </c>
      <c r="U485" s="36">
        <f>(T485/Gesamt!$B$23*N485/((1+Gesamt!$B$29)^(Gesamt!$B$23-Beamte!N485)))*(1+S485)</f>
        <v>0</v>
      </c>
      <c r="V485" s="24">
        <f>IF(N485&lt;Gesamt!$B$24,IF(H485=0,G485+365.25*Gesamt!$B$24,H485+365.25*Gesamt!$B$24),0)</f>
        <v>0</v>
      </c>
      <c r="W485" s="26" t="b">
        <f>IF(V485&gt;0,IF(V485&lt;P485,K485/12*Gesamt!$C$24*(1+L485)^(Gesamt!$B$24-Beamte!N485)*(1+$K$4),IF(O485&gt;=35,K485/12*Gesamt!$C$24*(1+L485)^(O485-N485)*(1+$K$4),0)))</f>
        <v>0</v>
      </c>
      <c r="X485" s="36">
        <f>IF(O485&gt;=40,(W485/Gesamt!$B$24*N485/((1+Gesamt!$B$29)^(Gesamt!$B$24-Beamte!N485))*(1+S485)),IF(O485&gt;=35,(W485/O485*N485/((1+Gesamt!$B$29)^(O485-Beamte!N485))*(1+S485)),0))</f>
        <v>0</v>
      </c>
      <c r="Y485" s="27">
        <f>IF(N485&gt;Gesamt!$B$23,0,K485/12*Gesamt!$C$23*(((1+Beamte!L485)^(Gesamt!$B$23-Beamte!N485))))</f>
        <v>0</v>
      </c>
      <c r="Z485" s="15">
        <f>IF(N485&gt;Gesamt!$B$32,0,Y485/Gesamt!$B$32*((N485)*(1+S485))/((1+Gesamt!$B$29)^(Gesamt!$B$32-N485)))</f>
        <v>0</v>
      </c>
      <c r="AA485" s="37">
        <f t="shared" si="58"/>
        <v>0</v>
      </c>
      <c r="AB485" s="15">
        <f>IF(V485-P485&gt;0,0,IF(N485&gt;Gesamt!$B$24,0,K485/12*Gesamt!$C$24*(((1+Beamte!L485)^(Gesamt!$B$24-Beamte!N485)))))</f>
        <v>0</v>
      </c>
      <c r="AC485" s="15">
        <f>IF(N485&gt;Gesamt!$B$24,0,AB485/Gesamt!$B$24*((N485)*(1+S485))/((1+Gesamt!$B$29)^(Gesamt!$B$24-N485)))</f>
        <v>0</v>
      </c>
      <c r="AD485" s="37">
        <f t="shared" si="59"/>
        <v>0</v>
      </c>
      <c r="AE485" s="15">
        <f>IF(R485-P485&lt;0,0,x)</f>
        <v>0</v>
      </c>
    </row>
    <row r="486" spans="6:31" x14ac:dyDescent="0.15">
      <c r="F486" s="40"/>
      <c r="G486" s="40"/>
      <c r="H486" s="40"/>
      <c r="I486" s="41"/>
      <c r="J486" s="41"/>
      <c r="K486" s="32">
        <f t="shared" si="55"/>
        <v>0</v>
      </c>
      <c r="L486" s="42">
        <v>1.4999999999999999E-2</v>
      </c>
      <c r="M486" s="33">
        <f t="shared" si="56"/>
        <v>-50.997946611909654</v>
      </c>
      <c r="N486" s="22">
        <f>(Gesamt!$B$2-IF(H486=0,G486,H486))/365.25</f>
        <v>116</v>
      </c>
      <c r="O486" s="22">
        <f t="shared" si="54"/>
        <v>65.002053388090346</v>
      </c>
      <c r="P486" s="23">
        <f>F486+IF(C486="m",Gesamt!$B$13*365.25,Gesamt!$B$14*365.25)</f>
        <v>23741.25</v>
      </c>
      <c r="Q486" s="34">
        <f t="shared" si="57"/>
        <v>23742</v>
      </c>
      <c r="R486" s="24">
        <f>IF(N486&lt;Gesamt!$B$23,IF(H486=0,G486+365.25*Gesamt!$B$23,H486+365.25*Gesamt!$B$23),0)</f>
        <v>0</v>
      </c>
      <c r="S486" s="35">
        <f>IF(M486&lt;Gesamt!$B$17,Gesamt!$C$17,IF(M486&lt;Gesamt!$B$18,Gesamt!$C$18,IF(M486&lt;Gesamt!$B$19,Gesamt!$C$19,Gesamt!$C$20)))</f>
        <v>0</v>
      </c>
      <c r="T486" s="26">
        <f>IF(R486&gt;0,IF(R486&lt;P486,K486/12*Gesamt!$C$23*(1+L486)^(Gesamt!$B$23-Beamte!N486)*(1+$K$4),0),0)</f>
        <v>0</v>
      </c>
      <c r="U486" s="36">
        <f>(T486/Gesamt!$B$23*N486/((1+Gesamt!$B$29)^(Gesamt!$B$23-Beamte!N486)))*(1+S486)</f>
        <v>0</v>
      </c>
      <c r="V486" s="24">
        <f>IF(N486&lt;Gesamt!$B$24,IF(H486=0,G486+365.25*Gesamt!$B$24,H486+365.25*Gesamt!$B$24),0)</f>
        <v>0</v>
      </c>
      <c r="W486" s="26" t="b">
        <f>IF(V486&gt;0,IF(V486&lt;P486,K486/12*Gesamt!$C$24*(1+L486)^(Gesamt!$B$24-Beamte!N486)*(1+$K$4),IF(O486&gt;=35,K486/12*Gesamt!$C$24*(1+L486)^(O486-N486)*(1+$K$4),0)))</f>
        <v>0</v>
      </c>
      <c r="X486" s="36">
        <f>IF(O486&gt;=40,(W486/Gesamt!$B$24*N486/((1+Gesamt!$B$29)^(Gesamt!$B$24-Beamte!N486))*(1+S486)),IF(O486&gt;=35,(W486/O486*N486/((1+Gesamt!$B$29)^(O486-Beamte!N486))*(1+S486)),0))</f>
        <v>0</v>
      </c>
      <c r="Y486" s="27">
        <f>IF(N486&gt;Gesamt!$B$23,0,K486/12*Gesamt!$C$23*(((1+Beamte!L486)^(Gesamt!$B$23-Beamte!N486))))</f>
        <v>0</v>
      </c>
      <c r="Z486" s="15">
        <f>IF(N486&gt;Gesamt!$B$32,0,Y486/Gesamt!$B$32*((N486)*(1+S486))/((1+Gesamt!$B$29)^(Gesamt!$B$32-N486)))</f>
        <v>0</v>
      </c>
      <c r="AA486" s="37">
        <f t="shared" si="58"/>
        <v>0</v>
      </c>
      <c r="AB486" s="15">
        <f>IF(V486-P486&gt;0,0,IF(N486&gt;Gesamt!$B$24,0,K486/12*Gesamt!$C$24*(((1+Beamte!L486)^(Gesamt!$B$24-Beamte!N486)))))</f>
        <v>0</v>
      </c>
      <c r="AC486" s="15">
        <f>IF(N486&gt;Gesamt!$B$24,0,AB486/Gesamt!$B$24*((N486)*(1+S486))/((1+Gesamt!$B$29)^(Gesamt!$B$24-N486)))</f>
        <v>0</v>
      </c>
      <c r="AD486" s="37">
        <f t="shared" si="59"/>
        <v>0</v>
      </c>
      <c r="AE486" s="15">
        <f>IF(R486-P486&lt;0,0,x)</f>
        <v>0</v>
      </c>
    </row>
    <row r="487" spans="6:31" x14ac:dyDescent="0.15">
      <c r="F487" s="40"/>
      <c r="G487" s="40"/>
      <c r="H487" s="40"/>
      <c r="I487" s="41"/>
      <c r="J487" s="41"/>
      <c r="K487" s="32">
        <f t="shared" si="55"/>
        <v>0</v>
      </c>
      <c r="L487" s="42">
        <v>1.4999999999999999E-2</v>
      </c>
      <c r="M487" s="33">
        <f t="shared" si="56"/>
        <v>-50.997946611909654</v>
      </c>
      <c r="N487" s="22">
        <f>(Gesamt!$B$2-IF(H487=0,G487,H487))/365.25</f>
        <v>116</v>
      </c>
      <c r="O487" s="22">
        <f t="shared" si="54"/>
        <v>65.002053388090346</v>
      </c>
      <c r="P487" s="23">
        <f>F487+IF(C487="m",Gesamt!$B$13*365.25,Gesamt!$B$14*365.25)</f>
        <v>23741.25</v>
      </c>
      <c r="Q487" s="34">
        <f t="shared" si="57"/>
        <v>23742</v>
      </c>
      <c r="R487" s="24">
        <f>IF(N487&lt;Gesamt!$B$23,IF(H487=0,G487+365.25*Gesamt!$B$23,H487+365.25*Gesamt!$B$23),0)</f>
        <v>0</v>
      </c>
      <c r="S487" s="35">
        <f>IF(M487&lt;Gesamt!$B$17,Gesamt!$C$17,IF(M487&lt;Gesamt!$B$18,Gesamt!$C$18,IF(M487&lt;Gesamt!$B$19,Gesamt!$C$19,Gesamt!$C$20)))</f>
        <v>0</v>
      </c>
      <c r="T487" s="26">
        <f>IF(R487&gt;0,IF(R487&lt;P487,K487/12*Gesamt!$C$23*(1+L487)^(Gesamt!$B$23-Beamte!N487)*(1+$K$4),0),0)</f>
        <v>0</v>
      </c>
      <c r="U487" s="36">
        <f>(T487/Gesamt!$B$23*N487/((1+Gesamt!$B$29)^(Gesamt!$B$23-Beamte!N487)))*(1+S487)</f>
        <v>0</v>
      </c>
      <c r="V487" s="24">
        <f>IF(N487&lt;Gesamt!$B$24,IF(H487=0,G487+365.25*Gesamt!$B$24,H487+365.25*Gesamt!$B$24),0)</f>
        <v>0</v>
      </c>
      <c r="W487" s="26" t="b">
        <f>IF(V487&gt;0,IF(V487&lt;P487,K487/12*Gesamt!$C$24*(1+L487)^(Gesamt!$B$24-Beamte!N487)*(1+$K$4),IF(O487&gt;=35,K487/12*Gesamt!$C$24*(1+L487)^(O487-N487)*(1+$K$4),0)))</f>
        <v>0</v>
      </c>
      <c r="X487" s="36">
        <f>IF(O487&gt;=40,(W487/Gesamt!$B$24*N487/((1+Gesamt!$B$29)^(Gesamt!$B$24-Beamte!N487))*(1+S487)),IF(O487&gt;=35,(W487/O487*N487/((1+Gesamt!$B$29)^(O487-Beamte!N487))*(1+S487)),0))</f>
        <v>0</v>
      </c>
      <c r="Y487" s="27">
        <f>IF(N487&gt;Gesamt!$B$23,0,K487/12*Gesamt!$C$23*(((1+Beamte!L487)^(Gesamt!$B$23-Beamte!N487))))</f>
        <v>0</v>
      </c>
      <c r="Z487" s="15">
        <f>IF(N487&gt;Gesamt!$B$32,0,Y487/Gesamt!$B$32*((N487)*(1+S487))/((1+Gesamt!$B$29)^(Gesamt!$B$32-N487)))</f>
        <v>0</v>
      </c>
      <c r="AA487" s="37">
        <f t="shared" si="58"/>
        <v>0</v>
      </c>
      <c r="AB487" s="15">
        <f>IF(V487-P487&gt;0,0,IF(N487&gt;Gesamt!$B$24,0,K487/12*Gesamt!$C$24*(((1+Beamte!L487)^(Gesamt!$B$24-Beamte!N487)))))</f>
        <v>0</v>
      </c>
      <c r="AC487" s="15">
        <f>IF(N487&gt;Gesamt!$B$24,0,AB487/Gesamt!$B$24*((N487)*(1+S487))/((1+Gesamt!$B$29)^(Gesamt!$B$24-N487)))</f>
        <v>0</v>
      </c>
      <c r="AD487" s="37">
        <f t="shared" si="59"/>
        <v>0</v>
      </c>
      <c r="AE487" s="15">
        <f>IF(R487-P487&lt;0,0,x)</f>
        <v>0</v>
      </c>
    </row>
    <row r="488" spans="6:31" x14ac:dyDescent="0.15">
      <c r="F488" s="40"/>
      <c r="G488" s="40"/>
      <c r="H488" s="40"/>
      <c r="I488" s="41"/>
      <c r="J488" s="41"/>
      <c r="K488" s="32">
        <f t="shared" si="55"/>
        <v>0</v>
      </c>
      <c r="L488" s="42">
        <v>1.4999999999999999E-2</v>
      </c>
      <c r="M488" s="33">
        <f t="shared" si="56"/>
        <v>-50.997946611909654</v>
      </c>
      <c r="N488" s="22">
        <f>(Gesamt!$B$2-IF(H488=0,G488,H488))/365.25</f>
        <v>116</v>
      </c>
      <c r="O488" s="22">
        <f t="shared" si="54"/>
        <v>65.002053388090346</v>
      </c>
      <c r="P488" s="23">
        <f>F488+IF(C488="m",Gesamt!$B$13*365.25,Gesamt!$B$14*365.25)</f>
        <v>23741.25</v>
      </c>
      <c r="Q488" s="34">
        <f t="shared" si="57"/>
        <v>23742</v>
      </c>
      <c r="R488" s="24">
        <f>IF(N488&lt;Gesamt!$B$23,IF(H488=0,G488+365.25*Gesamt!$B$23,H488+365.25*Gesamt!$B$23),0)</f>
        <v>0</v>
      </c>
      <c r="S488" s="35">
        <f>IF(M488&lt;Gesamt!$B$17,Gesamt!$C$17,IF(M488&lt;Gesamt!$B$18,Gesamt!$C$18,IF(M488&lt;Gesamt!$B$19,Gesamt!$C$19,Gesamt!$C$20)))</f>
        <v>0</v>
      </c>
      <c r="T488" s="26">
        <f>IF(R488&gt;0,IF(R488&lt;P488,K488/12*Gesamt!$C$23*(1+L488)^(Gesamt!$B$23-Beamte!N488)*(1+$K$4),0),0)</f>
        <v>0</v>
      </c>
      <c r="U488" s="36">
        <f>(T488/Gesamt!$B$23*N488/((1+Gesamt!$B$29)^(Gesamt!$B$23-Beamte!N488)))*(1+S488)</f>
        <v>0</v>
      </c>
      <c r="V488" s="24">
        <f>IF(N488&lt;Gesamt!$B$24,IF(H488=0,G488+365.25*Gesamt!$B$24,H488+365.25*Gesamt!$B$24),0)</f>
        <v>0</v>
      </c>
      <c r="W488" s="26" t="b">
        <f>IF(V488&gt;0,IF(V488&lt;P488,K488/12*Gesamt!$C$24*(1+L488)^(Gesamt!$B$24-Beamte!N488)*(1+$K$4),IF(O488&gt;=35,K488/12*Gesamt!$C$24*(1+L488)^(O488-N488)*(1+$K$4),0)))</f>
        <v>0</v>
      </c>
      <c r="X488" s="36">
        <f>IF(O488&gt;=40,(W488/Gesamt!$B$24*N488/((1+Gesamt!$B$29)^(Gesamt!$B$24-Beamte!N488))*(1+S488)),IF(O488&gt;=35,(W488/O488*N488/((1+Gesamt!$B$29)^(O488-Beamte!N488))*(1+S488)),0))</f>
        <v>0</v>
      </c>
      <c r="Y488" s="27">
        <f>IF(N488&gt;Gesamt!$B$23,0,K488/12*Gesamt!$C$23*(((1+Beamte!L488)^(Gesamt!$B$23-Beamte!N488))))</f>
        <v>0</v>
      </c>
      <c r="Z488" s="15">
        <f>IF(N488&gt;Gesamt!$B$32,0,Y488/Gesamt!$B$32*((N488)*(1+S488))/((1+Gesamt!$B$29)^(Gesamt!$B$32-N488)))</f>
        <v>0</v>
      </c>
      <c r="AA488" s="37">
        <f t="shared" si="58"/>
        <v>0</v>
      </c>
      <c r="AB488" s="15">
        <f>IF(V488-P488&gt;0,0,IF(N488&gt;Gesamt!$B$24,0,K488/12*Gesamt!$C$24*(((1+Beamte!L488)^(Gesamt!$B$24-Beamte!N488)))))</f>
        <v>0</v>
      </c>
      <c r="AC488" s="15">
        <f>IF(N488&gt;Gesamt!$B$24,0,AB488/Gesamt!$B$24*((N488)*(1+S488))/((1+Gesamt!$B$29)^(Gesamt!$B$24-N488)))</f>
        <v>0</v>
      </c>
      <c r="AD488" s="37">
        <f t="shared" si="59"/>
        <v>0</v>
      </c>
      <c r="AE488" s="15">
        <f>IF(R488-P488&lt;0,0,x)</f>
        <v>0</v>
      </c>
    </row>
    <row r="489" spans="6:31" x14ac:dyDescent="0.15">
      <c r="F489" s="40"/>
      <c r="G489" s="40"/>
      <c r="H489" s="40"/>
      <c r="I489" s="41"/>
      <c r="J489" s="41"/>
      <c r="K489" s="32">
        <f t="shared" si="55"/>
        <v>0</v>
      </c>
      <c r="L489" s="42">
        <v>1.4999999999999999E-2</v>
      </c>
      <c r="M489" s="33">
        <f t="shared" si="56"/>
        <v>-50.997946611909654</v>
      </c>
      <c r="N489" s="22">
        <f>(Gesamt!$B$2-IF(H489=0,G489,H489))/365.25</f>
        <v>116</v>
      </c>
      <c r="O489" s="22">
        <f t="shared" si="54"/>
        <v>65.002053388090346</v>
      </c>
      <c r="P489" s="23">
        <f>F489+IF(C489="m",Gesamt!$B$13*365.25,Gesamt!$B$14*365.25)</f>
        <v>23741.25</v>
      </c>
      <c r="Q489" s="34">
        <f t="shared" si="57"/>
        <v>23742</v>
      </c>
      <c r="R489" s="24">
        <f>IF(N489&lt;Gesamt!$B$23,IF(H489=0,G489+365.25*Gesamt!$B$23,H489+365.25*Gesamt!$B$23),0)</f>
        <v>0</v>
      </c>
      <c r="S489" s="35">
        <f>IF(M489&lt;Gesamt!$B$17,Gesamt!$C$17,IF(M489&lt;Gesamt!$B$18,Gesamt!$C$18,IF(M489&lt;Gesamt!$B$19,Gesamt!$C$19,Gesamt!$C$20)))</f>
        <v>0</v>
      </c>
      <c r="T489" s="26">
        <f>IF(R489&gt;0,IF(R489&lt;P489,K489/12*Gesamt!$C$23*(1+L489)^(Gesamt!$B$23-Beamte!N489)*(1+$K$4),0),0)</f>
        <v>0</v>
      </c>
      <c r="U489" s="36">
        <f>(T489/Gesamt!$B$23*N489/((1+Gesamt!$B$29)^(Gesamt!$B$23-Beamte!N489)))*(1+S489)</f>
        <v>0</v>
      </c>
      <c r="V489" s="24">
        <f>IF(N489&lt;Gesamt!$B$24,IF(H489=0,G489+365.25*Gesamt!$B$24,H489+365.25*Gesamt!$B$24),0)</f>
        <v>0</v>
      </c>
      <c r="W489" s="26" t="b">
        <f>IF(V489&gt;0,IF(V489&lt;P489,K489/12*Gesamt!$C$24*(1+L489)^(Gesamt!$B$24-Beamte!N489)*(1+$K$4),IF(O489&gt;=35,K489/12*Gesamt!$C$24*(1+L489)^(O489-N489)*(1+$K$4),0)))</f>
        <v>0</v>
      </c>
      <c r="X489" s="36">
        <f>IF(O489&gt;=40,(W489/Gesamt!$B$24*N489/((1+Gesamt!$B$29)^(Gesamt!$B$24-Beamte!N489))*(1+S489)),IF(O489&gt;=35,(W489/O489*N489/((1+Gesamt!$B$29)^(O489-Beamte!N489))*(1+S489)),0))</f>
        <v>0</v>
      </c>
      <c r="Y489" s="27">
        <f>IF(N489&gt;Gesamt!$B$23,0,K489/12*Gesamt!$C$23*(((1+Beamte!L489)^(Gesamt!$B$23-Beamte!N489))))</f>
        <v>0</v>
      </c>
      <c r="Z489" s="15">
        <f>IF(N489&gt;Gesamt!$B$32,0,Y489/Gesamt!$B$32*((N489)*(1+S489))/((1+Gesamt!$B$29)^(Gesamt!$B$32-N489)))</f>
        <v>0</v>
      </c>
      <c r="AA489" s="37">
        <f t="shared" si="58"/>
        <v>0</v>
      </c>
      <c r="AB489" s="15">
        <f>IF(V489-P489&gt;0,0,IF(N489&gt;Gesamt!$B$24,0,K489/12*Gesamt!$C$24*(((1+Beamte!L489)^(Gesamt!$B$24-Beamte!N489)))))</f>
        <v>0</v>
      </c>
      <c r="AC489" s="15">
        <f>IF(N489&gt;Gesamt!$B$24,0,AB489/Gesamt!$B$24*((N489)*(1+S489))/((1+Gesamt!$B$29)^(Gesamt!$B$24-N489)))</f>
        <v>0</v>
      </c>
      <c r="AD489" s="37">
        <f t="shared" si="59"/>
        <v>0</v>
      </c>
      <c r="AE489" s="15">
        <f>IF(R489-P489&lt;0,0,x)</f>
        <v>0</v>
      </c>
    </row>
    <row r="490" spans="6:31" x14ac:dyDescent="0.15">
      <c r="F490" s="40"/>
      <c r="G490" s="40"/>
      <c r="H490" s="40"/>
      <c r="I490" s="41"/>
      <c r="J490" s="41"/>
      <c r="K490" s="32">
        <f t="shared" si="55"/>
        <v>0</v>
      </c>
      <c r="L490" s="42">
        <v>1.4999999999999999E-2</v>
      </c>
      <c r="M490" s="33">
        <f t="shared" si="56"/>
        <v>-50.997946611909654</v>
      </c>
      <c r="N490" s="22">
        <f>(Gesamt!$B$2-IF(H490=0,G490,H490))/365.25</f>
        <v>116</v>
      </c>
      <c r="O490" s="22">
        <f t="shared" si="54"/>
        <v>65.002053388090346</v>
      </c>
      <c r="P490" s="23">
        <f>F490+IF(C490="m",Gesamt!$B$13*365.25,Gesamt!$B$14*365.25)</f>
        <v>23741.25</v>
      </c>
      <c r="Q490" s="34">
        <f t="shared" si="57"/>
        <v>23742</v>
      </c>
      <c r="R490" s="24">
        <f>IF(N490&lt;Gesamt!$B$23,IF(H490=0,G490+365.25*Gesamt!$B$23,H490+365.25*Gesamt!$B$23),0)</f>
        <v>0</v>
      </c>
      <c r="S490" s="35">
        <f>IF(M490&lt;Gesamt!$B$17,Gesamt!$C$17,IF(M490&lt;Gesamt!$B$18,Gesamt!$C$18,IF(M490&lt;Gesamt!$B$19,Gesamt!$C$19,Gesamt!$C$20)))</f>
        <v>0</v>
      </c>
      <c r="T490" s="26">
        <f>IF(R490&gt;0,IF(R490&lt;P490,K490/12*Gesamt!$C$23*(1+L490)^(Gesamt!$B$23-Beamte!N490)*(1+$K$4),0),0)</f>
        <v>0</v>
      </c>
      <c r="U490" s="36">
        <f>(T490/Gesamt!$B$23*N490/((1+Gesamt!$B$29)^(Gesamt!$B$23-Beamte!N490)))*(1+S490)</f>
        <v>0</v>
      </c>
      <c r="V490" s="24">
        <f>IF(N490&lt;Gesamt!$B$24,IF(H490=0,G490+365.25*Gesamt!$B$24,H490+365.25*Gesamt!$B$24),0)</f>
        <v>0</v>
      </c>
      <c r="W490" s="26" t="b">
        <f>IF(V490&gt;0,IF(V490&lt;P490,K490/12*Gesamt!$C$24*(1+L490)^(Gesamt!$B$24-Beamte!N490)*(1+$K$4),IF(O490&gt;=35,K490/12*Gesamt!$C$24*(1+L490)^(O490-N490)*(1+$K$4),0)))</f>
        <v>0</v>
      </c>
      <c r="X490" s="36">
        <f>IF(O490&gt;=40,(W490/Gesamt!$B$24*N490/((1+Gesamt!$B$29)^(Gesamt!$B$24-Beamte!N490))*(1+S490)),IF(O490&gt;=35,(W490/O490*N490/((1+Gesamt!$B$29)^(O490-Beamte!N490))*(1+S490)),0))</f>
        <v>0</v>
      </c>
      <c r="Y490" s="27">
        <f>IF(N490&gt;Gesamt!$B$23,0,K490/12*Gesamt!$C$23*(((1+Beamte!L490)^(Gesamt!$B$23-Beamte!N490))))</f>
        <v>0</v>
      </c>
      <c r="Z490" s="15">
        <f>IF(N490&gt;Gesamt!$B$32,0,Y490/Gesamt!$B$32*((N490)*(1+S490))/((1+Gesamt!$B$29)^(Gesamt!$B$32-N490)))</f>
        <v>0</v>
      </c>
      <c r="AA490" s="37">
        <f t="shared" si="58"/>
        <v>0</v>
      </c>
      <c r="AB490" s="15">
        <f>IF(V490-P490&gt;0,0,IF(N490&gt;Gesamt!$B$24,0,K490/12*Gesamt!$C$24*(((1+Beamte!L490)^(Gesamt!$B$24-Beamte!N490)))))</f>
        <v>0</v>
      </c>
      <c r="AC490" s="15">
        <f>IF(N490&gt;Gesamt!$B$24,0,AB490/Gesamt!$B$24*((N490)*(1+S490))/((1+Gesamt!$B$29)^(Gesamt!$B$24-N490)))</f>
        <v>0</v>
      </c>
      <c r="AD490" s="37">
        <f t="shared" si="59"/>
        <v>0</v>
      </c>
      <c r="AE490" s="15">
        <f>IF(R490-P490&lt;0,0,x)</f>
        <v>0</v>
      </c>
    </row>
    <row r="491" spans="6:31" x14ac:dyDescent="0.15">
      <c r="F491" s="40"/>
      <c r="G491" s="40"/>
      <c r="H491" s="40"/>
      <c r="I491" s="41"/>
      <c r="J491" s="41"/>
      <c r="K491" s="32">
        <f t="shared" si="55"/>
        <v>0</v>
      </c>
      <c r="L491" s="42">
        <v>1.4999999999999999E-2</v>
      </c>
      <c r="M491" s="33">
        <f t="shared" si="56"/>
        <v>-50.997946611909654</v>
      </c>
      <c r="N491" s="22">
        <f>(Gesamt!$B$2-IF(H491=0,G491,H491))/365.25</f>
        <v>116</v>
      </c>
      <c r="O491" s="22">
        <f t="shared" si="54"/>
        <v>65.002053388090346</v>
      </c>
      <c r="P491" s="23">
        <f>F491+IF(C491="m",Gesamt!$B$13*365.25,Gesamt!$B$14*365.25)</f>
        <v>23741.25</v>
      </c>
      <c r="Q491" s="34">
        <f t="shared" si="57"/>
        <v>23742</v>
      </c>
      <c r="R491" s="24">
        <f>IF(N491&lt;Gesamt!$B$23,IF(H491=0,G491+365.25*Gesamt!$B$23,H491+365.25*Gesamt!$B$23),0)</f>
        <v>0</v>
      </c>
      <c r="S491" s="35">
        <f>IF(M491&lt;Gesamt!$B$17,Gesamt!$C$17,IF(M491&lt;Gesamt!$B$18,Gesamt!$C$18,IF(M491&lt;Gesamt!$B$19,Gesamt!$C$19,Gesamt!$C$20)))</f>
        <v>0</v>
      </c>
      <c r="T491" s="26">
        <f>IF(R491&gt;0,IF(R491&lt;P491,K491/12*Gesamt!$C$23*(1+L491)^(Gesamt!$B$23-Beamte!N491)*(1+$K$4),0),0)</f>
        <v>0</v>
      </c>
      <c r="U491" s="36">
        <f>(T491/Gesamt!$B$23*N491/((1+Gesamt!$B$29)^(Gesamt!$B$23-Beamte!N491)))*(1+S491)</f>
        <v>0</v>
      </c>
      <c r="V491" s="24">
        <f>IF(N491&lt;Gesamt!$B$24,IF(H491=0,G491+365.25*Gesamt!$B$24,H491+365.25*Gesamt!$B$24),0)</f>
        <v>0</v>
      </c>
      <c r="W491" s="26" t="b">
        <f>IF(V491&gt;0,IF(V491&lt;P491,K491/12*Gesamt!$C$24*(1+L491)^(Gesamt!$B$24-Beamte!N491)*(1+$K$4),IF(O491&gt;=35,K491/12*Gesamt!$C$24*(1+L491)^(O491-N491)*(1+$K$4),0)))</f>
        <v>0</v>
      </c>
      <c r="X491" s="36">
        <f>IF(O491&gt;=40,(W491/Gesamt!$B$24*N491/((1+Gesamt!$B$29)^(Gesamt!$B$24-Beamte!N491))*(1+S491)),IF(O491&gt;=35,(W491/O491*N491/((1+Gesamt!$B$29)^(O491-Beamte!N491))*(1+S491)),0))</f>
        <v>0</v>
      </c>
      <c r="Y491" s="27">
        <f>IF(N491&gt;Gesamt!$B$23,0,K491/12*Gesamt!$C$23*(((1+Beamte!L491)^(Gesamt!$B$23-Beamte!N491))))</f>
        <v>0</v>
      </c>
      <c r="Z491" s="15">
        <f>IF(N491&gt;Gesamt!$B$32,0,Y491/Gesamt!$B$32*((N491)*(1+S491))/((1+Gesamt!$B$29)^(Gesamt!$B$32-N491)))</f>
        <v>0</v>
      </c>
      <c r="AA491" s="37">
        <f t="shared" si="58"/>
        <v>0</v>
      </c>
      <c r="AB491" s="15">
        <f>IF(V491-P491&gt;0,0,IF(N491&gt;Gesamt!$B$24,0,K491/12*Gesamt!$C$24*(((1+Beamte!L491)^(Gesamt!$B$24-Beamte!N491)))))</f>
        <v>0</v>
      </c>
      <c r="AC491" s="15">
        <f>IF(N491&gt;Gesamt!$B$24,0,AB491/Gesamt!$B$24*((N491)*(1+S491))/((1+Gesamt!$B$29)^(Gesamt!$B$24-N491)))</f>
        <v>0</v>
      </c>
      <c r="AD491" s="37">
        <f t="shared" si="59"/>
        <v>0</v>
      </c>
      <c r="AE491" s="15">
        <f>IF(R491-P491&lt;0,0,x)</f>
        <v>0</v>
      </c>
    </row>
    <row r="492" spans="6:31" x14ac:dyDescent="0.15">
      <c r="F492" s="40"/>
      <c r="G492" s="40"/>
      <c r="H492" s="40"/>
      <c r="I492" s="41"/>
      <c r="J492" s="41"/>
      <c r="K492" s="32">
        <f t="shared" si="55"/>
        <v>0</v>
      </c>
      <c r="L492" s="42">
        <v>1.4999999999999999E-2</v>
      </c>
      <c r="M492" s="33">
        <f t="shared" si="56"/>
        <v>-50.997946611909654</v>
      </c>
      <c r="N492" s="22">
        <f>(Gesamt!$B$2-IF(H492=0,G492,H492))/365.25</f>
        <v>116</v>
      </c>
      <c r="O492" s="22">
        <f t="shared" si="54"/>
        <v>65.002053388090346</v>
      </c>
      <c r="P492" s="23">
        <f>F492+IF(C492="m",Gesamt!$B$13*365.25,Gesamt!$B$14*365.25)</f>
        <v>23741.25</v>
      </c>
      <c r="Q492" s="34">
        <f t="shared" si="57"/>
        <v>23742</v>
      </c>
      <c r="R492" s="24">
        <f>IF(N492&lt;Gesamt!$B$23,IF(H492=0,G492+365.25*Gesamt!$B$23,H492+365.25*Gesamt!$B$23),0)</f>
        <v>0</v>
      </c>
      <c r="S492" s="35">
        <f>IF(M492&lt;Gesamt!$B$17,Gesamt!$C$17,IF(M492&lt;Gesamt!$B$18,Gesamt!$C$18,IF(M492&lt;Gesamt!$B$19,Gesamt!$C$19,Gesamt!$C$20)))</f>
        <v>0</v>
      </c>
      <c r="T492" s="26">
        <f>IF(R492&gt;0,IF(R492&lt;P492,K492/12*Gesamt!$C$23*(1+L492)^(Gesamt!$B$23-Beamte!N492)*(1+$K$4),0),0)</f>
        <v>0</v>
      </c>
      <c r="U492" s="36">
        <f>(T492/Gesamt!$B$23*N492/((1+Gesamt!$B$29)^(Gesamt!$B$23-Beamte!N492)))*(1+S492)</f>
        <v>0</v>
      </c>
      <c r="V492" s="24">
        <f>IF(N492&lt;Gesamt!$B$24,IF(H492=0,G492+365.25*Gesamt!$B$24,H492+365.25*Gesamt!$B$24),0)</f>
        <v>0</v>
      </c>
      <c r="W492" s="26" t="b">
        <f>IF(V492&gt;0,IF(V492&lt;P492,K492/12*Gesamt!$C$24*(1+L492)^(Gesamt!$B$24-Beamte!N492)*(1+$K$4),IF(O492&gt;=35,K492/12*Gesamt!$C$24*(1+L492)^(O492-N492)*(1+$K$4),0)))</f>
        <v>0</v>
      </c>
      <c r="X492" s="36">
        <f>IF(O492&gt;=40,(W492/Gesamt!$B$24*N492/((1+Gesamt!$B$29)^(Gesamt!$B$24-Beamte!N492))*(1+S492)),IF(O492&gt;=35,(W492/O492*N492/((1+Gesamt!$B$29)^(O492-Beamte!N492))*(1+S492)),0))</f>
        <v>0</v>
      </c>
      <c r="Y492" s="27">
        <f>IF(N492&gt;Gesamt!$B$23,0,K492/12*Gesamt!$C$23*(((1+Beamte!L492)^(Gesamt!$B$23-Beamte!N492))))</f>
        <v>0</v>
      </c>
      <c r="Z492" s="15">
        <f>IF(N492&gt;Gesamt!$B$32,0,Y492/Gesamt!$B$32*((N492)*(1+S492))/((1+Gesamt!$B$29)^(Gesamt!$B$32-N492)))</f>
        <v>0</v>
      </c>
      <c r="AA492" s="37">
        <f t="shared" si="58"/>
        <v>0</v>
      </c>
      <c r="AB492" s="15">
        <f>IF(V492-P492&gt;0,0,IF(N492&gt;Gesamt!$B$24,0,K492/12*Gesamt!$C$24*(((1+Beamte!L492)^(Gesamt!$B$24-Beamte!N492)))))</f>
        <v>0</v>
      </c>
      <c r="AC492" s="15">
        <f>IF(N492&gt;Gesamt!$B$24,0,AB492/Gesamt!$B$24*((N492)*(1+S492))/((1+Gesamt!$B$29)^(Gesamt!$B$24-N492)))</f>
        <v>0</v>
      </c>
      <c r="AD492" s="37">
        <f t="shared" si="59"/>
        <v>0</v>
      </c>
      <c r="AE492" s="15">
        <f>IF(R492-P492&lt;0,0,x)</f>
        <v>0</v>
      </c>
    </row>
    <row r="493" spans="6:31" x14ac:dyDescent="0.15">
      <c r="F493" s="40"/>
      <c r="G493" s="40"/>
      <c r="H493" s="40"/>
      <c r="I493" s="41"/>
      <c r="J493" s="41"/>
      <c r="K493" s="32">
        <f t="shared" si="55"/>
        <v>0</v>
      </c>
      <c r="L493" s="42">
        <v>1.4999999999999999E-2</v>
      </c>
      <c r="M493" s="33">
        <f t="shared" si="56"/>
        <v>-50.997946611909654</v>
      </c>
      <c r="N493" s="22">
        <f>(Gesamt!$B$2-IF(H493=0,G493,H493))/365.25</f>
        <v>116</v>
      </c>
      <c r="O493" s="22">
        <f t="shared" si="54"/>
        <v>65.002053388090346</v>
      </c>
      <c r="P493" s="23">
        <f>F493+IF(C493="m",Gesamt!$B$13*365.25,Gesamt!$B$14*365.25)</f>
        <v>23741.25</v>
      </c>
      <c r="Q493" s="34">
        <f t="shared" si="57"/>
        <v>23742</v>
      </c>
      <c r="R493" s="24">
        <f>IF(N493&lt;Gesamt!$B$23,IF(H493=0,G493+365.25*Gesamt!$B$23,H493+365.25*Gesamt!$B$23),0)</f>
        <v>0</v>
      </c>
      <c r="S493" s="35">
        <f>IF(M493&lt;Gesamt!$B$17,Gesamt!$C$17,IF(M493&lt;Gesamt!$B$18,Gesamt!$C$18,IF(M493&lt;Gesamt!$B$19,Gesamt!$C$19,Gesamt!$C$20)))</f>
        <v>0</v>
      </c>
      <c r="T493" s="26">
        <f>IF(R493&gt;0,IF(R493&lt;P493,K493/12*Gesamt!$C$23*(1+L493)^(Gesamt!$B$23-Beamte!N493)*(1+$K$4),0),0)</f>
        <v>0</v>
      </c>
      <c r="U493" s="36">
        <f>(T493/Gesamt!$B$23*N493/((1+Gesamt!$B$29)^(Gesamt!$B$23-Beamte!N493)))*(1+S493)</f>
        <v>0</v>
      </c>
      <c r="V493" s="24">
        <f>IF(N493&lt;Gesamt!$B$24,IF(H493=0,G493+365.25*Gesamt!$B$24,H493+365.25*Gesamt!$B$24),0)</f>
        <v>0</v>
      </c>
      <c r="W493" s="26" t="b">
        <f>IF(V493&gt;0,IF(V493&lt;P493,K493/12*Gesamt!$C$24*(1+L493)^(Gesamt!$B$24-Beamte!N493)*(1+$K$4),IF(O493&gt;=35,K493/12*Gesamt!$C$24*(1+L493)^(O493-N493)*(1+$K$4),0)))</f>
        <v>0</v>
      </c>
      <c r="X493" s="36">
        <f>IF(O493&gt;=40,(W493/Gesamt!$B$24*N493/((1+Gesamt!$B$29)^(Gesamt!$B$24-Beamte!N493))*(1+S493)),IF(O493&gt;=35,(W493/O493*N493/((1+Gesamt!$B$29)^(O493-Beamte!N493))*(1+S493)),0))</f>
        <v>0</v>
      </c>
      <c r="Y493" s="27">
        <f>IF(N493&gt;Gesamt!$B$23,0,K493/12*Gesamt!$C$23*(((1+Beamte!L493)^(Gesamt!$B$23-Beamte!N493))))</f>
        <v>0</v>
      </c>
      <c r="Z493" s="15">
        <f>IF(N493&gt;Gesamt!$B$32,0,Y493/Gesamt!$B$32*((N493)*(1+S493))/((1+Gesamt!$B$29)^(Gesamt!$B$32-N493)))</f>
        <v>0</v>
      </c>
      <c r="AA493" s="37">
        <f t="shared" si="58"/>
        <v>0</v>
      </c>
      <c r="AB493" s="15">
        <f>IF(V493-P493&gt;0,0,IF(N493&gt;Gesamt!$B$24,0,K493/12*Gesamt!$C$24*(((1+Beamte!L493)^(Gesamt!$B$24-Beamte!N493)))))</f>
        <v>0</v>
      </c>
      <c r="AC493" s="15">
        <f>IF(N493&gt;Gesamt!$B$24,0,AB493/Gesamt!$B$24*((N493)*(1+S493))/((1+Gesamt!$B$29)^(Gesamt!$B$24-N493)))</f>
        <v>0</v>
      </c>
      <c r="AD493" s="37">
        <f t="shared" si="59"/>
        <v>0</v>
      </c>
      <c r="AE493" s="15">
        <f>IF(R493-P493&lt;0,0,x)</f>
        <v>0</v>
      </c>
    </row>
    <row r="494" spans="6:31" x14ac:dyDescent="0.15">
      <c r="F494" s="40"/>
      <c r="G494" s="40"/>
      <c r="H494" s="40"/>
      <c r="I494" s="41"/>
      <c r="J494" s="41"/>
      <c r="K494" s="32">
        <f t="shared" si="55"/>
        <v>0</v>
      </c>
      <c r="L494" s="42">
        <v>1.4999999999999999E-2</v>
      </c>
      <c r="M494" s="33">
        <f t="shared" si="56"/>
        <v>-50.997946611909654</v>
      </c>
      <c r="N494" s="22">
        <f>(Gesamt!$B$2-IF(H494=0,G494,H494))/365.25</f>
        <v>116</v>
      </c>
      <c r="O494" s="22">
        <f t="shared" si="54"/>
        <v>65.002053388090346</v>
      </c>
      <c r="P494" s="23">
        <f>F494+IF(C494="m",Gesamt!$B$13*365.25,Gesamt!$B$14*365.25)</f>
        <v>23741.25</v>
      </c>
      <c r="Q494" s="34">
        <f t="shared" si="57"/>
        <v>23742</v>
      </c>
      <c r="R494" s="24">
        <f>IF(N494&lt;Gesamt!$B$23,IF(H494=0,G494+365.25*Gesamt!$B$23,H494+365.25*Gesamt!$B$23),0)</f>
        <v>0</v>
      </c>
      <c r="S494" s="35">
        <f>IF(M494&lt;Gesamt!$B$17,Gesamt!$C$17,IF(M494&lt;Gesamt!$B$18,Gesamt!$C$18,IF(M494&lt;Gesamt!$B$19,Gesamt!$C$19,Gesamt!$C$20)))</f>
        <v>0</v>
      </c>
      <c r="T494" s="26">
        <f>IF(R494&gt;0,IF(R494&lt;P494,K494/12*Gesamt!$C$23*(1+L494)^(Gesamt!$B$23-Beamte!N494)*(1+$K$4),0),0)</f>
        <v>0</v>
      </c>
      <c r="U494" s="36">
        <f>(T494/Gesamt!$B$23*N494/((1+Gesamt!$B$29)^(Gesamt!$B$23-Beamte!N494)))*(1+S494)</f>
        <v>0</v>
      </c>
      <c r="V494" s="24">
        <f>IF(N494&lt;Gesamt!$B$24,IF(H494=0,G494+365.25*Gesamt!$B$24,H494+365.25*Gesamt!$B$24),0)</f>
        <v>0</v>
      </c>
      <c r="W494" s="26" t="b">
        <f>IF(V494&gt;0,IF(V494&lt;P494,K494/12*Gesamt!$C$24*(1+L494)^(Gesamt!$B$24-Beamte!N494)*(1+$K$4),IF(O494&gt;=35,K494/12*Gesamt!$C$24*(1+L494)^(O494-N494)*(1+$K$4),0)))</f>
        <v>0</v>
      </c>
      <c r="X494" s="36">
        <f>IF(O494&gt;=40,(W494/Gesamt!$B$24*N494/((1+Gesamt!$B$29)^(Gesamt!$B$24-Beamte!N494))*(1+S494)),IF(O494&gt;=35,(W494/O494*N494/((1+Gesamt!$B$29)^(O494-Beamte!N494))*(1+S494)),0))</f>
        <v>0</v>
      </c>
      <c r="Y494" s="27">
        <f>IF(N494&gt;Gesamt!$B$23,0,K494/12*Gesamt!$C$23*(((1+Beamte!L494)^(Gesamt!$B$23-Beamte!N494))))</f>
        <v>0</v>
      </c>
      <c r="Z494" s="15">
        <f>IF(N494&gt;Gesamt!$B$32,0,Y494/Gesamt!$B$32*((N494)*(1+S494))/((1+Gesamt!$B$29)^(Gesamt!$B$32-N494)))</f>
        <v>0</v>
      </c>
      <c r="AA494" s="37">
        <f t="shared" si="58"/>
        <v>0</v>
      </c>
      <c r="AB494" s="15">
        <f>IF(V494-P494&gt;0,0,IF(N494&gt;Gesamt!$B$24,0,K494/12*Gesamt!$C$24*(((1+Beamte!L494)^(Gesamt!$B$24-Beamte!N494)))))</f>
        <v>0</v>
      </c>
      <c r="AC494" s="15">
        <f>IF(N494&gt;Gesamt!$B$24,0,AB494/Gesamt!$B$24*((N494)*(1+S494))/((1+Gesamt!$B$29)^(Gesamt!$B$24-N494)))</f>
        <v>0</v>
      </c>
      <c r="AD494" s="37">
        <f t="shared" si="59"/>
        <v>0</v>
      </c>
      <c r="AE494" s="15">
        <f>IF(R494-P494&lt;0,0,x)</f>
        <v>0</v>
      </c>
    </row>
    <row r="495" spans="6:31" x14ac:dyDescent="0.15">
      <c r="F495" s="40"/>
      <c r="G495" s="40"/>
      <c r="H495" s="40"/>
      <c r="I495" s="41"/>
      <c r="J495" s="41"/>
      <c r="K495" s="32">
        <f t="shared" si="55"/>
        <v>0</v>
      </c>
      <c r="L495" s="42">
        <v>1.4999999999999999E-2</v>
      </c>
      <c r="M495" s="33">
        <f t="shared" si="56"/>
        <v>-50.997946611909654</v>
      </c>
      <c r="N495" s="22">
        <f>(Gesamt!$B$2-IF(H495=0,G495,H495))/365.25</f>
        <v>116</v>
      </c>
      <c r="O495" s="22">
        <f t="shared" si="54"/>
        <v>65.002053388090346</v>
      </c>
      <c r="P495" s="23">
        <f>F495+IF(C495="m",Gesamt!$B$13*365.25,Gesamt!$B$14*365.25)</f>
        <v>23741.25</v>
      </c>
      <c r="Q495" s="34">
        <f t="shared" si="57"/>
        <v>23742</v>
      </c>
      <c r="R495" s="24">
        <f>IF(N495&lt;Gesamt!$B$23,IF(H495=0,G495+365.25*Gesamt!$B$23,H495+365.25*Gesamt!$B$23),0)</f>
        <v>0</v>
      </c>
      <c r="S495" s="35">
        <f>IF(M495&lt;Gesamt!$B$17,Gesamt!$C$17,IF(M495&lt;Gesamt!$B$18,Gesamt!$C$18,IF(M495&lt;Gesamt!$B$19,Gesamt!$C$19,Gesamt!$C$20)))</f>
        <v>0</v>
      </c>
      <c r="T495" s="26">
        <f>IF(R495&gt;0,IF(R495&lt;P495,K495/12*Gesamt!$C$23*(1+L495)^(Gesamt!$B$23-Beamte!N495)*(1+$K$4),0),0)</f>
        <v>0</v>
      </c>
      <c r="U495" s="36">
        <f>(T495/Gesamt!$B$23*N495/((1+Gesamt!$B$29)^(Gesamt!$B$23-Beamte!N495)))*(1+S495)</f>
        <v>0</v>
      </c>
      <c r="V495" s="24">
        <f>IF(N495&lt;Gesamt!$B$24,IF(H495=0,G495+365.25*Gesamt!$B$24,H495+365.25*Gesamt!$B$24),0)</f>
        <v>0</v>
      </c>
      <c r="W495" s="26" t="b">
        <f>IF(V495&gt;0,IF(V495&lt;P495,K495/12*Gesamt!$C$24*(1+L495)^(Gesamt!$B$24-Beamte!N495)*(1+$K$4),IF(O495&gt;=35,K495/12*Gesamt!$C$24*(1+L495)^(O495-N495)*(1+$K$4),0)))</f>
        <v>0</v>
      </c>
      <c r="X495" s="36">
        <f>IF(O495&gt;=40,(W495/Gesamt!$B$24*N495/((1+Gesamt!$B$29)^(Gesamt!$B$24-Beamte!N495))*(1+S495)),IF(O495&gt;=35,(W495/O495*N495/((1+Gesamt!$B$29)^(O495-Beamte!N495))*(1+S495)),0))</f>
        <v>0</v>
      </c>
      <c r="Y495" s="27">
        <f>IF(N495&gt;Gesamt!$B$23,0,K495/12*Gesamt!$C$23*(((1+Beamte!L495)^(Gesamt!$B$23-Beamte!N495))))</f>
        <v>0</v>
      </c>
      <c r="Z495" s="15">
        <f>IF(N495&gt;Gesamt!$B$32,0,Y495/Gesamt!$B$32*((N495)*(1+S495))/((1+Gesamt!$B$29)^(Gesamt!$B$32-N495)))</f>
        <v>0</v>
      </c>
      <c r="AA495" s="37">
        <f t="shared" si="58"/>
        <v>0</v>
      </c>
      <c r="AB495" s="15">
        <f>IF(V495-P495&gt;0,0,IF(N495&gt;Gesamt!$B$24,0,K495/12*Gesamt!$C$24*(((1+Beamte!L495)^(Gesamt!$B$24-Beamte!N495)))))</f>
        <v>0</v>
      </c>
      <c r="AC495" s="15">
        <f>IF(N495&gt;Gesamt!$B$24,0,AB495/Gesamt!$B$24*((N495)*(1+S495))/((1+Gesamt!$B$29)^(Gesamt!$B$24-N495)))</f>
        <v>0</v>
      </c>
      <c r="AD495" s="37">
        <f t="shared" si="59"/>
        <v>0</v>
      </c>
      <c r="AE495" s="15">
        <f>IF(R495-P495&lt;0,0,x)</f>
        <v>0</v>
      </c>
    </row>
    <row r="496" spans="6:31" x14ac:dyDescent="0.15">
      <c r="F496" s="40"/>
      <c r="G496" s="40"/>
      <c r="H496" s="40"/>
      <c r="I496" s="41"/>
      <c r="J496" s="41"/>
      <c r="K496" s="32">
        <f t="shared" si="55"/>
        <v>0</v>
      </c>
      <c r="L496" s="42">
        <v>1.4999999999999999E-2</v>
      </c>
      <c r="M496" s="33">
        <f t="shared" si="56"/>
        <v>-50.997946611909654</v>
      </c>
      <c r="N496" s="22">
        <f>(Gesamt!$B$2-IF(H496=0,G496,H496))/365.25</f>
        <v>116</v>
      </c>
      <c r="O496" s="22">
        <f t="shared" si="54"/>
        <v>65.002053388090346</v>
      </c>
      <c r="P496" s="23">
        <f>F496+IF(C496="m",Gesamt!$B$13*365.25,Gesamt!$B$14*365.25)</f>
        <v>23741.25</v>
      </c>
      <c r="Q496" s="34">
        <f t="shared" si="57"/>
        <v>23742</v>
      </c>
      <c r="R496" s="24">
        <f>IF(N496&lt;Gesamt!$B$23,IF(H496=0,G496+365.25*Gesamt!$B$23,H496+365.25*Gesamt!$B$23),0)</f>
        <v>0</v>
      </c>
      <c r="S496" s="35">
        <f>IF(M496&lt;Gesamt!$B$17,Gesamt!$C$17,IF(M496&lt;Gesamt!$B$18,Gesamt!$C$18,IF(M496&lt;Gesamt!$B$19,Gesamt!$C$19,Gesamt!$C$20)))</f>
        <v>0</v>
      </c>
      <c r="T496" s="26">
        <f>IF(R496&gt;0,IF(R496&lt;P496,K496/12*Gesamt!$C$23*(1+L496)^(Gesamt!$B$23-Beamte!N496)*(1+$K$4),0),0)</f>
        <v>0</v>
      </c>
      <c r="U496" s="36">
        <f>(T496/Gesamt!$B$23*N496/((1+Gesamt!$B$29)^(Gesamt!$B$23-Beamte!N496)))*(1+S496)</f>
        <v>0</v>
      </c>
      <c r="V496" s="24">
        <f>IF(N496&lt;Gesamt!$B$24,IF(H496=0,G496+365.25*Gesamt!$B$24,H496+365.25*Gesamt!$B$24),0)</f>
        <v>0</v>
      </c>
      <c r="W496" s="26" t="b">
        <f>IF(V496&gt;0,IF(V496&lt;P496,K496/12*Gesamt!$C$24*(1+L496)^(Gesamt!$B$24-Beamte!N496)*(1+$K$4),IF(O496&gt;=35,K496/12*Gesamt!$C$24*(1+L496)^(O496-N496)*(1+$K$4),0)))</f>
        <v>0</v>
      </c>
      <c r="X496" s="36">
        <f>IF(O496&gt;=40,(W496/Gesamt!$B$24*N496/((1+Gesamt!$B$29)^(Gesamt!$B$24-Beamte!N496))*(1+S496)),IF(O496&gt;=35,(W496/O496*N496/((1+Gesamt!$B$29)^(O496-Beamte!N496))*(1+S496)),0))</f>
        <v>0</v>
      </c>
      <c r="Y496" s="27">
        <f>IF(N496&gt;Gesamt!$B$23,0,K496/12*Gesamt!$C$23*(((1+Beamte!L496)^(Gesamt!$B$23-Beamte!N496))))</f>
        <v>0</v>
      </c>
      <c r="Z496" s="15">
        <f>IF(N496&gt;Gesamt!$B$32,0,Y496/Gesamt!$B$32*((N496)*(1+S496))/((1+Gesamt!$B$29)^(Gesamt!$B$32-N496)))</f>
        <v>0</v>
      </c>
      <c r="AA496" s="37">
        <f t="shared" si="58"/>
        <v>0</v>
      </c>
      <c r="AB496" s="15">
        <f>IF(V496-P496&gt;0,0,IF(N496&gt;Gesamt!$B$24,0,K496/12*Gesamt!$C$24*(((1+Beamte!L496)^(Gesamt!$B$24-Beamte!N496)))))</f>
        <v>0</v>
      </c>
      <c r="AC496" s="15">
        <f>IF(N496&gt;Gesamt!$B$24,0,AB496/Gesamt!$B$24*((N496)*(1+S496))/((1+Gesamt!$B$29)^(Gesamt!$B$24-N496)))</f>
        <v>0</v>
      </c>
      <c r="AD496" s="37">
        <f t="shared" si="59"/>
        <v>0</v>
      </c>
      <c r="AE496" s="15">
        <f>IF(R496-P496&lt;0,0,x)</f>
        <v>0</v>
      </c>
    </row>
    <row r="497" spans="6:31" x14ac:dyDescent="0.15">
      <c r="F497" s="40"/>
      <c r="G497" s="40"/>
      <c r="H497" s="40"/>
      <c r="I497" s="41"/>
      <c r="J497" s="41"/>
      <c r="K497" s="32">
        <f t="shared" si="55"/>
        <v>0</v>
      </c>
      <c r="L497" s="42">
        <v>1.4999999999999999E-2</v>
      </c>
      <c r="M497" s="33">
        <f t="shared" si="56"/>
        <v>-50.997946611909654</v>
      </c>
      <c r="N497" s="22">
        <f>(Gesamt!$B$2-IF(H497=0,G497,H497))/365.25</f>
        <v>116</v>
      </c>
      <c r="O497" s="22">
        <f t="shared" si="54"/>
        <v>65.002053388090346</v>
      </c>
      <c r="P497" s="23">
        <f>F497+IF(C497="m",Gesamt!$B$13*365.25,Gesamt!$B$14*365.25)</f>
        <v>23741.25</v>
      </c>
      <c r="Q497" s="34">
        <f t="shared" si="57"/>
        <v>23742</v>
      </c>
      <c r="R497" s="24">
        <f>IF(N497&lt;Gesamt!$B$23,IF(H497=0,G497+365.25*Gesamt!$B$23,H497+365.25*Gesamt!$B$23),0)</f>
        <v>0</v>
      </c>
      <c r="S497" s="35">
        <f>IF(M497&lt;Gesamt!$B$17,Gesamt!$C$17,IF(M497&lt;Gesamt!$B$18,Gesamt!$C$18,IF(M497&lt;Gesamt!$B$19,Gesamt!$C$19,Gesamt!$C$20)))</f>
        <v>0</v>
      </c>
      <c r="T497" s="26">
        <f>IF(R497&gt;0,IF(R497&lt;P497,K497/12*Gesamt!$C$23*(1+L497)^(Gesamt!$B$23-Beamte!N497)*(1+$K$4),0),0)</f>
        <v>0</v>
      </c>
      <c r="U497" s="36">
        <f>(T497/Gesamt!$B$23*N497/((1+Gesamt!$B$29)^(Gesamt!$B$23-Beamte!N497)))*(1+S497)</f>
        <v>0</v>
      </c>
      <c r="V497" s="24">
        <f>IF(N497&lt;Gesamt!$B$24,IF(H497=0,G497+365.25*Gesamt!$B$24,H497+365.25*Gesamt!$B$24),0)</f>
        <v>0</v>
      </c>
      <c r="W497" s="26" t="b">
        <f>IF(V497&gt;0,IF(V497&lt;P497,K497/12*Gesamt!$C$24*(1+L497)^(Gesamt!$B$24-Beamte!N497)*(1+$K$4),IF(O497&gt;=35,K497/12*Gesamt!$C$24*(1+L497)^(O497-N497)*(1+$K$4),0)))</f>
        <v>0</v>
      </c>
      <c r="X497" s="36">
        <f>IF(O497&gt;=40,(W497/Gesamt!$B$24*N497/((1+Gesamt!$B$29)^(Gesamt!$B$24-Beamte!N497))*(1+S497)),IF(O497&gt;=35,(W497/O497*N497/((1+Gesamt!$B$29)^(O497-Beamte!N497))*(1+S497)),0))</f>
        <v>0</v>
      </c>
      <c r="Y497" s="27">
        <f>IF(N497&gt;Gesamt!$B$23,0,K497/12*Gesamt!$C$23*(((1+Beamte!L497)^(Gesamt!$B$23-Beamte!N497))))</f>
        <v>0</v>
      </c>
      <c r="Z497" s="15">
        <f>IF(N497&gt;Gesamt!$B$32,0,Y497/Gesamt!$B$32*((N497)*(1+S497))/((1+Gesamt!$B$29)^(Gesamt!$B$32-N497)))</f>
        <v>0</v>
      </c>
      <c r="AA497" s="37">
        <f t="shared" si="58"/>
        <v>0</v>
      </c>
      <c r="AB497" s="15">
        <f>IF(V497-P497&gt;0,0,IF(N497&gt;Gesamt!$B$24,0,K497/12*Gesamt!$C$24*(((1+Beamte!L497)^(Gesamt!$B$24-Beamte!N497)))))</f>
        <v>0</v>
      </c>
      <c r="AC497" s="15">
        <f>IF(N497&gt;Gesamt!$B$24,0,AB497/Gesamt!$B$24*((N497)*(1+S497))/((1+Gesamt!$B$29)^(Gesamt!$B$24-N497)))</f>
        <v>0</v>
      </c>
      <c r="AD497" s="37">
        <f t="shared" si="59"/>
        <v>0</v>
      </c>
      <c r="AE497" s="15">
        <f>IF(R497-P497&lt;0,0,x)</f>
        <v>0</v>
      </c>
    </row>
    <row r="498" spans="6:31" x14ac:dyDescent="0.15">
      <c r="F498" s="40"/>
      <c r="G498" s="40"/>
      <c r="H498" s="40"/>
      <c r="I498" s="41"/>
      <c r="J498" s="41"/>
      <c r="K498" s="32">
        <f t="shared" si="55"/>
        <v>0</v>
      </c>
      <c r="L498" s="42">
        <v>1.4999999999999999E-2</v>
      </c>
      <c r="M498" s="33">
        <f t="shared" si="56"/>
        <v>-50.997946611909654</v>
      </c>
      <c r="N498" s="22">
        <f>(Gesamt!$B$2-IF(H498=0,G498,H498))/365.25</f>
        <v>116</v>
      </c>
      <c r="O498" s="22">
        <f t="shared" si="54"/>
        <v>65.002053388090346</v>
      </c>
      <c r="P498" s="23">
        <f>F498+IF(C498="m",Gesamt!$B$13*365.25,Gesamt!$B$14*365.25)</f>
        <v>23741.25</v>
      </c>
      <c r="Q498" s="34">
        <f t="shared" si="57"/>
        <v>23742</v>
      </c>
      <c r="R498" s="24">
        <f>IF(N498&lt;Gesamt!$B$23,IF(H498=0,G498+365.25*Gesamt!$B$23,H498+365.25*Gesamt!$B$23),0)</f>
        <v>0</v>
      </c>
      <c r="S498" s="35">
        <f>IF(M498&lt;Gesamt!$B$17,Gesamt!$C$17,IF(M498&lt;Gesamt!$B$18,Gesamt!$C$18,IF(M498&lt;Gesamt!$B$19,Gesamt!$C$19,Gesamt!$C$20)))</f>
        <v>0</v>
      </c>
      <c r="T498" s="26">
        <f>IF(R498&gt;0,IF(R498&lt;P498,K498/12*Gesamt!$C$23*(1+L498)^(Gesamt!$B$23-Beamte!N498)*(1+$K$4),0),0)</f>
        <v>0</v>
      </c>
      <c r="U498" s="36">
        <f>(T498/Gesamt!$B$23*N498/((1+Gesamt!$B$29)^(Gesamt!$B$23-Beamte!N498)))*(1+S498)</f>
        <v>0</v>
      </c>
      <c r="V498" s="24">
        <f>IF(N498&lt;Gesamt!$B$24,IF(H498=0,G498+365.25*Gesamt!$B$24,H498+365.25*Gesamt!$B$24),0)</f>
        <v>0</v>
      </c>
      <c r="W498" s="26" t="b">
        <f>IF(V498&gt;0,IF(V498&lt;P498,K498/12*Gesamt!$C$24*(1+L498)^(Gesamt!$B$24-Beamte!N498)*(1+$K$4),IF(O498&gt;=35,K498/12*Gesamt!$C$24*(1+L498)^(O498-N498)*(1+$K$4),0)))</f>
        <v>0</v>
      </c>
      <c r="X498" s="36">
        <f>IF(O498&gt;=40,(W498/Gesamt!$B$24*N498/((1+Gesamt!$B$29)^(Gesamt!$B$24-Beamte!N498))*(1+S498)),IF(O498&gt;=35,(W498/O498*N498/((1+Gesamt!$B$29)^(O498-Beamte!N498))*(1+S498)),0))</f>
        <v>0</v>
      </c>
      <c r="Y498" s="27">
        <f>IF(N498&gt;Gesamt!$B$23,0,K498/12*Gesamt!$C$23*(((1+Beamte!L498)^(Gesamt!$B$23-Beamte!N498))))</f>
        <v>0</v>
      </c>
      <c r="Z498" s="15">
        <f>IF(N498&gt;Gesamt!$B$32,0,Y498/Gesamt!$B$32*((N498)*(1+S498))/((1+Gesamt!$B$29)^(Gesamt!$B$32-N498)))</f>
        <v>0</v>
      </c>
      <c r="AA498" s="37">
        <f t="shared" si="58"/>
        <v>0</v>
      </c>
      <c r="AB498" s="15">
        <f>IF(V498-P498&gt;0,0,IF(N498&gt;Gesamt!$B$24,0,K498/12*Gesamt!$C$24*(((1+Beamte!L498)^(Gesamt!$B$24-Beamte!N498)))))</f>
        <v>0</v>
      </c>
      <c r="AC498" s="15">
        <f>IF(N498&gt;Gesamt!$B$24,0,AB498/Gesamt!$B$24*((N498)*(1+S498))/((1+Gesamt!$B$29)^(Gesamt!$B$24-N498)))</f>
        <v>0</v>
      </c>
      <c r="AD498" s="37">
        <f t="shared" si="59"/>
        <v>0</v>
      </c>
      <c r="AE498" s="15">
        <f>IF(R498-P498&lt;0,0,x)</f>
        <v>0</v>
      </c>
    </row>
    <row r="499" spans="6:31" x14ac:dyDescent="0.15">
      <c r="F499" s="40"/>
      <c r="G499" s="40"/>
      <c r="H499" s="40"/>
      <c r="I499" s="41"/>
      <c r="J499" s="41"/>
      <c r="K499" s="32">
        <f t="shared" si="55"/>
        <v>0</v>
      </c>
      <c r="L499" s="42">
        <v>1.4999999999999999E-2</v>
      </c>
      <c r="M499" s="33">
        <f t="shared" si="56"/>
        <v>-50.997946611909654</v>
      </c>
      <c r="N499" s="22">
        <f>(Gesamt!$B$2-IF(H499=0,G499,H499))/365.25</f>
        <v>116</v>
      </c>
      <c r="O499" s="22">
        <f t="shared" si="54"/>
        <v>65.002053388090346</v>
      </c>
      <c r="P499" s="23">
        <f>F499+IF(C499="m",Gesamt!$B$13*365.25,Gesamt!$B$14*365.25)</f>
        <v>23741.25</v>
      </c>
      <c r="Q499" s="34">
        <f t="shared" si="57"/>
        <v>23742</v>
      </c>
      <c r="R499" s="24">
        <f>IF(N499&lt;Gesamt!$B$23,IF(H499=0,G499+365.25*Gesamt!$B$23,H499+365.25*Gesamt!$B$23),0)</f>
        <v>0</v>
      </c>
      <c r="S499" s="35">
        <f>IF(M499&lt;Gesamt!$B$17,Gesamt!$C$17,IF(M499&lt;Gesamt!$B$18,Gesamt!$C$18,IF(M499&lt;Gesamt!$B$19,Gesamt!$C$19,Gesamt!$C$20)))</f>
        <v>0</v>
      </c>
      <c r="T499" s="26">
        <f>IF(R499&gt;0,IF(R499&lt;P499,K499/12*Gesamt!$C$23*(1+L499)^(Gesamt!$B$23-Beamte!N499)*(1+$K$4),0),0)</f>
        <v>0</v>
      </c>
      <c r="U499" s="36">
        <f>(T499/Gesamt!$B$23*N499/((1+Gesamt!$B$29)^(Gesamt!$B$23-Beamte!N499)))*(1+S499)</f>
        <v>0</v>
      </c>
      <c r="V499" s="24">
        <f>IF(N499&lt;Gesamt!$B$24,IF(H499=0,G499+365.25*Gesamt!$B$24,H499+365.25*Gesamt!$B$24),0)</f>
        <v>0</v>
      </c>
      <c r="W499" s="26" t="b">
        <f>IF(V499&gt;0,IF(V499&lt;P499,K499/12*Gesamt!$C$24*(1+L499)^(Gesamt!$B$24-Beamte!N499)*(1+$K$4),IF(O499&gt;=35,K499/12*Gesamt!$C$24*(1+L499)^(O499-N499)*(1+$K$4),0)))</f>
        <v>0</v>
      </c>
      <c r="X499" s="36">
        <f>IF(O499&gt;=40,(W499/Gesamt!$B$24*N499/((1+Gesamt!$B$29)^(Gesamt!$B$24-Beamte!N499))*(1+S499)),IF(O499&gt;=35,(W499/O499*N499/((1+Gesamt!$B$29)^(O499-Beamte!N499))*(1+S499)),0))</f>
        <v>0</v>
      </c>
      <c r="Y499" s="27">
        <f>IF(N499&gt;Gesamt!$B$23,0,K499/12*Gesamt!$C$23*(((1+Beamte!L499)^(Gesamt!$B$23-Beamte!N499))))</f>
        <v>0</v>
      </c>
      <c r="Z499" s="15">
        <f>IF(N499&gt;Gesamt!$B$32,0,Y499/Gesamt!$B$32*((N499)*(1+S499))/((1+Gesamt!$B$29)^(Gesamt!$B$32-N499)))</f>
        <v>0</v>
      </c>
      <c r="AA499" s="37">
        <f t="shared" si="58"/>
        <v>0</v>
      </c>
      <c r="AB499" s="15">
        <f>IF(V499-P499&gt;0,0,IF(N499&gt;Gesamt!$B$24,0,K499/12*Gesamt!$C$24*(((1+Beamte!L499)^(Gesamt!$B$24-Beamte!N499)))))</f>
        <v>0</v>
      </c>
      <c r="AC499" s="15">
        <f>IF(N499&gt;Gesamt!$B$24,0,AB499/Gesamt!$B$24*((N499)*(1+S499))/((1+Gesamt!$B$29)^(Gesamt!$B$24-N499)))</f>
        <v>0</v>
      </c>
      <c r="AD499" s="37">
        <f t="shared" si="59"/>
        <v>0</v>
      </c>
      <c r="AE499" s="15">
        <f>IF(R499-P499&lt;0,0,x)</f>
        <v>0</v>
      </c>
    </row>
    <row r="500" spans="6:31" x14ac:dyDescent="0.15">
      <c r="F500" s="40"/>
      <c r="G500" s="40"/>
      <c r="H500" s="40"/>
      <c r="I500" s="41"/>
      <c r="J500" s="41"/>
      <c r="K500" s="32">
        <f t="shared" si="55"/>
        <v>0</v>
      </c>
      <c r="L500" s="42">
        <v>1.4999999999999999E-2</v>
      </c>
      <c r="M500" s="33">
        <f t="shared" si="56"/>
        <v>-50.997946611909654</v>
      </c>
      <c r="N500" s="22">
        <f>(Gesamt!$B$2-IF(H500=0,G500,H500))/365.25</f>
        <v>116</v>
      </c>
      <c r="O500" s="22">
        <f t="shared" si="54"/>
        <v>65.002053388090346</v>
      </c>
      <c r="P500" s="23">
        <f>F500+IF(C500="m",Gesamt!$B$13*365.25,Gesamt!$B$14*365.25)</f>
        <v>23741.25</v>
      </c>
      <c r="Q500" s="34">
        <f t="shared" si="57"/>
        <v>23742</v>
      </c>
      <c r="R500" s="24">
        <f>IF(N500&lt;Gesamt!$B$23,IF(H500=0,G500+365.25*Gesamt!$B$23,H500+365.25*Gesamt!$B$23),0)</f>
        <v>0</v>
      </c>
      <c r="S500" s="35">
        <f>IF(M500&lt;Gesamt!$B$17,Gesamt!$C$17,IF(M500&lt;Gesamt!$B$18,Gesamt!$C$18,IF(M500&lt;Gesamt!$B$19,Gesamt!$C$19,Gesamt!$C$20)))</f>
        <v>0</v>
      </c>
      <c r="T500" s="26">
        <f>IF(R500&gt;0,IF(R500&lt;P500,K500/12*Gesamt!$C$23*(1+L500)^(Gesamt!$B$23-Beamte!N500)*(1+$K$4),0),0)</f>
        <v>0</v>
      </c>
      <c r="U500" s="36">
        <f>(T500/Gesamt!$B$23*N500/((1+Gesamt!$B$29)^(Gesamt!$B$23-Beamte!N500)))*(1+S500)</f>
        <v>0</v>
      </c>
      <c r="V500" s="24">
        <f>IF(N500&lt;Gesamt!$B$24,IF(H500=0,G500+365.25*Gesamt!$B$24,H500+365.25*Gesamt!$B$24),0)</f>
        <v>0</v>
      </c>
      <c r="W500" s="26" t="b">
        <f>IF(V500&gt;0,IF(V500&lt;P500,K500/12*Gesamt!$C$24*(1+L500)^(Gesamt!$B$24-Beamte!N500)*(1+$K$4),IF(O500&gt;=35,K500/12*Gesamt!$C$24*(1+L500)^(O500-N500)*(1+$K$4),0)))</f>
        <v>0</v>
      </c>
      <c r="X500" s="36">
        <f>IF(O500&gt;=40,(W500/Gesamt!$B$24*N500/((1+Gesamt!$B$29)^(Gesamt!$B$24-Beamte!N500))*(1+S500)),IF(O500&gt;=35,(W500/O500*N500/((1+Gesamt!$B$29)^(O500-Beamte!N500))*(1+S500)),0))</f>
        <v>0</v>
      </c>
      <c r="Y500" s="27">
        <f>IF(N500&gt;Gesamt!$B$23,0,K500/12*Gesamt!$C$23*(((1+Beamte!L500)^(Gesamt!$B$23-Beamte!N500))))</f>
        <v>0</v>
      </c>
      <c r="Z500" s="15">
        <f>IF(N500&gt;Gesamt!$B$32,0,Y500/Gesamt!$B$32*((N500)*(1+S500))/((1+Gesamt!$B$29)^(Gesamt!$B$32-N500)))</f>
        <v>0</v>
      </c>
      <c r="AA500" s="37">
        <f t="shared" si="58"/>
        <v>0</v>
      </c>
      <c r="AB500" s="15">
        <f>IF(V500-P500&gt;0,0,IF(N500&gt;Gesamt!$B$24,0,K500/12*Gesamt!$C$24*(((1+Beamte!L500)^(Gesamt!$B$24-Beamte!N500)))))</f>
        <v>0</v>
      </c>
      <c r="AC500" s="15">
        <f>IF(N500&gt;Gesamt!$B$24,0,AB500/Gesamt!$B$24*((N500)*(1+S500))/((1+Gesamt!$B$29)^(Gesamt!$B$24-N500)))</f>
        <v>0</v>
      </c>
      <c r="AD500" s="37">
        <f t="shared" si="59"/>
        <v>0</v>
      </c>
      <c r="AE500" s="15">
        <f>IF(R500-P500&lt;0,0,x)</f>
        <v>0</v>
      </c>
    </row>
    <row r="501" spans="6:31" x14ac:dyDescent="0.15">
      <c r="F501" s="40"/>
      <c r="G501" s="40"/>
      <c r="H501" s="40"/>
      <c r="I501" s="41"/>
      <c r="J501" s="41"/>
      <c r="K501" s="32">
        <f t="shared" si="55"/>
        <v>0</v>
      </c>
      <c r="L501" s="42">
        <v>1.4999999999999999E-2</v>
      </c>
      <c r="M501" s="33">
        <f t="shared" si="56"/>
        <v>-50.997946611909654</v>
      </c>
      <c r="N501" s="22">
        <f>(Gesamt!$B$2-IF(H501=0,G501,H501))/365.25</f>
        <v>116</v>
      </c>
      <c r="O501" s="22">
        <f t="shared" si="54"/>
        <v>65.002053388090346</v>
      </c>
      <c r="P501" s="23">
        <f>F501+IF(C501="m",Gesamt!$B$13*365.25,Gesamt!$B$14*365.25)</f>
        <v>23741.25</v>
      </c>
      <c r="Q501" s="34">
        <f t="shared" si="57"/>
        <v>23742</v>
      </c>
      <c r="R501" s="24">
        <f>IF(N501&lt;Gesamt!$B$23,IF(H501=0,G501+365.25*Gesamt!$B$23,H501+365.25*Gesamt!$B$23),0)</f>
        <v>0</v>
      </c>
      <c r="S501" s="35">
        <f>IF(M501&lt;Gesamt!$B$17,Gesamt!$C$17,IF(M501&lt;Gesamt!$B$18,Gesamt!$C$18,IF(M501&lt;Gesamt!$B$19,Gesamt!$C$19,Gesamt!$C$20)))</f>
        <v>0</v>
      </c>
      <c r="T501" s="26">
        <f>IF(R501&gt;0,IF(R501&lt;P501,K501/12*Gesamt!$C$23*(1+L501)^(Gesamt!$B$23-Beamte!N501)*(1+$K$4),0),0)</f>
        <v>0</v>
      </c>
      <c r="U501" s="36">
        <f>(T501/Gesamt!$B$23*N501/((1+Gesamt!$B$29)^(Gesamt!$B$23-Beamte!N501)))*(1+S501)</f>
        <v>0</v>
      </c>
      <c r="V501" s="24">
        <f>IF(N501&lt;Gesamt!$B$24,IF(H501=0,G501+365.25*Gesamt!$B$24,H501+365.25*Gesamt!$B$24),0)</f>
        <v>0</v>
      </c>
      <c r="W501" s="26" t="b">
        <f>IF(V501&gt;0,IF(V501&lt;P501,K501/12*Gesamt!$C$24*(1+L501)^(Gesamt!$B$24-Beamte!N501)*(1+$K$4),IF(O501&gt;=35,K501/12*Gesamt!$C$24*(1+L501)^(O501-N501)*(1+$K$4),0)))</f>
        <v>0</v>
      </c>
      <c r="X501" s="36">
        <f>IF(O501&gt;=40,(W501/Gesamt!$B$24*N501/((1+Gesamt!$B$29)^(Gesamt!$B$24-Beamte!N501))*(1+S501)),IF(O501&gt;=35,(W501/O501*N501/((1+Gesamt!$B$29)^(O501-Beamte!N501))*(1+S501)),0))</f>
        <v>0</v>
      </c>
      <c r="Y501" s="27">
        <f>IF(N501&gt;Gesamt!$B$23,0,K501/12*Gesamt!$C$23*(((1+Beamte!L501)^(Gesamt!$B$23-Beamte!N501))))</f>
        <v>0</v>
      </c>
      <c r="Z501" s="15">
        <f>IF(N501&gt;Gesamt!$B$32,0,Y501/Gesamt!$B$32*((N501)*(1+S501))/((1+Gesamt!$B$29)^(Gesamt!$B$32-N501)))</f>
        <v>0</v>
      </c>
      <c r="AA501" s="37">
        <f t="shared" si="58"/>
        <v>0</v>
      </c>
      <c r="AB501" s="15">
        <f>IF(V501-P501&gt;0,0,IF(N501&gt;Gesamt!$B$24,0,K501/12*Gesamt!$C$24*(((1+Beamte!L501)^(Gesamt!$B$24-Beamte!N501)))))</f>
        <v>0</v>
      </c>
      <c r="AC501" s="15">
        <f>IF(N501&gt;Gesamt!$B$24,0,AB501/Gesamt!$B$24*((N501)*(1+S501))/((1+Gesamt!$B$29)^(Gesamt!$B$24-N501)))</f>
        <v>0</v>
      </c>
      <c r="AD501" s="37">
        <f t="shared" si="59"/>
        <v>0</v>
      </c>
      <c r="AE501" s="15">
        <f>IF(R501-P501&lt;0,0,x)</f>
        <v>0</v>
      </c>
    </row>
    <row r="502" spans="6:31" x14ac:dyDescent="0.15">
      <c r="F502" s="40"/>
      <c r="G502" s="40"/>
      <c r="H502" s="40"/>
      <c r="I502" s="41"/>
      <c r="J502" s="41"/>
      <c r="K502" s="32">
        <f t="shared" si="55"/>
        <v>0</v>
      </c>
      <c r="L502" s="42">
        <v>1.4999999999999999E-2</v>
      </c>
      <c r="M502" s="33">
        <f t="shared" si="56"/>
        <v>-50.997946611909654</v>
      </c>
      <c r="N502" s="22">
        <f>(Gesamt!$B$2-IF(H502=0,G502,H502))/365.25</f>
        <v>116</v>
      </c>
      <c r="O502" s="22">
        <f t="shared" si="54"/>
        <v>65.002053388090346</v>
      </c>
      <c r="P502" s="23">
        <f>F502+IF(C502="m",Gesamt!$B$13*365.25,Gesamt!$B$14*365.25)</f>
        <v>23741.25</v>
      </c>
      <c r="Q502" s="34">
        <f t="shared" si="57"/>
        <v>23742</v>
      </c>
      <c r="R502" s="24">
        <f>IF(N502&lt;Gesamt!$B$23,IF(H502=0,G502+365.25*Gesamt!$B$23,H502+365.25*Gesamt!$B$23),0)</f>
        <v>0</v>
      </c>
      <c r="S502" s="35">
        <f>IF(M502&lt;Gesamt!$B$17,Gesamt!$C$17,IF(M502&lt;Gesamt!$B$18,Gesamt!$C$18,IF(M502&lt;Gesamt!$B$19,Gesamt!$C$19,Gesamt!$C$20)))</f>
        <v>0</v>
      </c>
      <c r="T502" s="26">
        <f>IF(R502&gt;0,IF(R502&lt;P502,K502/12*Gesamt!$C$23*(1+L502)^(Gesamt!$B$23-Beamte!N502)*(1+$K$4),0),0)</f>
        <v>0</v>
      </c>
      <c r="U502" s="36">
        <f>(T502/Gesamt!$B$23*N502/((1+Gesamt!$B$29)^(Gesamt!$B$23-Beamte!N502)))*(1+S502)</f>
        <v>0</v>
      </c>
      <c r="V502" s="24">
        <f>IF(N502&lt;Gesamt!$B$24,IF(H502=0,G502+365.25*Gesamt!$B$24,H502+365.25*Gesamt!$B$24),0)</f>
        <v>0</v>
      </c>
      <c r="W502" s="26" t="b">
        <f>IF(V502&gt;0,IF(V502&lt;P502,K502/12*Gesamt!$C$24*(1+L502)^(Gesamt!$B$24-Beamte!N502)*(1+$K$4),IF(O502&gt;=35,K502/12*Gesamt!$C$24*(1+L502)^(O502-N502)*(1+$K$4),0)))</f>
        <v>0</v>
      </c>
      <c r="X502" s="36">
        <f>IF(O502&gt;=40,(W502/Gesamt!$B$24*N502/((1+Gesamt!$B$29)^(Gesamt!$B$24-Beamte!N502))*(1+S502)),IF(O502&gt;=35,(W502/O502*N502/((1+Gesamt!$B$29)^(O502-Beamte!N502))*(1+S502)),0))</f>
        <v>0</v>
      </c>
      <c r="Y502" s="27">
        <f>IF(N502&gt;Gesamt!$B$23,0,K502/12*Gesamt!$C$23*(((1+Beamte!L502)^(Gesamt!$B$23-Beamte!N502))))</f>
        <v>0</v>
      </c>
      <c r="Z502" s="15">
        <f>IF(N502&gt;Gesamt!$B$32,0,Y502/Gesamt!$B$32*((N502)*(1+S502))/((1+Gesamt!$B$29)^(Gesamt!$B$32-N502)))</f>
        <v>0</v>
      </c>
      <c r="AA502" s="37">
        <f t="shared" si="58"/>
        <v>0</v>
      </c>
      <c r="AB502" s="15">
        <f>IF(V502-P502&gt;0,0,IF(N502&gt;Gesamt!$B$24,0,K502/12*Gesamt!$C$24*(((1+Beamte!L502)^(Gesamt!$B$24-Beamte!N502)))))</f>
        <v>0</v>
      </c>
      <c r="AC502" s="15">
        <f>IF(N502&gt;Gesamt!$B$24,0,AB502/Gesamt!$B$24*((N502)*(1+S502))/((1+Gesamt!$B$29)^(Gesamt!$B$24-N502)))</f>
        <v>0</v>
      </c>
      <c r="AD502" s="37">
        <f t="shared" si="59"/>
        <v>0</v>
      </c>
      <c r="AE502" s="15">
        <f>IF(R502-P502&lt;0,0,x)</f>
        <v>0</v>
      </c>
    </row>
    <row r="503" spans="6:31" x14ac:dyDescent="0.15">
      <c r="F503" s="40"/>
      <c r="G503" s="40"/>
      <c r="H503" s="40"/>
      <c r="I503" s="41"/>
      <c r="J503" s="41"/>
      <c r="K503" s="32">
        <f t="shared" si="55"/>
        <v>0</v>
      </c>
      <c r="L503" s="42">
        <v>1.4999999999999999E-2</v>
      </c>
      <c r="M503" s="33">
        <f t="shared" si="56"/>
        <v>-50.997946611909654</v>
      </c>
      <c r="N503" s="22">
        <f>(Gesamt!$B$2-IF(H503=0,G503,H503))/365.25</f>
        <v>116</v>
      </c>
      <c r="O503" s="22">
        <f t="shared" si="54"/>
        <v>65.002053388090346</v>
      </c>
      <c r="P503" s="23">
        <f>F503+IF(C503="m",Gesamt!$B$13*365.25,Gesamt!$B$14*365.25)</f>
        <v>23741.25</v>
      </c>
      <c r="Q503" s="34">
        <f t="shared" si="57"/>
        <v>23742</v>
      </c>
      <c r="R503" s="24">
        <f>IF(N503&lt;Gesamt!$B$23,IF(H503=0,G503+365.25*Gesamt!$B$23,H503+365.25*Gesamt!$B$23),0)</f>
        <v>0</v>
      </c>
      <c r="S503" s="35">
        <f>IF(M503&lt;Gesamt!$B$17,Gesamt!$C$17,IF(M503&lt;Gesamt!$B$18,Gesamt!$C$18,IF(M503&lt;Gesamt!$B$19,Gesamt!$C$19,Gesamt!$C$20)))</f>
        <v>0</v>
      </c>
      <c r="T503" s="26">
        <f>IF(R503&gt;0,IF(R503&lt;P503,K503/12*Gesamt!$C$23*(1+L503)^(Gesamt!$B$23-Beamte!N503)*(1+$K$4),0),0)</f>
        <v>0</v>
      </c>
      <c r="U503" s="36">
        <f>(T503/Gesamt!$B$23*N503/((1+Gesamt!$B$29)^(Gesamt!$B$23-Beamte!N503)))*(1+S503)</f>
        <v>0</v>
      </c>
      <c r="V503" s="24">
        <f>IF(N503&lt;Gesamt!$B$24,IF(H503=0,G503+365.25*Gesamt!$B$24,H503+365.25*Gesamt!$B$24),0)</f>
        <v>0</v>
      </c>
      <c r="W503" s="26" t="b">
        <f>IF(V503&gt;0,IF(V503&lt;P503,K503/12*Gesamt!$C$24*(1+L503)^(Gesamt!$B$24-Beamte!N503)*(1+$K$4),IF(O503&gt;=35,K503/12*Gesamt!$C$24*(1+L503)^(O503-N503)*(1+$K$4),0)))</f>
        <v>0</v>
      </c>
      <c r="X503" s="36">
        <f>IF(O503&gt;=40,(W503/Gesamt!$B$24*N503/((1+Gesamt!$B$29)^(Gesamt!$B$24-Beamte!N503))*(1+S503)),IF(O503&gt;=35,(W503/O503*N503/((1+Gesamt!$B$29)^(O503-Beamte!N503))*(1+S503)),0))</f>
        <v>0</v>
      </c>
      <c r="Y503" s="27">
        <f>IF(N503&gt;Gesamt!$B$23,0,K503/12*Gesamt!$C$23*(((1+Beamte!L503)^(Gesamt!$B$23-Beamte!N503))))</f>
        <v>0</v>
      </c>
      <c r="Z503" s="15">
        <f>IF(N503&gt;Gesamt!$B$32,0,Y503/Gesamt!$B$32*((N503)*(1+S503))/((1+Gesamt!$B$29)^(Gesamt!$B$32-N503)))</f>
        <v>0</v>
      </c>
      <c r="AA503" s="37">
        <f t="shared" si="58"/>
        <v>0</v>
      </c>
      <c r="AB503" s="15">
        <f>IF(V503-P503&gt;0,0,IF(N503&gt;Gesamt!$B$24,0,K503/12*Gesamt!$C$24*(((1+Beamte!L503)^(Gesamt!$B$24-Beamte!N503)))))</f>
        <v>0</v>
      </c>
      <c r="AC503" s="15">
        <f>IF(N503&gt;Gesamt!$B$24,0,AB503/Gesamt!$B$24*((N503)*(1+S503))/((1+Gesamt!$B$29)^(Gesamt!$B$24-N503)))</f>
        <v>0</v>
      </c>
      <c r="AD503" s="37">
        <f t="shared" si="59"/>
        <v>0</v>
      </c>
      <c r="AE503" s="15">
        <f>IF(R503-P503&lt;0,0,x)</f>
        <v>0</v>
      </c>
    </row>
    <row r="504" spans="6:31" x14ac:dyDescent="0.15">
      <c r="F504" s="40"/>
      <c r="G504" s="40"/>
      <c r="H504" s="40"/>
      <c r="I504" s="41"/>
      <c r="J504" s="41"/>
      <c r="K504" s="32">
        <f t="shared" si="55"/>
        <v>0</v>
      </c>
      <c r="L504" s="42">
        <v>1.4999999999999999E-2</v>
      </c>
      <c r="M504" s="33">
        <f t="shared" si="56"/>
        <v>-50.997946611909654</v>
      </c>
      <c r="N504" s="22">
        <f>(Gesamt!$B$2-IF(H504=0,G504,H504))/365.25</f>
        <v>116</v>
      </c>
      <c r="O504" s="22">
        <f t="shared" si="54"/>
        <v>65.002053388090346</v>
      </c>
      <c r="P504" s="23">
        <f>F504+IF(C504="m",Gesamt!$B$13*365.25,Gesamt!$B$14*365.25)</f>
        <v>23741.25</v>
      </c>
      <c r="Q504" s="34">
        <f t="shared" si="57"/>
        <v>23742</v>
      </c>
      <c r="R504" s="24">
        <f>IF(N504&lt;Gesamt!$B$23,IF(H504=0,G504+365.25*Gesamt!$B$23,H504+365.25*Gesamt!$B$23),0)</f>
        <v>0</v>
      </c>
      <c r="S504" s="35">
        <f>IF(M504&lt;Gesamt!$B$17,Gesamt!$C$17,IF(M504&lt;Gesamt!$B$18,Gesamt!$C$18,IF(M504&lt;Gesamt!$B$19,Gesamt!$C$19,Gesamt!$C$20)))</f>
        <v>0</v>
      </c>
      <c r="T504" s="26">
        <f>IF(R504&gt;0,IF(R504&lt;P504,K504/12*Gesamt!$C$23*(1+L504)^(Gesamt!$B$23-Beamte!N504)*(1+$K$4),0),0)</f>
        <v>0</v>
      </c>
      <c r="U504" s="36">
        <f>(T504/Gesamt!$B$23*N504/((1+Gesamt!$B$29)^(Gesamt!$B$23-Beamte!N504)))*(1+S504)</f>
        <v>0</v>
      </c>
      <c r="V504" s="24">
        <f>IF(N504&lt;Gesamt!$B$24,IF(H504=0,G504+365.25*Gesamt!$B$24,H504+365.25*Gesamt!$B$24),0)</f>
        <v>0</v>
      </c>
      <c r="W504" s="26" t="b">
        <f>IF(V504&gt;0,IF(V504&lt;P504,K504/12*Gesamt!$C$24*(1+L504)^(Gesamt!$B$24-Beamte!N504)*(1+$K$4),IF(O504&gt;=35,K504/12*Gesamt!$C$24*(1+L504)^(O504-N504)*(1+$K$4),0)))</f>
        <v>0</v>
      </c>
      <c r="X504" s="36">
        <f>IF(O504&gt;=40,(W504/Gesamt!$B$24*N504/((1+Gesamt!$B$29)^(Gesamt!$B$24-Beamte!N504))*(1+S504)),IF(O504&gt;=35,(W504/O504*N504/((1+Gesamt!$B$29)^(O504-Beamte!N504))*(1+S504)),0))</f>
        <v>0</v>
      </c>
      <c r="Y504" s="27">
        <f>IF(N504&gt;Gesamt!$B$23,0,K504/12*Gesamt!$C$23*(((1+Beamte!L504)^(Gesamt!$B$23-Beamte!N504))))</f>
        <v>0</v>
      </c>
      <c r="Z504" s="15">
        <f>IF(N504&gt;Gesamt!$B$32,0,Y504/Gesamt!$B$32*((N504)*(1+S504))/((1+Gesamt!$B$29)^(Gesamt!$B$32-N504)))</f>
        <v>0</v>
      </c>
      <c r="AA504" s="37">
        <f t="shared" si="58"/>
        <v>0</v>
      </c>
      <c r="AB504" s="15">
        <f>IF(V504-P504&gt;0,0,IF(N504&gt;Gesamt!$B$24,0,K504/12*Gesamt!$C$24*(((1+Beamte!L504)^(Gesamt!$B$24-Beamte!N504)))))</f>
        <v>0</v>
      </c>
      <c r="AC504" s="15">
        <f>IF(N504&gt;Gesamt!$B$24,0,AB504/Gesamt!$B$24*((N504)*(1+S504))/((1+Gesamt!$B$29)^(Gesamt!$B$24-N504)))</f>
        <v>0</v>
      </c>
      <c r="AD504" s="37">
        <f t="shared" si="59"/>
        <v>0</v>
      </c>
      <c r="AE504" s="15">
        <f>IF(R504-P504&lt;0,0,x)</f>
        <v>0</v>
      </c>
    </row>
    <row r="505" spans="6:31" x14ac:dyDescent="0.15">
      <c r="F505" s="40"/>
      <c r="G505" s="40"/>
      <c r="H505" s="40"/>
      <c r="I505" s="41"/>
      <c r="J505" s="41"/>
      <c r="K505" s="32">
        <f t="shared" si="55"/>
        <v>0</v>
      </c>
      <c r="L505" s="42">
        <v>1.4999999999999999E-2</v>
      </c>
      <c r="M505" s="33">
        <f t="shared" si="56"/>
        <v>-50.997946611909654</v>
      </c>
      <c r="N505" s="22">
        <f>(Gesamt!$B$2-IF(H505=0,G505,H505))/365.25</f>
        <v>116</v>
      </c>
      <c r="O505" s="22">
        <f t="shared" si="54"/>
        <v>65.002053388090346</v>
      </c>
      <c r="P505" s="23">
        <f>F505+IF(C505="m",Gesamt!$B$13*365.25,Gesamt!$B$14*365.25)</f>
        <v>23741.25</v>
      </c>
      <c r="Q505" s="34">
        <f t="shared" si="57"/>
        <v>23742</v>
      </c>
      <c r="R505" s="24">
        <f>IF(N505&lt;Gesamt!$B$23,IF(H505=0,G505+365.25*Gesamt!$B$23,H505+365.25*Gesamt!$B$23),0)</f>
        <v>0</v>
      </c>
      <c r="S505" s="35">
        <f>IF(M505&lt;Gesamt!$B$17,Gesamt!$C$17,IF(M505&lt;Gesamt!$B$18,Gesamt!$C$18,IF(M505&lt;Gesamt!$B$19,Gesamt!$C$19,Gesamt!$C$20)))</f>
        <v>0</v>
      </c>
      <c r="T505" s="26">
        <f>IF(R505&gt;0,IF(R505&lt;P505,K505/12*Gesamt!$C$23*(1+L505)^(Gesamt!$B$23-Beamte!N505)*(1+$K$4),0),0)</f>
        <v>0</v>
      </c>
      <c r="U505" s="36">
        <f>(T505/Gesamt!$B$23*N505/((1+Gesamt!$B$29)^(Gesamt!$B$23-Beamte!N505)))*(1+S505)</f>
        <v>0</v>
      </c>
      <c r="V505" s="24">
        <f>IF(N505&lt;Gesamt!$B$24,IF(H505=0,G505+365.25*Gesamt!$B$24,H505+365.25*Gesamt!$B$24),0)</f>
        <v>0</v>
      </c>
      <c r="W505" s="26" t="b">
        <f>IF(V505&gt;0,IF(V505&lt;P505,K505/12*Gesamt!$C$24*(1+L505)^(Gesamt!$B$24-Beamte!N505)*(1+$K$4),IF(O505&gt;=35,K505/12*Gesamt!$C$24*(1+L505)^(O505-N505)*(1+$K$4),0)))</f>
        <v>0</v>
      </c>
      <c r="X505" s="36">
        <f>IF(O505&gt;=40,(W505/Gesamt!$B$24*N505/((1+Gesamt!$B$29)^(Gesamt!$B$24-Beamte!N505))*(1+S505)),IF(O505&gt;=35,(W505/O505*N505/((1+Gesamt!$B$29)^(O505-Beamte!N505))*(1+S505)),0))</f>
        <v>0</v>
      </c>
      <c r="Y505" s="27">
        <f>IF(N505&gt;Gesamt!$B$23,0,K505/12*Gesamt!$C$23*(((1+Beamte!L505)^(Gesamt!$B$23-Beamte!N505))))</f>
        <v>0</v>
      </c>
      <c r="Z505" s="15">
        <f>IF(N505&gt;Gesamt!$B$32,0,Y505/Gesamt!$B$32*((N505)*(1+S505))/((1+Gesamt!$B$29)^(Gesamt!$B$32-N505)))</f>
        <v>0</v>
      </c>
      <c r="AA505" s="37">
        <f t="shared" si="58"/>
        <v>0</v>
      </c>
      <c r="AB505" s="15">
        <f>IF(V505-P505&gt;0,0,IF(N505&gt;Gesamt!$B$24,0,K505/12*Gesamt!$C$24*(((1+Beamte!L505)^(Gesamt!$B$24-Beamte!N505)))))</f>
        <v>0</v>
      </c>
      <c r="AC505" s="15">
        <f>IF(N505&gt;Gesamt!$B$24,0,AB505/Gesamt!$B$24*((N505)*(1+S505))/((1+Gesamt!$B$29)^(Gesamt!$B$24-N505)))</f>
        <v>0</v>
      </c>
      <c r="AD505" s="37">
        <f t="shared" si="59"/>
        <v>0</v>
      </c>
      <c r="AE505" s="15">
        <f>IF(R505-P505&lt;0,0,x)</f>
        <v>0</v>
      </c>
    </row>
    <row r="506" spans="6:31" x14ac:dyDescent="0.15">
      <c r="F506" s="40"/>
      <c r="G506" s="40"/>
      <c r="H506" s="40"/>
      <c r="I506" s="41"/>
      <c r="J506" s="41"/>
      <c r="K506" s="32">
        <f t="shared" si="55"/>
        <v>0</v>
      </c>
      <c r="L506" s="42">
        <v>1.4999999999999999E-2</v>
      </c>
      <c r="M506" s="33">
        <f t="shared" si="56"/>
        <v>-50.997946611909654</v>
      </c>
      <c r="N506" s="22">
        <f>(Gesamt!$B$2-IF(H506=0,G506,H506))/365.25</f>
        <v>116</v>
      </c>
      <c r="O506" s="22">
        <f t="shared" si="54"/>
        <v>65.002053388090346</v>
      </c>
      <c r="P506" s="23">
        <f>F506+IF(C506="m",Gesamt!$B$13*365.25,Gesamt!$B$14*365.25)</f>
        <v>23741.25</v>
      </c>
      <c r="Q506" s="34">
        <f t="shared" si="57"/>
        <v>23742</v>
      </c>
      <c r="R506" s="24">
        <f>IF(N506&lt;Gesamt!$B$23,IF(H506=0,G506+365.25*Gesamt!$B$23,H506+365.25*Gesamt!$B$23),0)</f>
        <v>0</v>
      </c>
      <c r="S506" s="35">
        <f>IF(M506&lt;Gesamt!$B$17,Gesamt!$C$17,IF(M506&lt;Gesamt!$B$18,Gesamt!$C$18,IF(M506&lt;Gesamt!$B$19,Gesamt!$C$19,Gesamt!$C$20)))</f>
        <v>0</v>
      </c>
      <c r="T506" s="26">
        <f>IF(R506&gt;0,IF(R506&lt;P506,K506/12*Gesamt!$C$23*(1+L506)^(Gesamt!$B$23-Beamte!N506)*(1+$K$4),0),0)</f>
        <v>0</v>
      </c>
      <c r="U506" s="36">
        <f>(T506/Gesamt!$B$23*N506/((1+Gesamt!$B$29)^(Gesamt!$B$23-Beamte!N506)))*(1+S506)</f>
        <v>0</v>
      </c>
      <c r="V506" s="24">
        <f>IF(N506&lt;Gesamt!$B$24,IF(H506=0,G506+365.25*Gesamt!$B$24,H506+365.25*Gesamt!$B$24),0)</f>
        <v>0</v>
      </c>
      <c r="W506" s="26" t="b">
        <f>IF(V506&gt;0,IF(V506&lt;P506,K506/12*Gesamt!$C$24*(1+L506)^(Gesamt!$B$24-Beamte!N506)*(1+$K$4),IF(O506&gt;=35,K506/12*Gesamt!$C$24*(1+L506)^(O506-N506)*(1+$K$4),0)))</f>
        <v>0</v>
      </c>
      <c r="X506" s="36">
        <f>IF(O506&gt;=40,(W506/Gesamt!$B$24*N506/((1+Gesamt!$B$29)^(Gesamt!$B$24-Beamte!N506))*(1+S506)),IF(O506&gt;=35,(W506/O506*N506/((1+Gesamt!$B$29)^(O506-Beamte!N506))*(1+S506)),0))</f>
        <v>0</v>
      </c>
      <c r="Y506" s="27">
        <f>IF(N506&gt;Gesamt!$B$23,0,K506/12*Gesamt!$C$23*(((1+Beamte!L506)^(Gesamt!$B$23-Beamte!N506))))</f>
        <v>0</v>
      </c>
      <c r="Z506" s="15">
        <f>IF(N506&gt;Gesamt!$B$32,0,Y506/Gesamt!$B$32*((N506)*(1+S506))/((1+Gesamt!$B$29)^(Gesamt!$B$32-N506)))</f>
        <v>0</v>
      </c>
      <c r="AA506" s="37">
        <f t="shared" si="58"/>
        <v>0</v>
      </c>
      <c r="AB506" s="15">
        <f>IF(V506-P506&gt;0,0,IF(N506&gt;Gesamt!$B$24,0,K506/12*Gesamt!$C$24*(((1+Beamte!L506)^(Gesamt!$B$24-Beamte!N506)))))</f>
        <v>0</v>
      </c>
      <c r="AC506" s="15">
        <f>IF(N506&gt;Gesamt!$B$24,0,AB506/Gesamt!$B$24*((N506)*(1+S506))/((1+Gesamt!$B$29)^(Gesamt!$B$24-N506)))</f>
        <v>0</v>
      </c>
      <c r="AD506" s="37">
        <f t="shared" si="59"/>
        <v>0</v>
      </c>
      <c r="AE506" s="15">
        <f>IF(R506-P506&lt;0,0,x)</f>
        <v>0</v>
      </c>
    </row>
    <row r="507" spans="6:31" x14ac:dyDescent="0.15">
      <c r="F507" s="40"/>
      <c r="G507" s="40"/>
      <c r="H507" s="40"/>
      <c r="I507" s="41"/>
      <c r="J507" s="41"/>
      <c r="K507" s="32">
        <f t="shared" si="55"/>
        <v>0</v>
      </c>
      <c r="L507" s="42">
        <v>1.4999999999999999E-2</v>
      </c>
      <c r="M507" s="33">
        <f t="shared" si="56"/>
        <v>-50.997946611909654</v>
      </c>
      <c r="N507" s="22">
        <f>(Gesamt!$B$2-IF(H507=0,G507,H507))/365.25</f>
        <v>116</v>
      </c>
      <c r="O507" s="22">
        <f t="shared" si="54"/>
        <v>65.002053388090346</v>
      </c>
      <c r="P507" s="23">
        <f>F507+IF(C507="m",Gesamt!$B$13*365.25,Gesamt!$B$14*365.25)</f>
        <v>23741.25</v>
      </c>
      <c r="Q507" s="34">
        <f t="shared" si="57"/>
        <v>23742</v>
      </c>
      <c r="R507" s="24">
        <f>IF(N507&lt;Gesamt!$B$23,IF(H507=0,G507+365.25*Gesamt!$B$23,H507+365.25*Gesamt!$B$23),0)</f>
        <v>0</v>
      </c>
      <c r="S507" s="35">
        <f>IF(M507&lt;Gesamt!$B$17,Gesamt!$C$17,IF(M507&lt;Gesamt!$B$18,Gesamt!$C$18,IF(M507&lt;Gesamt!$B$19,Gesamt!$C$19,Gesamt!$C$20)))</f>
        <v>0</v>
      </c>
      <c r="T507" s="26">
        <f>IF(R507&gt;0,IF(R507&lt;P507,K507/12*Gesamt!$C$23*(1+L507)^(Gesamt!$B$23-Beamte!N507)*(1+$K$4),0),0)</f>
        <v>0</v>
      </c>
      <c r="U507" s="36">
        <f>(T507/Gesamt!$B$23*N507/((1+Gesamt!$B$29)^(Gesamt!$B$23-Beamte!N507)))*(1+S507)</f>
        <v>0</v>
      </c>
      <c r="V507" s="24">
        <f>IF(N507&lt;Gesamt!$B$24,IF(H507=0,G507+365.25*Gesamt!$B$24,H507+365.25*Gesamt!$B$24),0)</f>
        <v>0</v>
      </c>
      <c r="W507" s="26" t="b">
        <f>IF(V507&gt;0,IF(V507&lt;P507,K507/12*Gesamt!$C$24*(1+L507)^(Gesamt!$B$24-Beamte!N507)*(1+$K$4),IF(O507&gt;=35,K507/12*Gesamt!$C$24*(1+L507)^(O507-N507)*(1+$K$4),0)))</f>
        <v>0</v>
      </c>
      <c r="X507" s="36">
        <f>IF(O507&gt;=40,(W507/Gesamt!$B$24*N507/((1+Gesamt!$B$29)^(Gesamt!$B$24-Beamte!N507))*(1+S507)),IF(O507&gt;=35,(W507/O507*N507/((1+Gesamt!$B$29)^(O507-Beamte!N507))*(1+S507)),0))</f>
        <v>0</v>
      </c>
      <c r="Y507" s="27">
        <f>IF(N507&gt;Gesamt!$B$23,0,K507/12*Gesamt!$C$23*(((1+Beamte!L507)^(Gesamt!$B$23-Beamte!N507))))</f>
        <v>0</v>
      </c>
      <c r="Z507" s="15">
        <f>IF(N507&gt;Gesamt!$B$32,0,Y507/Gesamt!$B$32*((N507)*(1+S507))/((1+Gesamt!$B$29)^(Gesamt!$B$32-N507)))</f>
        <v>0</v>
      </c>
      <c r="AA507" s="37">
        <f t="shared" si="58"/>
        <v>0</v>
      </c>
      <c r="AB507" s="15">
        <f>IF(V507-P507&gt;0,0,IF(N507&gt;Gesamt!$B$24,0,K507/12*Gesamt!$C$24*(((1+Beamte!L507)^(Gesamt!$B$24-Beamte!N507)))))</f>
        <v>0</v>
      </c>
      <c r="AC507" s="15">
        <f>IF(N507&gt;Gesamt!$B$24,0,AB507/Gesamt!$B$24*((N507)*(1+S507))/((1+Gesamt!$B$29)^(Gesamt!$B$24-N507)))</f>
        <v>0</v>
      </c>
      <c r="AD507" s="37">
        <f t="shared" si="59"/>
        <v>0</v>
      </c>
      <c r="AE507" s="15">
        <f>IF(R507-P507&lt;0,0,x)</f>
        <v>0</v>
      </c>
    </row>
    <row r="508" spans="6:31" x14ac:dyDescent="0.15">
      <c r="F508" s="40"/>
      <c r="G508" s="40"/>
      <c r="H508" s="40"/>
      <c r="I508" s="41"/>
      <c r="J508" s="41"/>
      <c r="K508" s="32">
        <f t="shared" si="55"/>
        <v>0</v>
      </c>
      <c r="L508" s="42">
        <v>1.4999999999999999E-2</v>
      </c>
      <c r="M508" s="33">
        <f t="shared" si="56"/>
        <v>-50.997946611909654</v>
      </c>
      <c r="N508" s="22">
        <f>(Gesamt!$B$2-IF(H508=0,G508,H508))/365.25</f>
        <v>116</v>
      </c>
      <c r="O508" s="22">
        <f t="shared" si="54"/>
        <v>65.002053388090346</v>
      </c>
      <c r="P508" s="23">
        <f>F508+IF(C508="m",Gesamt!$B$13*365.25,Gesamt!$B$14*365.25)</f>
        <v>23741.25</v>
      </c>
      <c r="Q508" s="34">
        <f t="shared" si="57"/>
        <v>23742</v>
      </c>
      <c r="R508" s="24">
        <f>IF(N508&lt;Gesamt!$B$23,IF(H508=0,G508+365.25*Gesamt!$B$23,H508+365.25*Gesamt!$B$23),0)</f>
        <v>0</v>
      </c>
      <c r="S508" s="35">
        <f>IF(M508&lt;Gesamt!$B$17,Gesamt!$C$17,IF(M508&lt;Gesamt!$B$18,Gesamt!$C$18,IF(M508&lt;Gesamt!$B$19,Gesamt!$C$19,Gesamt!$C$20)))</f>
        <v>0</v>
      </c>
      <c r="T508" s="26">
        <f>IF(R508&gt;0,IF(R508&lt;P508,K508/12*Gesamt!$C$23*(1+L508)^(Gesamt!$B$23-Beamte!N508)*(1+$K$4),0),0)</f>
        <v>0</v>
      </c>
      <c r="U508" s="36">
        <f>(T508/Gesamt!$B$23*N508/((1+Gesamt!$B$29)^(Gesamt!$B$23-Beamte!N508)))*(1+S508)</f>
        <v>0</v>
      </c>
      <c r="V508" s="24">
        <f>IF(N508&lt;Gesamt!$B$24,IF(H508=0,G508+365.25*Gesamt!$B$24,H508+365.25*Gesamt!$B$24),0)</f>
        <v>0</v>
      </c>
      <c r="W508" s="26" t="b">
        <f>IF(V508&gt;0,IF(V508&lt;P508,K508/12*Gesamt!$C$24*(1+L508)^(Gesamt!$B$24-Beamte!N508)*(1+$K$4),IF(O508&gt;=35,K508/12*Gesamt!$C$24*(1+L508)^(O508-N508)*(1+$K$4),0)))</f>
        <v>0</v>
      </c>
      <c r="X508" s="36">
        <f>IF(O508&gt;=40,(W508/Gesamt!$B$24*N508/((1+Gesamt!$B$29)^(Gesamt!$B$24-Beamte!N508))*(1+S508)),IF(O508&gt;=35,(W508/O508*N508/((1+Gesamt!$B$29)^(O508-Beamte!N508))*(1+S508)),0))</f>
        <v>0</v>
      </c>
      <c r="Y508" s="27">
        <f>IF(N508&gt;Gesamt!$B$23,0,K508/12*Gesamt!$C$23*(((1+Beamte!L508)^(Gesamt!$B$23-Beamte!N508))))</f>
        <v>0</v>
      </c>
      <c r="Z508" s="15">
        <f>IF(N508&gt;Gesamt!$B$32,0,Y508/Gesamt!$B$32*((N508)*(1+S508))/((1+Gesamt!$B$29)^(Gesamt!$B$32-N508)))</f>
        <v>0</v>
      </c>
      <c r="AA508" s="37">
        <f t="shared" si="58"/>
        <v>0</v>
      </c>
      <c r="AB508" s="15">
        <f>IF(V508-P508&gt;0,0,IF(N508&gt;Gesamt!$B$24,0,K508/12*Gesamt!$C$24*(((1+Beamte!L508)^(Gesamt!$B$24-Beamte!N508)))))</f>
        <v>0</v>
      </c>
      <c r="AC508" s="15">
        <f>IF(N508&gt;Gesamt!$B$24,0,AB508/Gesamt!$B$24*((N508)*(1+S508))/((1+Gesamt!$B$29)^(Gesamt!$B$24-N508)))</f>
        <v>0</v>
      </c>
      <c r="AD508" s="37">
        <f t="shared" si="59"/>
        <v>0</v>
      </c>
      <c r="AE508" s="15">
        <f>IF(R508-P508&lt;0,0,x)</f>
        <v>0</v>
      </c>
    </row>
    <row r="509" spans="6:31" x14ac:dyDescent="0.15">
      <c r="F509" s="40"/>
      <c r="G509" s="40"/>
      <c r="H509" s="40"/>
      <c r="I509" s="41"/>
      <c r="J509" s="41"/>
      <c r="K509" s="32">
        <f t="shared" si="55"/>
        <v>0</v>
      </c>
      <c r="L509" s="42">
        <v>1.4999999999999999E-2</v>
      </c>
      <c r="M509" s="33">
        <f t="shared" si="56"/>
        <v>-50.997946611909654</v>
      </c>
      <c r="N509" s="22">
        <f>(Gesamt!$B$2-IF(H509=0,G509,H509))/365.25</f>
        <v>116</v>
      </c>
      <c r="O509" s="22">
        <f t="shared" si="54"/>
        <v>65.002053388090346</v>
      </c>
      <c r="P509" s="23">
        <f>F509+IF(C509="m",Gesamt!$B$13*365.25,Gesamt!$B$14*365.25)</f>
        <v>23741.25</v>
      </c>
      <c r="Q509" s="34">
        <f t="shared" si="57"/>
        <v>23742</v>
      </c>
      <c r="R509" s="24">
        <f>IF(N509&lt;Gesamt!$B$23,IF(H509=0,G509+365.25*Gesamt!$B$23,H509+365.25*Gesamt!$B$23),0)</f>
        <v>0</v>
      </c>
      <c r="S509" s="35">
        <f>IF(M509&lt;Gesamt!$B$17,Gesamt!$C$17,IF(M509&lt;Gesamt!$B$18,Gesamt!$C$18,IF(M509&lt;Gesamt!$B$19,Gesamt!$C$19,Gesamt!$C$20)))</f>
        <v>0</v>
      </c>
      <c r="T509" s="26">
        <f>IF(R509&gt;0,IF(R509&lt;P509,K509/12*Gesamt!$C$23*(1+L509)^(Gesamt!$B$23-Beamte!N509)*(1+$K$4),0),0)</f>
        <v>0</v>
      </c>
      <c r="U509" s="36">
        <f>(T509/Gesamt!$B$23*N509/((1+Gesamt!$B$29)^(Gesamt!$B$23-Beamte!N509)))*(1+S509)</f>
        <v>0</v>
      </c>
      <c r="V509" s="24">
        <f>IF(N509&lt;Gesamt!$B$24,IF(H509=0,G509+365.25*Gesamt!$B$24,H509+365.25*Gesamt!$B$24),0)</f>
        <v>0</v>
      </c>
      <c r="W509" s="26" t="b">
        <f>IF(V509&gt;0,IF(V509&lt;P509,K509/12*Gesamt!$C$24*(1+L509)^(Gesamt!$B$24-Beamte!N509)*(1+$K$4),IF(O509&gt;=35,K509/12*Gesamt!$C$24*(1+L509)^(O509-N509)*(1+$K$4),0)))</f>
        <v>0</v>
      </c>
      <c r="X509" s="36">
        <f>IF(O509&gt;=40,(W509/Gesamt!$B$24*N509/((1+Gesamt!$B$29)^(Gesamt!$B$24-Beamte!N509))*(1+S509)),IF(O509&gt;=35,(W509/O509*N509/((1+Gesamt!$B$29)^(O509-Beamte!N509))*(1+S509)),0))</f>
        <v>0</v>
      </c>
      <c r="Y509" s="27">
        <f>IF(N509&gt;Gesamt!$B$23,0,K509/12*Gesamt!$C$23*(((1+Beamte!L509)^(Gesamt!$B$23-Beamte!N509))))</f>
        <v>0</v>
      </c>
      <c r="Z509" s="15">
        <f>IF(N509&gt;Gesamt!$B$32,0,Y509/Gesamt!$B$32*((N509)*(1+S509))/((1+Gesamt!$B$29)^(Gesamt!$B$32-N509)))</f>
        <v>0</v>
      </c>
      <c r="AA509" s="37">
        <f t="shared" si="58"/>
        <v>0</v>
      </c>
      <c r="AB509" s="15">
        <f>IF(V509-P509&gt;0,0,IF(N509&gt;Gesamt!$B$24,0,K509/12*Gesamt!$C$24*(((1+Beamte!L509)^(Gesamt!$B$24-Beamte!N509)))))</f>
        <v>0</v>
      </c>
      <c r="AC509" s="15">
        <f>IF(N509&gt;Gesamt!$B$24,0,AB509/Gesamt!$B$24*((N509)*(1+S509))/((1+Gesamt!$B$29)^(Gesamt!$B$24-N509)))</f>
        <v>0</v>
      </c>
      <c r="AD509" s="37">
        <f t="shared" si="59"/>
        <v>0</v>
      </c>
      <c r="AE509" s="15">
        <f>IF(R509-P509&lt;0,0,x)</f>
        <v>0</v>
      </c>
    </row>
    <row r="510" spans="6:31" x14ac:dyDescent="0.15">
      <c r="F510" s="40"/>
      <c r="G510" s="40"/>
      <c r="H510" s="40"/>
      <c r="I510" s="41"/>
      <c r="J510" s="41"/>
      <c r="K510" s="32">
        <f t="shared" si="55"/>
        <v>0</v>
      </c>
      <c r="L510" s="42">
        <v>1.4999999999999999E-2</v>
      </c>
      <c r="M510" s="33">
        <f t="shared" si="56"/>
        <v>-50.997946611909654</v>
      </c>
      <c r="N510" s="22">
        <f>(Gesamt!$B$2-IF(H510=0,G510,H510))/365.25</f>
        <v>116</v>
      </c>
      <c r="O510" s="22">
        <f t="shared" si="54"/>
        <v>65.002053388090346</v>
      </c>
      <c r="P510" s="23">
        <f>F510+IF(C510="m",Gesamt!$B$13*365.25,Gesamt!$B$14*365.25)</f>
        <v>23741.25</v>
      </c>
      <c r="Q510" s="34">
        <f t="shared" si="57"/>
        <v>23742</v>
      </c>
      <c r="R510" s="24">
        <f>IF(N510&lt;Gesamt!$B$23,IF(H510=0,G510+365.25*Gesamt!$B$23,H510+365.25*Gesamt!$B$23),0)</f>
        <v>0</v>
      </c>
      <c r="S510" s="35">
        <f>IF(M510&lt;Gesamt!$B$17,Gesamt!$C$17,IF(M510&lt;Gesamt!$B$18,Gesamt!$C$18,IF(M510&lt;Gesamt!$B$19,Gesamt!$C$19,Gesamt!$C$20)))</f>
        <v>0</v>
      </c>
      <c r="T510" s="26">
        <f>IF(R510&gt;0,IF(R510&lt;P510,K510/12*Gesamt!$C$23*(1+L510)^(Gesamt!$B$23-Beamte!N510)*(1+$K$4),0),0)</f>
        <v>0</v>
      </c>
      <c r="U510" s="36">
        <f>(T510/Gesamt!$B$23*N510/((1+Gesamt!$B$29)^(Gesamt!$B$23-Beamte!N510)))*(1+S510)</f>
        <v>0</v>
      </c>
      <c r="V510" s="24">
        <f>IF(N510&lt;Gesamt!$B$24,IF(H510=0,G510+365.25*Gesamt!$B$24,H510+365.25*Gesamt!$B$24),0)</f>
        <v>0</v>
      </c>
      <c r="W510" s="26" t="b">
        <f>IF(V510&gt;0,IF(V510&lt;P510,K510/12*Gesamt!$C$24*(1+L510)^(Gesamt!$B$24-Beamte!N510)*(1+$K$4),IF(O510&gt;=35,K510/12*Gesamt!$C$24*(1+L510)^(O510-N510)*(1+$K$4),0)))</f>
        <v>0</v>
      </c>
      <c r="X510" s="36">
        <f>IF(O510&gt;=40,(W510/Gesamt!$B$24*N510/((1+Gesamt!$B$29)^(Gesamt!$B$24-Beamte!N510))*(1+S510)),IF(O510&gt;=35,(W510/O510*N510/((1+Gesamt!$B$29)^(O510-Beamte!N510))*(1+S510)),0))</f>
        <v>0</v>
      </c>
      <c r="Y510" s="27">
        <f>IF(N510&gt;Gesamt!$B$23,0,K510/12*Gesamt!$C$23*(((1+Beamte!L510)^(Gesamt!$B$23-Beamte!N510))))</f>
        <v>0</v>
      </c>
      <c r="Z510" s="15">
        <f>IF(N510&gt;Gesamt!$B$32,0,Y510/Gesamt!$B$32*((N510)*(1+S510))/((1+Gesamt!$B$29)^(Gesamt!$B$32-N510)))</f>
        <v>0</v>
      </c>
      <c r="AA510" s="37">
        <f t="shared" si="58"/>
        <v>0</v>
      </c>
      <c r="AB510" s="15">
        <f>IF(V510-P510&gt;0,0,IF(N510&gt;Gesamt!$B$24,0,K510/12*Gesamt!$C$24*(((1+Beamte!L510)^(Gesamt!$B$24-Beamte!N510)))))</f>
        <v>0</v>
      </c>
      <c r="AC510" s="15">
        <f>IF(N510&gt;Gesamt!$B$24,0,AB510/Gesamt!$B$24*((N510)*(1+S510))/((1+Gesamt!$B$29)^(Gesamt!$B$24-N510)))</f>
        <v>0</v>
      </c>
      <c r="AD510" s="37">
        <f t="shared" si="59"/>
        <v>0</v>
      </c>
      <c r="AE510" s="15">
        <f>IF(R510-P510&lt;0,0,x)</f>
        <v>0</v>
      </c>
    </row>
    <row r="511" spans="6:31" x14ac:dyDescent="0.15">
      <c r="F511" s="40"/>
      <c r="G511" s="40"/>
      <c r="H511" s="40"/>
      <c r="I511" s="41"/>
      <c r="J511" s="41"/>
      <c r="K511" s="32">
        <f t="shared" si="55"/>
        <v>0</v>
      </c>
      <c r="L511" s="42">
        <v>1.4999999999999999E-2</v>
      </c>
      <c r="M511" s="33">
        <f t="shared" si="56"/>
        <v>-50.997946611909654</v>
      </c>
      <c r="N511" s="22">
        <f>(Gesamt!$B$2-IF(H511=0,G511,H511))/365.25</f>
        <v>116</v>
      </c>
      <c r="O511" s="22">
        <f t="shared" si="54"/>
        <v>65.002053388090346</v>
      </c>
      <c r="P511" s="23">
        <f>F511+IF(C511="m",Gesamt!$B$13*365.25,Gesamt!$B$14*365.25)</f>
        <v>23741.25</v>
      </c>
      <c r="Q511" s="34">
        <f t="shared" si="57"/>
        <v>23742</v>
      </c>
      <c r="R511" s="24">
        <f>IF(N511&lt;Gesamt!$B$23,IF(H511=0,G511+365.25*Gesamt!$B$23,H511+365.25*Gesamt!$B$23),0)</f>
        <v>0</v>
      </c>
      <c r="S511" s="35">
        <f>IF(M511&lt;Gesamt!$B$17,Gesamt!$C$17,IF(M511&lt;Gesamt!$B$18,Gesamt!$C$18,IF(M511&lt;Gesamt!$B$19,Gesamt!$C$19,Gesamt!$C$20)))</f>
        <v>0</v>
      </c>
      <c r="T511" s="26">
        <f>IF(R511&gt;0,IF(R511&lt;P511,K511/12*Gesamt!$C$23*(1+L511)^(Gesamt!$B$23-Beamte!N511)*(1+$K$4),0),0)</f>
        <v>0</v>
      </c>
      <c r="U511" s="36">
        <f>(T511/Gesamt!$B$23*N511/((1+Gesamt!$B$29)^(Gesamt!$B$23-Beamte!N511)))*(1+S511)</f>
        <v>0</v>
      </c>
      <c r="V511" s="24">
        <f>IF(N511&lt;Gesamt!$B$24,IF(H511=0,G511+365.25*Gesamt!$B$24,H511+365.25*Gesamt!$B$24),0)</f>
        <v>0</v>
      </c>
      <c r="W511" s="26" t="b">
        <f>IF(V511&gt;0,IF(V511&lt;P511,K511/12*Gesamt!$C$24*(1+L511)^(Gesamt!$B$24-Beamte!N511)*(1+$K$4),IF(O511&gt;=35,K511/12*Gesamt!$C$24*(1+L511)^(O511-N511)*(1+$K$4),0)))</f>
        <v>0</v>
      </c>
      <c r="X511" s="36">
        <f>IF(O511&gt;=40,(W511/Gesamt!$B$24*N511/((1+Gesamt!$B$29)^(Gesamt!$B$24-Beamte!N511))*(1+S511)),IF(O511&gt;=35,(W511/O511*N511/((1+Gesamt!$B$29)^(O511-Beamte!N511))*(1+S511)),0))</f>
        <v>0</v>
      </c>
      <c r="Y511" s="27">
        <f>IF(N511&gt;Gesamt!$B$23,0,K511/12*Gesamt!$C$23*(((1+Beamte!L511)^(Gesamt!$B$23-Beamte!N511))))</f>
        <v>0</v>
      </c>
      <c r="Z511" s="15">
        <f>IF(N511&gt;Gesamt!$B$32,0,Y511/Gesamt!$B$32*((N511)*(1+S511))/((1+Gesamt!$B$29)^(Gesamt!$B$32-N511)))</f>
        <v>0</v>
      </c>
      <c r="AA511" s="37">
        <f t="shared" si="58"/>
        <v>0</v>
      </c>
      <c r="AB511" s="15">
        <f>IF(V511-P511&gt;0,0,IF(N511&gt;Gesamt!$B$24,0,K511/12*Gesamt!$C$24*(((1+Beamte!L511)^(Gesamt!$B$24-Beamte!N511)))))</f>
        <v>0</v>
      </c>
      <c r="AC511" s="15">
        <f>IF(N511&gt;Gesamt!$B$24,0,AB511/Gesamt!$B$24*((N511)*(1+S511))/((1+Gesamt!$B$29)^(Gesamt!$B$24-N511)))</f>
        <v>0</v>
      </c>
      <c r="AD511" s="37">
        <f t="shared" si="59"/>
        <v>0</v>
      </c>
      <c r="AE511" s="15">
        <f>IF(R511-P511&lt;0,0,x)</f>
        <v>0</v>
      </c>
    </row>
    <row r="512" spans="6:31" x14ac:dyDescent="0.15">
      <c r="F512" s="40"/>
      <c r="G512" s="40"/>
      <c r="H512" s="40"/>
      <c r="I512" s="41"/>
      <c r="J512" s="41"/>
      <c r="K512" s="32">
        <f t="shared" si="55"/>
        <v>0</v>
      </c>
      <c r="L512" s="42">
        <v>1.4999999999999999E-2</v>
      </c>
      <c r="M512" s="33">
        <f t="shared" si="56"/>
        <v>-50.997946611909654</v>
      </c>
      <c r="N512" s="22">
        <f>(Gesamt!$B$2-IF(H512=0,G512,H512))/365.25</f>
        <v>116</v>
      </c>
      <c r="O512" s="22">
        <f t="shared" si="54"/>
        <v>65.002053388090346</v>
      </c>
      <c r="P512" s="23">
        <f>F512+IF(C512="m",Gesamt!$B$13*365.25,Gesamt!$B$14*365.25)</f>
        <v>23741.25</v>
      </c>
      <c r="Q512" s="34">
        <f t="shared" si="57"/>
        <v>23742</v>
      </c>
      <c r="R512" s="24">
        <f>IF(N512&lt;Gesamt!$B$23,IF(H512=0,G512+365.25*Gesamt!$B$23,H512+365.25*Gesamt!$B$23),0)</f>
        <v>0</v>
      </c>
      <c r="S512" s="35">
        <f>IF(M512&lt;Gesamt!$B$17,Gesamt!$C$17,IF(M512&lt;Gesamt!$B$18,Gesamt!$C$18,IF(M512&lt;Gesamt!$B$19,Gesamt!$C$19,Gesamt!$C$20)))</f>
        <v>0</v>
      </c>
      <c r="T512" s="26">
        <f>IF(R512&gt;0,IF(R512&lt;P512,K512/12*Gesamt!$C$23*(1+L512)^(Gesamt!$B$23-Beamte!N512)*(1+$K$4),0),0)</f>
        <v>0</v>
      </c>
      <c r="U512" s="36">
        <f>(T512/Gesamt!$B$23*N512/((1+Gesamt!$B$29)^(Gesamt!$B$23-Beamte!N512)))*(1+S512)</f>
        <v>0</v>
      </c>
      <c r="V512" s="24">
        <f>IF(N512&lt;Gesamt!$B$24,IF(H512=0,G512+365.25*Gesamt!$B$24,H512+365.25*Gesamt!$B$24),0)</f>
        <v>0</v>
      </c>
      <c r="W512" s="26" t="b">
        <f>IF(V512&gt;0,IF(V512&lt;P512,K512/12*Gesamt!$C$24*(1+L512)^(Gesamt!$B$24-Beamte!N512)*(1+$K$4),IF(O512&gt;=35,K512/12*Gesamt!$C$24*(1+L512)^(O512-N512)*(1+$K$4),0)))</f>
        <v>0</v>
      </c>
      <c r="X512" s="36">
        <f>IF(O512&gt;=40,(W512/Gesamt!$B$24*N512/((1+Gesamt!$B$29)^(Gesamt!$B$24-Beamte!N512))*(1+S512)),IF(O512&gt;=35,(W512/O512*N512/((1+Gesamt!$B$29)^(O512-Beamte!N512))*(1+S512)),0))</f>
        <v>0</v>
      </c>
      <c r="Y512" s="27">
        <f>IF(N512&gt;Gesamt!$B$23,0,K512/12*Gesamt!$C$23*(((1+Beamte!L512)^(Gesamt!$B$23-Beamte!N512))))</f>
        <v>0</v>
      </c>
      <c r="Z512" s="15">
        <f>IF(N512&gt;Gesamt!$B$32,0,Y512/Gesamt!$B$32*((N512)*(1+S512))/((1+Gesamt!$B$29)^(Gesamt!$B$32-N512)))</f>
        <v>0</v>
      </c>
      <c r="AA512" s="37">
        <f t="shared" si="58"/>
        <v>0</v>
      </c>
      <c r="AB512" s="15">
        <f>IF(V512-P512&gt;0,0,IF(N512&gt;Gesamt!$B$24,0,K512/12*Gesamt!$C$24*(((1+Beamte!L512)^(Gesamt!$B$24-Beamte!N512)))))</f>
        <v>0</v>
      </c>
      <c r="AC512" s="15">
        <f>IF(N512&gt;Gesamt!$B$24,0,AB512/Gesamt!$B$24*((N512)*(1+S512))/((1+Gesamt!$B$29)^(Gesamt!$B$24-N512)))</f>
        <v>0</v>
      </c>
      <c r="AD512" s="37">
        <f t="shared" si="59"/>
        <v>0</v>
      </c>
      <c r="AE512" s="15">
        <f>IF(R512-P512&lt;0,0,x)</f>
        <v>0</v>
      </c>
    </row>
    <row r="513" spans="6:31" x14ac:dyDescent="0.15">
      <c r="F513" s="40"/>
      <c r="G513" s="40"/>
      <c r="H513" s="40"/>
      <c r="I513" s="41"/>
      <c r="J513" s="41"/>
      <c r="K513" s="32">
        <f t="shared" si="55"/>
        <v>0</v>
      </c>
      <c r="L513" s="42">
        <v>1.4999999999999999E-2</v>
      </c>
      <c r="M513" s="33">
        <f t="shared" si="56"/>
        <v>-50.997946611909654</v>
      </c>
      <c r="N513" s="22">
        <f>(Gesamt!$B$2-IF(H513=0,G513,H513))/365.25</f>
        <v>116</v>
      </c>
      <c r="O513" s="22">
        <f t="shared" si="54"/>
        <v>65.002053388090346</v>
      </c>
      <c r="P513" s="23">
        <f>F513+IF(C513="m",Gesamt!$B$13*365.25,Gesamt!$B$14*365.25)</f>
        <v>23741.25</v>
      </c>
      <c r="Q513" s="34">
        <f t="shared" si="57"/>
        <v>23742</v>
      </c>
      <c r="R513" s="24">
        <f>IF(N513&lt;Gesamt!$B$23,IF(H513=0,G513+365.25*Gesamt!$B$23,H513+365.25*Gesamt!$B$23),0)</f>
        <v>0</v>
      </c>
      <c r="S513" s="35">
        <f>IF(M513&lt;Gesamt!$B$17,Gesamt!$C$17,IF(M513&lt;Gesamt!$B$18,Gesamt!$C$18,IF(M513&lt;Gesamt!$B$19,Gesamt!$C$19,Gesamt!$C$20)))</f>
        <v>0</v>
      </c>
      <c r="T513" s="26">
        <f>IF(R513&gt;0,IF(R513&lt;P513,K513/12*Gesamt!$C$23*(1+L513)^(Gesamt!$B$23-Beamte!N513)*(1+$K$4),0),0)</f>
        <v>0</v>
      </c>
      <c r="U513" s="36">
        <f>(T513/Gesamt!$B$23*N513/((1+Gesamt!$B$29)^(Gesamt!$B$23-Beamte!N513)))*(1+S513)</f>
        <v>0</v>
      </c>
      <c r="V513" s="24">
        <f>IF(N513&lt;Gesamt!$B$24,IF(H513=0,G513+365.25*Gesamt!$B$24,H513+365.25*Gesamt!$B$24),0)</f>
        <v>0</v>
      </c>
      <c r="W513" s="26" t="b">
        <f>IF(V513&gt;0,IF(V513&lt;P513,K513/12*Gesamt!$C$24*(1+L513)^(Gesamt!$B$24-Beamte!N513)*(1+$K$4),IF(O513&gt;=35,K513/12*Gesamt!$C$24*(1+L513)^(O513-N513)*(1+$K$4),0)))</f>
        <v>0</v>
      </c>
      <c r="X513" s="36">
        <f>IF(O513&gt;=40,(W513/Gesamt!$B$24*N513/((1+Gesamt!$B$29)^(Gesamt!$B$24-Beamte!N513))*(1+S513)),IF(O513&gt;=35,(W513/O513*N513/((1+Gesamt!$B$29)^(O513-Beamte!N513))*(1+S513)),0))</f>
        <v>0</v>
      </c>
      <c r="Y513" s="27">
        <f>IF(N513&gt;Gesamt!$B$23,0,K513/12*Gesamt!$C$23*(((1+Beamte!L513)^(Gesamt!$B$23-Beamte!N513))))</f>
        <v>0</v>
      </c>
      <c r="Z513" s="15">
        <f>IF(N513&gt;Gesamt!$B$32,0,Y513/Gesamt!$B$32*((N513)*(1+S513))/((1+Gesamt!$B$29)^(Gesamt!$B$32-N513)))</f>
        <v>0</v>
      </c>
      <c r="AA513" s="37">
        <f t="shared" si="58"/>
        <v>0</v>
      </c>
      <c r="AB513" s="15">
        <f>IF(V513-P513&gt;0,0,IF(N513&gt;Gesamt!$B$24,0,K513/12*Gesamt!$C$24*(((1+Beamte!L513)^(Gesamt!$B$24-Beamte!N513)))))</f>
        <v>0</v>
      </c>
      <c r="AC513" s="15">
        <f>IF(N513&gt;Gesamt!$B$24,0,AB513/Gesamt!$B$24*((N513)*(1+S513))/((1+Gesamt!$B$29)^(Gesamt!$B$24-N513)))</f>
        <v>0</v>
      </c>
      <c r="AD513" s="37">
        <f t="shared" si="59"/>
        <v>0</v>
      </c>
      <c r="AE513" s="15">
        <f>IF(R513-P513&lt;0,0,x)</f>
        <v>0</v>
      </c>
    </row>
    <row r="514" spans="6:31" x14ac:dyDescent="0.15">
      <c r="F514" s="40"/>
      <c r="G514" s="40"/>
      <c r="H514" s="40"/>
      <c r="I514" s="41"/>
      <c r="J514" s="41"/>
      <c r="K514" s="32">
        <f t="shared" si="55"/>
        <v>0</v>
      </c>
      <c r="L514" s="42">
        <v>1.4999999999999999E-2</v>
      </c>
      <c r="M514" s="33">
        <f t="shared" si="56"/>
        <v>-50.997946611909654</v>
      </c>
      <c r="N514" s="22">
        <f>(Gesamt!$B$2-IF(H514=0,G514,H514))/365.25</f>
        <v>116</v>
      </c>
      <c r="O514" s="22">
        <f t="shared" si="54"/>
        <v>65.002053388090346</v>
      </c>
      <c r="P514" s="23">
        <f>F514+IF(C514="m",Gesamt!$B$13*365.25,Gesamt!$B$14*365.25)</f>
        <v>23741.25</v>
      </c>
      <c r="Q514" s="34">
        <f t="shared" si="57"/>
        <v>23742</v>
      </c>
      <c r="R514" s="24">
        <f>IF(N514&lt;Gesamt!$B$23,IF(H514=0,G514+365.25*Gesamt!$B$23,H514+365.25*Gesamt!$B$23),0)</f>
        <v>0</v>
      </c>
      <c r="S514" s="35">
        <f>IF(M514&lt;Gesamt!$B$17,Gesamt!$C$17,IF(M514&lt;Gesamt!$B$18,Gesamt!$C$18,IF(M514&lt;Gesamt!$B$19,Gesamt!$C$19,Gesamt!$C$20)))</f>
        <v>0</v>
      </c>
      <c r="T514" s="26">
        <f>IF(R514&gt;0,IF(R514&lt;P514,K514/12*Gesamt!$C$23*(1+L514)^(Gesamt!$B$23-Beamte!N514)*(1+$K$4),0),0)</f>
        <v>0</v>
      </c>
      <c r="U514" s="36">
        <f>(T514/Gesamt!$B$23*N514/((1+Gesamt!$B$29)^(Gesamt!$B$23-Beamte!N514)))*(1+S514)</f>
        <v>0</v>
      </c>
      <c r="V514" s="24">
        <f>IF(N514&lt;Gesamt!$B$24,IF(H514=0,G514+365.25*Gesamt!$B$24,H514+365.25*Gesamt!$B$24),0)</f>
        <v>0</v>
      </c>
      <c r="W514" s="26" t="b">
        <f>IF(V514&gt;0,IF(V514&lt;P514,K514/12*Gesamt!$C$24*(1+L514)^(Gesamt!$B$24-Beamte!N514)*(1+$K$4),IF(O514&gt;=35,K514/12*Gesamt!$C$24*(1+L514)^(O514-N514)*(1+$K$4),0)))</f>
        <v>0</v>
      </c>
      <c r="X514" s="36">
        <f>IF(O514&gt;=40,(W514/Gesamt!$B$24*N514/((1+Gesamt!$B$29)^(Gesamt!$B$24-Beamte!N514))*(1+S514)),IF(O514&gt;=35,(W514/O514*N514/((1+Gesamt!$B$29)^(O514-Beamte!N514))*(1+S514)),0))</f>
        <v>0</v>
      </c>
      <c r="Y514" s="27">
        <f>IF(N514&gt;Gesamt!$B$23,0,K514/12*Gesamt!$C$23*(((1+Beamte!L514)^(Gesamt!$B$23-Beamte!N514))))</f>
        <v>0</v>
      </c>
      <c r="Z514" s="15">
        <f>IF(N514&gt;Gesamt!$B$32,0,Y514/Gesamt!$B$32*((N514)*(1+S514))/((1+Gesamt!$B$29)^(Gesamt!$B$32-N514)))</f>
        <v>0</v>
      </c>
      <c r="AA514" s="37">
        <f t="shared" si="58"/>
        <v>0</v>
      </c>
      <c r="AB514" s="15">
        <f>IF(V514-P514&gt;0,0,IF(N514&gt;Gesamt!$B$24,0,K514/12*Gesamt!$C$24*(((1+Beamte!L514)^(Gesamt!$B$24-Beamte!N514)))))</f>
        <v>0</v>
      </c>
      <c r="AC514" s="15">
        <f>IF(N514&gt;Gesamt!$B$24,0,AB514/Gesamt!$B$24*((N514)*(1+S514))/((1+Gesamt!$B$29)^(Gesamt!$B$24-N514)))</f>
        <v>0</v>
      </c>
      <c r="AD514" s="37">
        <f t="shared" si="59"/>
        <v>0</v>
      </c>
      <c r="AE514" s="15">
        <f>IF(R514-P514&lt;0,0,x)</f>
        <v>0</v>
      </c>
    </row>
    <row r="515" spans="6:31" x14ac:dyDescent="0.15">
      <c r="F515" s="40"/>
      <c r="G515" s="40"/>
      <c r="H515" s="40"/>
      <c r="I515" s="41"/>
      <c r="J515" s="41"/>
      <c r="K515" s="32">
        <f t="shared" si="55"/>
        <v>0</v>
      </c>
      <c r="L515" s="42">
        <v>1.4999999999999999E-2</v>
      </c>
      <c r="M515" s="33">
        <f t="shared" si="56"/>
        <v>-50.997946611909654</v>
      </c>
      <c r="N515" s="22">
        <f>(Gesamt!$B$2-IF(H515=0,G515,H515))/365.25</f>
        <v>116</v>
      </c>
      <c r="O515" s="22">
        <f t="shared" si="54"/>
        <v>65.002053388090346</v>
      </c>
      <c r="P515" s="23">
        <f>F515+IF(C515="m",Gesamt!$B$13*365.25,Gesamt!$B$14*365.25)</f>
        <v>23741.25</v>
      </c>
      <c r="Q515" s="34">
        <f t="shared" si="57"/>
        <v>23742</v>
      </c>
      <c r="R515" s="24">
        <f>IF(N515&lt;Gesamt!$B$23,IF(H515=0,G515+365.25*Gesamt!$B$23,H515+365.25*Gesamt!$B$23),0)</f>
        <v>0</v>
      </c>
      <c r="S515" s="35">
        <f>IF(M515&lt;Gesamt!$B$17,Gesamt!$C$17,IF(M515&lt;Gesamt!$B$18,Gesamt!$C$18,IF(M515&lt;Gesamt!$B$19,Gesamt!$C$19,Gesamt!$C$20)))</f>
        <v>0</v>
      </c>
      <c r="T515" s="26">
        <f>IF(R515&gt;0,IF(R515&lt;P515,K515/12*Gesamt!$C$23*(1+L515)^(Gesamt!$B$23-Beamte!N515)*(1+$K$4),0),0)</f>
        <v>0</v>
      </c>
      <c r="U515" s="36">
        <f>(T515/Gesamt!$B$23*N515/((1+Gesamt!$B$29)^(Gesamt!$B$23-Beamte!N515)))*(1+S515)</f>
        <v>0</v>
      </c>
      <c r="V515" s="24">
        <f>IF(N515&lt;Gesamt!$B$24,IF(H515=0,G515+365.25*Gesamt!$B$24,H515+365.25*Gesamt!$B$24),0)</f>
        <v>0</v>
      </c>
      <c r="W515" s="26" t="b">
        <f>IF(V515&gt;0,IF(V515&lt;P515,K515/12*Gesamt!$C$24*(1+L515)^(Gesamt!$B$24-Beamte!N515)*(1+$K$4),IF(O515&gt;=35,K515/12*Gesamt!$C$24*(1+L515)^(O515-N515)*(1+$K$4),0)))</f>
        <v>0</v>
      </c>
      <c r="X515" s="36">
        <f>IF(O515&gt;=40,(W515/Gesamt!$B$24*N515/((1+Gesamt!$B$29)^(Gesamt!$B$24-Beamte!N515))*(1+S515)),IF(O515&gt;=35,(W515/O515*N515/((1+Gesamt!$B$29)^(O515-Beamte!N515))*(1+S515)),0))</f>
        <v>0</v>
      </c>
      <c r="Y515" s="27">
        <f>IF(N515&gt;Gesamt!$B$23,0,K515/12*Gesamt!$C$23*(((1+Beamte!L515)^(Gesamt!$B$23-Beamte!N515))))</f>
        <v>0</v>
      </c>
      <c r="Z515" s="15">
        <f>IF(N515&gt;Gesamt!$B$32,0,Y515/Gesamt!$B$32*((N515)*(1+S515))/((1+Gesamt!$B$29)^(Gesamt!$B$32-N515)))</f>
        <v>0</v>
      </c>
      <c r="AA515" s="37">
        <f t="shared" si="58"/>
        <v>0</v>
      </c>
      <c r="AB515" s="15">
        <f>IF(V515-P515&gt;0,0,IF(N515&gt;Gesamt!$B$24,0,K515/12*Gesamt!$C$24*(((1+Beamte!L515)^(Gesamt!$B$24-Beamte!N515)))))</f>
        <v>0</v>
      </c>
      <c r="AC515" s="15">
        <f>IF(N515&gt;Gesamt!$B$24,0,AB515/Gesamt!$B$24*((N515)*(1+S515))/((1+Gesamt!$B$29)^(Gesamt!$B$24-N515)))</f>
        <v>0</v>
      </c>
      <c r="AD515" s="37">
        <f t="shared" si="59"/>
        <v>0</v>
      </c>
      <c r="AE515" s="15">
        <f>IF(R515-P515&lt;0,0,x)</f>
        <v>0</v>
      </c>
    </row>
    <row r="516" spans="6:31" x14ac:dyDescent="0.15">
      <c r="F516" s="40"/>
      <c r="G516" s="40"/>
      <c r="H516" s="40"/>
      <c r="I516" s="41"/>
      <c r="J516" s="41"/>
      <c r="K516" s="32">
        <f t="shared" si="55"/>
        <v>0</v>
      </c>
      <c r="L516" s="42">
        <v>1.4999999999999999E-2</v>
      </c>
      <c r="M516" s="33">
        <f t="shared" si="56"/>
        <v>-50.997946611909654</v>
      </c>
      <c r="N516" s="22">
        <f>(Gesamt!$B$2-IF(H516=0,G516,H516))/365.25</f>
        <v>116</v>
      </c>
      <c r="O516" s="22">
        <f t="shared" si="54"/>
        <v>65.002053388090346</v>
      </c>
      <c r="P516" s="23">
        <f>F516+IF(C516="m",Gesamt!$B$13*365.25,Gesamt!$B$14*365.25)</f>
        <v>23741.25</v>
      </c>
      <c r="Q516" s="34">
        <f t="shared" si="57"/>
        <v>23742</v>
      </c>
      <c r="R516" s="24">
        <f>IF(N516&lt;Gesamt!$B$23,IF(H516=0,G516+365.25*Gesamt!$B$23,H516+365.25*Gesamt!$B$23),0)</f>
        <v>0</v>
      </c>
      <c r="S516" s="35">
        <f>IF(M516&lt;Gesamt!$B$17,Gesamt!$C$17,IF(M516&lt;Gesamt!$B$18,Gesamt!$C$18,IF(M516&lt;Gesamt!$B$19,Gesamt!$C$19,Gesamt!$C$20)))</f>
        <v>0</v>
      </c>
      <c r="T516" s="26">
        <f>IF(R516&gt;0,IF(R516&lt;P516,K516/12*Gesamt!$C$23*(1+L516)^(Gesamt!$B$23-Beamte!N516)*(1+$K$4),0),0)</f>
        <v>0</v>
      </c>
      <c r="U516" s="36">
        <f>(T516/Gesamt!$B$23*N516/((1+Gesamt!$B$29)^(Gesamt!$B$23-Beamte!N516)))*(1+S516)</f>
        <v>0</v>
      </c>
      <c r="V516" s="24">
        <f>IF(N516&lt;Gesamt!$B$24,IF(H516=0,G516+365.25*Gesamt!$B$24,H516+365.25*Gesamt!$B$24),0)</f>
        <v>0</v>
      </c>
      <c r="W516" s="26" t="b">
        <f>IF(V516&gt;0,IF(V516&lt;P516,K516/12*Gesamt!$C$24*(1+L516)^(Gesamt!$B$24-Beamte!N516)*(1+$K$4),IF(O516&gt;=35,K516/12*Gesamt!$C$24*(1+L516)^(O516-N516)*(1+$K$4),0)))</f>
        <v>0</v>
      </c>
      <c r="X516" s="36">
        <f>IF(O516&gt;=40,(W516/Gesamt!$B$24*N516/((1+Gesamt!$B$29)^(Gesamt!$B$24-Beamte!N516))*(1+S516)),IF(O516&gt;=35,(W516/O516*N516/((1+Gesamt!$B$29)^(O516-Beamte!N516))*(1+S516)),0))</f>
        <v>0</v>
      </c>
      <c r="Y516" s="27">
        <f>IF(N516&gt;Gesamt!$B$23,0,K516/12*Gesamt!$C$23*(((1+Beamte!L516)^(Gesamt!$B$23-Beamte!N516))))</f>
        <v>0</v>
      </c>
      <c r="Z516" s="15">
        <f>IF(N516&gt;Gesamt!$B$32,0,Y516/Gesamt!$B$32*((N516)*(1+S516))/((1+Gesamt!$B$29)^(Gesamt!$B$32-N516)))</f>
        <v>0</v>
      </c>
      <c r="AA516" s="37">
        <f t="shared" si="58"/>
        <v>0</v>
      </c>
      <c r="AB516" s="15">
        <f>IF(V516-P516&gt;0,0,IF(N516&gt;Gesamt!$B$24,0,K516/12*Gesamt!$C$24*(((1+Beamte!L516)^(Gesamt!$B$24-Beamte!N516)))))</f>
        <v>0</v>
      </c>
      <c r="AC516" s="15">
        <f>IF(N516&gt;Gesamt!$B$24,0,AB516/Gesamt!$B$24*((N516)*(1+S516))/((1+Gesamt!$B$29)^(Gesamt!$B$24-N516)))</f>
        <v>0</v>
      </c>
      <c r="AD516" s="37">
        <f t="shared" si="59"/>
        <v>0</v>
      </c>
      <c r="AE516" s="15">
        <f>IF(R516-P516&lt;0,0,x)</f>
        <v>0</v>
      </c>
    </row>
    <row r="517" spans="6:31" x14ac:dyDescent="0.15">
      <c r="F517" s="40"/>
      <c r="G517" s="40"/>
      <c r="H517" s="40"/>
      <c r="I517" s="41"/>
      <c r="J517" s="41"/>
      <c r="K517" s="32">
        <f t="shared" si="55"/>
        <v>0</v>
      </c>
      <c r="L517" s="42">
        <v>1.4999999999999999E-2</v>
      </c>
      <c r="M517" s="33">
        <f t="shared" si="56"/>
        <v>-50.997946611909654</v>
      </c>
      <c r="N517" s="22">
        <f>(Gesamt!$B$2-IF(H517=0,G517,H517))/365.25</f>
        <v>116</v>
      </c>
      <c r="O517" s="22">
        <f t="shared" si="54"/>
        <v>65.002053388090346</v>
      </c>
      <c r="P517" s="23">
        <f>F517+IF(C517="m",Gesamt!$B$13*365.25,Gesamt!$B$14*365.25)</f>
        <v>23741.25</v>
      </c>
      <c r="Q517" s="34">
        <f t="shared" si="57"/>
        <v>23742</v>
      </c>
      <c r="R517" s="24">
        <f>IF(N517&lt;Gesamt!$B$23,IF(H517=0,G517+365.25*Gesamt!$B$23,H517+365.25*Gesamt!$B$23),0)</f>
        <v>0</v>
      </c>
      <c r="S517" s="35">
        <f>IF(M517&lt;Gesamt!$B$17,Gesamt!$C$17,IF(M517&lt;Gesamt!$B$18,Gesamt!$C$18,IF(M517&lt;Gesamt!$B$19,Gesamt!$C$19,Gesamt!$C$20)))</f>
        <v>0</v>
      </c>
      <c r="T517" s="26">
        <f>IF(R517&gt;0,IF(R517&lt;P517,K517/12*Gesamt!$C$23*(1+L517)^(Gesamt!$B$23-Beamte!N517)*(1+$K$4),0),0)</f>
        <v>0</v>
      </c>
      <c r="U517" s="36">
        <f>(T517/Gesamt!$B$23*N517/((1+Gesamt!$B$29)^(Gesamt!$B$23-Beamte!N517)))*(1+S517)</f>
        <v>0</v>
      </c>
      <c r="V517" s="24">
        <f>IF(N517&lt;Gesamt!$B$24,IF(H517=0,G517+365.25*Gesamt!$B$24,H517+365.25*Gesamt!$B$24),0)</f>
        <v>0</v>
      </c>
      <c r="W517" s="26" t="b">
        <f>IF(V517&gt;0,IF(V517&lt;P517,K517/12*Gesamt!$C$24*(1+L517)^(Gesamt!$B$24-Beamte!N517)*(1+$K$4),IF(O517&gt;=35,K517/12*Gesamt!$C$24*(1+L517)^(O517-N517)*(1+$K$4),0)))</f>
        <v>0</v>
      </c>
      <c r="X517" s="36">
        <f>IF(O517&gt;=40,(W517/Gesamt!$B$24*N517/((1+Gesamt!$B$29)^(Gesamt!$B$24-Beamte!N517))*(1+S517)),IF(O517&gt;=35,(W517/O517*N517/((1+Gesamt!$B$29)^(O517-Beamte!N517))*(1+S517)),0))</f>
        <v>0</v>
      </c>
      <c r="Y517" s="27">
        <f>IF(N517&gt;Gesamt!$B$23,0,K517/12*Gesamt!$C$23*(((1+Beamte!L517)^(Gesamt!$B$23-Beamte!N517))))</f>
        <v>0</v>
      </c>
      <c r="Z517" s="15">
        <f>IF(N517&gt;Gesamt!$B$32,0,Y517/Gesamt!$B$32*((N517)*(1+S517))/((1+Gesamt!$B$29)^(Gesamt!$B$32-N517)))</f>
        <v>0</v>
      </c>
      <c r="AA517" s="37">
        <f t="shared" si="58"/>
        <v>0</v>
      </c>
      <c r="AB517" s="15">
        <f>IF(V517-P517&gt;0,0,IF(N517&gt;Gesamt!$B$24,0,K517/12*Gesamt!$C$24*(((1+Beamte!L517)^(Gesamt!$B$24-Beamte!N517)))))</f>
        <v>0</v>
      </c>
      <c r="AC517" s="15">
        <f>IF(N517&gt;Gesamt!$B$24,0,AB517/Gesamt!$B$24*((N517)*(1+S517))/((1+Gesamt!$B$29)^(Gesamt!$B$24-N517)))</f>
        <v>0</v>
      </c>
      <c r="AD517" s="37">
        <f t="shared" si="59"/>
        <v>0</v>
      </c>
      <c r="AE517" s="15">
        <f>IF(R517-P517&lt;0,0,x)</f>
        <v>0</v>
      </c>
    </row>
    <row r="518" spans="6:31" x14ac:dyDescent="0.15">
      <c r="F518" s="40"/>
      <c r="G518" s="40"/>
      <c r="H518" s="40"/>
      <c r="I518" s="41"/>
      <c r="J518" s="41"/>
      <c r="K518" s="32">
        <f t="shared" si="55"/>
        <v>0</v>
      </c>
      <c r="L518" s="42">
        <v>1.4999999999999999E-2</v>
      </c>
      <c r="M518" s="33">
        <f t="shared" si="56"/>
        <v>-50.997946611909654</v>
      </c>
      <c r="N518" s="22">
        <f>(Gesamt!$B$2-IF(H518=0,G518,H518))/365.25</f>
        <v>116</v>
      </c>
      <c r="O518" s="22">
        <f t="shared" ref="O518:O581" si="60">(Q518-IF(H518=0,G518,H518))/365.25</f>
        <v>65.002053388090346</v>
      </c>
      <c r="P518" s="23">
        <f>F518+IF(C518="m",Gesamt!$B$13*365.25,Gesamt!$B$14*365.25)</f>
        <v>23741.25</v>
      </c>
      <c r="Q518" s="34">
        <f t="shared" si="57"/>
        <v>23742</v>
      </c>
      <c r="R518" s="24">
        <f>IF(N518&lt;Gesamt!$B$23,IF(H518=0,G518+365.25*Gesamt!$B$23,H518+365.25*Gesamt!$B$23),0)</f>
        <v>0</v>
      </c>
      <c r="S518" s="35">
        <f>IF(M518&lt;Gesamt!$B$17,Gesamt!$C$17,IF(M518&lt;Gesamt!$B$18,Gesamt!$C$18,IF(M518&lt;Gesamt!$B$19,Gesamt!$C$19,Gesamt!$C$20)))</f>
        <v>0</v>
      </c>
      <c r="T518" s="26">
        <f>IF(R518&gt;0,IF(R518&lt;P518,K518/12*Gesamt!$C$23*(1+L518)^(Gesamt!$B$23-Beamte!N518)*(1+$K$4),0),0)</f>
        <v>0</v>
      </c>
      <c r="U518" s="36">
        <f>(T518/Gesamt!$B$23*N518/((1+Gesamt!$B$29)^(Gesamt!$B$23-Beamte!N518)))*(1+S518)</f>
        <v>0</v>
      </c>
      <c r="V518" s="24">
        <f>IF(N518&lt;Gesamt!$B$24,IF(H518=0,G518+365.25*Gesamt!$B$24,H518+365.25*Gesamt!$B$24),0)</f>
        <v>0</v>
      </c>
      <c r="W518" s="26" t="b">
        <f>IF(V518&gt;0,IF(V518&lt;P518,K518/12*Gesamt!$C$24*(1+L518)^(Gesamt!$B$24-Beamte!N518)*(1+$K$4),IF(O518&gt;=35,K518/12*Gesamt!$C$24*(1+L518)^(O518-N518)*(1+$K$4),0)))</f>
        <v>0</v>
      </c>
      <c r="X518" s="36">
        <f>IF(O518&gt;=40,(W518/Gesamt!$B$24*N518/((1+Gesamt!$B$29)^(Gesamt!$B$24-Beamte!N518))*(1+S518)),IF(O518&gt;=35,(W518/O518*N518/((1+Gesamt!$B$29)^(O518-Beamte!N518))*(1+S518)),0))</f>
        <v>0</v>
      </c>
      <c r="Y518" s="27">
        <f>IF(N518&gt;Gesamt!$B$23,0,K518/12*Gesamt!$C$23*(((1+Beamte!L518)^(Gesamt!$B$23-Beamte!N518))))</f>
        <v>0</v>
      </c>
      <c r="Z518" s="15">
        <f>IF(N518&gt;Gesamt!$B$32,0,Y518/Gesamt!$B$32*((N518)*(1+S518))/((1+Gesamt!$B$29)^(Gesamt!$B$32-N518)))</f>
        <v>0</v>
      </c>
      <c r="AA518" s="37">
        <f t="shared" si="58"/>
        <v>0</v>
      </c>
      <c r="AB518" s="15">
        <f>IF(V518-P518&gt;0,0,IF(N518&gt;Gesamt!$B$24,0,K518/12*Gesamt!$C$24*(((1+Beamte!L518)^(Gesamt!$B$24-Beamte!N518)))))</f>
        <v>0</v>
      </c>
      <c r="AC518" s="15">
        <f>IF(N518&gt;Gesamt!$B$24,0,AB518/Gesamt!$B$24*((N518)*(1+S518))/((1+Gesamt!$B$29)^(Gesamt!$B$24-N518)))</f>
        <v>0</v>
      </c>
      <c r="AD518" s="37">
        <f t="shared" si="59"/>
        <v>0</v>
      </c>
      <c r="AE518" s="15">
        <f>IF(R518-P518&lt;0,0,x)</f>
        <v>0</v>
      </c>
    </row>
    <row r="519" spans="6:31" x14ac:dyDescent="0.15">
      <c r="F519" s="40"/>
      <c r="G519" s="40"/>
      <c r="H519" s="40"/>
      <c r="I519" s="41"/>
      <c r="J519" s="41"/>
      <c r="K519" s="32">
        <f t="shared" si="55"/>
        <v>0</v>
      </c>
      <c r="L519" s="42">
        <v>1.4999999999999999E-2</v>
      </c>
      <c r="M519" s="33">
        <f t="shared" si="56"/>
        <v>-50.997946611909654</v>
      </c>
      <c r="N519" s="22">
        <f>(Gesamt!$B$2-IF(H519=0,G519,H519))/365.25</f>
        <v>116</v>
      </c>
      <c r="O519" s="22">
        <f t="shared" si="60"/>
        <v>65.002053388090346</v>
      </c>
      <c r="P519" s="23">
        <f>F519+IF(C519="m",Gesamt!$B$13*365.25,Gesamt!$B$14*365.25)</f>
        <v>23741.25</v>
      </c>
      <c r="Q519" s="34">
        <f t="shared" si="57"/>
        <v>23742</v>
      </c>
      <c r="R519" s="24">
        <f>IF(N519&lt;Gesamt!$B$23,IF(H519=0,G519+365.25*Gesamt!$B$23,H519+365.25*Gesamt!$B$23),0)</f>
        <v>0</v>
      </c>
      <c r="S519" s="35">
        <f>IF(M519&lt;Gesamt!$B$17,Gesamt!$C$17,IF(M519&lt;Gesamt!$B$18,Gesamt!$C$18,IF(M519&lt;Gesamt!$B$19,Gesamt!$C$19,Gesamt!$C$20)))</f>
        <v>0</v>
      </c>
      <c r="T519" s="26">
        <f>IF(R519&gt;0,IF(R519&lt;P519,K519/12*Gesamt!$C$23*(1+L519)^(Gesamt!$B$23-Beamte!N519)*(1+$K$4),0),0)</f>
        <v>0</v>
      </c>
      <c r="U519" s="36">
        <f>(T519/Gesamt!$B$23*N519/((1+Gesamt!$B$29)^(Gesamt!$B$23-Beamte!N519)))*(1+S519)</f>
        <v>0</v>
      </c>
      <c r="V519" s="24">
        <f>IF(N519&lt;Gesamt!$B$24,IF(H519=0,G519+365.25*Gesamt!$B$24,H519+365.25*Gesamt!$B$24),0)</f>
        <v>0</v>
      </c>
      <c r="W519" s="26" t="b">
        <f>IF(V519&gt;0,IF(V519&lt;P519,K519/12*Gesamt!$C$24*(1+L519)^(Gesamt!$B$24-Beamte!N519)*(1+$K$4),IF(O519&gt;=35,K519/12*Gesamt!$C$24*(1+L519)^(O519-N519)*(1+$K$4),0)))</f>
        <v>0</v>
      </c>
      <c r="X519" s="36">
        <f>IF(O519&gt;=40,(W519/Gesamt!$B$24*N519/((1+Gesamt!$B$29)^(Gesamt!$B$24-Beamte!N519))*(1+S519)),IF(O519&gt;=35,(W519/O519*N519/((1+Gesamt!$B$29)^(O519-Beamte!N519))*(1+S519)),0))</f>
        <v>0</v>
      </c>
      <c r="Y519" s="27">
        <f>IF(N519&gt;Gesamt!$B$23,0,K519/12*Gesamt!$C$23*(((1+Beamte!L519)^(Gesamt!$B$23-Beamte!N519))))</f>
        <v>0</v>
      </c>
      <c r="Z519" s="15">
        <f>IF(N519&gt;Gesamt!$B$32,0,Y519/Gesamt!$B$32*((N519)*(1+S519))/((1+Gesamt!$B$29)^(Gesamt!$B$32-N519)))</f>
        <v>0</v>
      </c>
      <c r="AA519" s="37">
        <f t="shared" si="58"/>
        <v>0</v>
      </c>
      <c r="AB519" s="15">
        <f>IF(V519-P519&gt;0,0,IF(N519&gt;Gesamt!$B$24,0,K519/12*Gesamt!$C$24*(((1+Beamte!L519)^(Gesamt!$B$24-Beamte!N519)))))</f>
        <v>0</v>
      </c>
      <c r="AC519" s="15">
        <f>IF(N519&gt;Gesamt!$B$24,0,AB519/Gesamt!$B$24*((N519)*(1+S519))/((1+Gesamt!$B$29)^(Gesamt!$B$24-N519)))</f>
        <v>0</v>
      </c>
      <c r="AD519" s="37">
        <f t="shared" si="59"/>
        <v>0</v>
      </c>
      <c r="AE519" s="15">
        <f>IF(R519-P519&lt;0,0,x)</f>
        <v>0</v>
      </c>
    </row>
    <row r="520" spans="6:31" x14ac:dyDescent="0.15">
      <c r="F520" s="40"/>
      <c r="G520" s="40"/>
      <c r="H520" s="40"/>
      <c r="I520" s="41"/>
      <c r="J520" s="41"/>
      <c r="K520" s="32">
        <f t="shared" si="55"/>
        <v>0</v>
      </c>
      <c r="L520" s="42">
        <v>1.4999999999999999E-2</v>
      </c>
      <c r="M520" s="33">
        <f t="shared" si="56"/>
        <v>-50.997946611909654</v>
      </c>
      <c r="N520" s="22">
        <f>(Gesamt!$B$2-IF(H520=0,G520,H520))/365.25</f>
        <v>116</v>
      </c>
      <c r="O520" s="22">
        <f t="shared" si="60"/>
        <v>65.002053388090346</v>
      </c>
      <c r="P520" s="23">
        <f>F520+IF(C520="m",Gesamt!$B$13*365.25,Gesamt!$B$14*365.25)</f>
        <v>23741.25</v>
      </c>
      <c r="Q520" s="34">
        <f t="shared" si="57"/>
        <v>23742</v>
      </c>
      <c r="R520" s="24">
        <f>IF(N520&lt;Gesamt!$B$23,IF(H520=0,G520+365.25*Gesamt!$B$23,H520+365.25*Gesamt!$B$23),0)</f>
        <v>0</v>
      </c>
      <c r="S520" s="35">
        <f>IF(M520&lt;Gesamt!$B$17,Gesamt!$C$17,IF(M520&lt;Gesamt!$B$18,Gesamt!$C$18,IF(M520&lt;Gesamt!$B$19,Gesamt!$C$19,Gesamt!$C$20)))</f>
        <v>0</v>
      </c>
      <c r="T520" s="26">
        <f>IF(R520&gt;0,IF(R520&lt;P520,K520/12*Gesamt!$C$23*(1+L520)^(Gesamt!$B$23-Beamte!N520)*(1+$K$4),0),0)</f>
        <v>0</v>
      </c>
      <c r="U520" s="36">
        <f>(T520/Gesamt!$B$23*N520/((1+Gesamt!$B$29)^(Gesamt!$B$23-Beamte!N520)))*(1+S520)</f>
        <v>0</v>
      </c>
      <c r="V520" s="24">
        <f>IF(N520&lt;Gesamt!$B$24,IF(H520=0,G520+365.25*Gesamt!$B$24,H520+365.25*Gesamt!$B$24),0)</f>
        <v>0</v>
      </c>
      <c r="W520" s="26" t="b">
        <f>IF(V520&gt;0,IF(V520&lt;P520,K520/12*Gesamt!$C$24*(1+L520)^(Gesamt!$B$24-Beamte!N520)*(1+$K$4),IF(O520&gt;=35,K520/12*Gesamt!$C$24*(1+L520)^(O520-N520)*(1+$K$4),0)))</f>
        <v>0</v>
      </c>
      <c r="X520" s="36">
        <f>IF(O520&gt;=40,(W520/Gesamt!$B$24*N520/((1+Gesamt!$B$29)^(Gesamt!$B$24-Beamte!N520))*(1+S520)),IF(O520&gt;=35,(W520/O520*N520/((1+Gesamt!$B$29)^(O520-Beamte!N520))*(1+S520)),0))</f>
        <v>0</v>
      </c>
      <c r="Y520" s="27">
        <f>IF(N520&gt;Gesamt!$B$23,0,K520/12*Gesamt!$C$23*(((1+Beamte!L520)^(Gesamt!$B$23-Beamte!N520))))</f>
        <v>0</v>
      </c>
      <c r="Z520" s="15">
        <f>IF(N520&gt;Gesamt!$B$32,0,Y520/Gesamt!$B$32*((N520)*(1+S520))/((1+Gesamt!$B$29)^(Gesamt!$B$32-N520)))</f>
        <v>0</v>
      </c>
      <c r="AA520" s="37">
        <f t="shared" si="58"/>
        <v>0</v>
      </c>
      <c r="AB520" s="15">
        <f>IF(V520-P520&gt;0,0,IF(N520&gt;Gesamt!$B$24,0,K520/12*Gesamt!$C$24*(((1+Beamte!L520)^(Gesamt!$B$24-Beamte!N520)))))</f>
        <v>0</v>
      </c>
      <c r="AC520" s="15">
        <f>IF(N520&gt;Gesamt!$B$24,0,AB520/Gesamt!$B$24*((N520)*(1+S520))/((1+Gesamt!$B$29)^(Gesamt!$B$24-N520)))</f>
        <v>0</v>
      </c>
      <c r="AD520" s="37">
        <f t="shared" si="59"/>
        <v>0</v>
      </c>
      <c r="AE520" s="15">
        <f>IF(R520-P520&lt;0,0,x)</f>
        <v>0</v>
      </c>
    </row>
    <row r="521" spans="6:31" x14ac:dyDescent="0.15">
      <c r="F521" s="40"/>
      <c r="G521" s="40"/>
      <c r="H521" s="40"/>
      <c r="I521" s="41"/>
      <c r="J521" s="41"/>
      <c r="K521" s="32">
        <f t="shared" si="55"/>
        <v>0</v>
      </c>
      <c r="L521" s="42">
        <v>1.4999999999999999E-2</v>
      </c>
      <c r="M521" s="33">
        <f t="shared" si="56"/>
        <v>-50.997946611909654</v>
      </c>
      <c r="N521" s="22">
        <f>(Gesamt!$B$2-IF(H521=0,G521,H521))/365.25</f>
        <v>116</v>
      </c>
      <c r="O521" s="22">
        <f t="shared" si="60"/>
        <v>65.002053388090346</v>
      </c>
      <c r="P521" s="23">
        <f>F521+IF(C521="m",Gesamt!$B$13*365.25,Gesamt!$B$14*365.25)</f>
        <v>23741.25</v>
      </c>
      <c r="Q521" s="34">
        <f t="shared" si="57"/>
        <v>23742</v>
      </c>
      <c r="R521" s="24">
        <f>IF(N521&lt;Gesamt!$B$23,IF(H521=0,G521+365.25*Gesamt!$B$23,H521+365.25*Gesamt!$B$23),0)</f>
        <v>0</v>
      </c>
      <c r="S521" s="35">
        <f>IF(M521&lt;Gesamt!$B$17,Gesamt!$C$17,IF(M521&lt;Gesamt!$B$18,Gesamt!$C$18,IF(M521&lt;Gesamt!$B$19,Gesamt!$C$19,Gesamt!$C$20)))</f>
        <v>0</v>
      </c>
      <c r="T521" s="26">
        <f>IF(R521&gt;0,IF(R521&lt;P521,K521/12*Gesamt!$C$23*(1+L521)^(Gesamt!$B$23-Beamte!N521)*(1+$K$4),0),0)</f>
        <v>0</v>
      </c>
      <c r="U521" s="36">
        <f>(T521/Gesamt!$B$23*N521/((1+Gesamt!$B$29)^(Gesamt!$B$23-Beamte!N521)))*(1+S521)</f>
        <v>0</v>
      </c>
      <c r="V521" s="24">
        <f>IF(N521&lt;Gesamt!$B$24,IF(H521=0,G521+365.25*Gesamt!$B$24,H521+365.25*Gesamt!$B$24),0)</f>
        <v>0</v>
      </c>
      <c r="W521" s="26" t="b">
        <f>IF(V521&gt;0,IF(V521&lt;P521,K521/12*Gesamt!$C$24*(1+L521)^(Gesamt!$B$24-Beamte!N521)*(1+$K$4),IF(O521&gt;=35,K521/12*Gesamt!$C$24*(1+L521)^(O521-N521)*(1+$K$4),0)))</f>
        <v>0</v>
      </c>
      <c r="X521" s="36">
        <f>IF(O521&gt;=40,(W521/Gesamt!$B$24*N521/((1+Gesamt!$B$29)^(Gesamt!$B$24-Beamte!N521))*(1+S521)),IF(O521&gt;=35,(W521/O521*N521/((1+Gesamt!$B$29)^(O521-Beamte!N521))*(1+S521)),0))</f>
        <v>0</v>
      </c>
      <c r="Y521" s="27">
        <f>IF(N521&gt;Gesamt!$B$23,0,K521/12*Gesamt!$C$23*(((1+Beamte!L521)^(Gesamt!$B$23-Beamte!N521))))</f>
        <v>0</v>
      </c>
      <c r="Z521" s="15">
        <f>IF(N521&gt;Gesamt!$B$32,0,Y521/Gesamt!$B$32*((N521)*(1+S521))/((1+Gesamt!$B$29)^(Gesamt!$B$32-N521)))</f>
        <v>0</v>
      </c>
      <c r="AA521" s="37">
        <f t="shared" si="58"/>
        <v>0</v>
      </c>
      <c r="AB521" s="15">
        <f>IF(V521-P521&gt;0,0,IF(N521&gt;Gesamt!$B$24,0,K521/12*Gesamt!$C$24*(((1+Beamte!L521)^(Gesamt!$B$24-Beamte!N521)))))</f>
        <v>0</v>
      </c>
      <c r="AC521" s="15">
        <f>IF(N521&gt;Gesamt!$B$24,0,AB521/Gesamt!$B$24*((N521)*(1+S521))/((1+Gesamt!$B$29)^(Gesamt!$B$24-N521)))</f>
        <v>0</v>
      </c>
      <c r="AD521" s="37">
        <f t="shared" si="59"/>
        <v>0</v>
      </c>
      <c r="AE521" s="15">
        <f>IF(R521-P521&lt;0,0,x)</f>
        <v>0</v>
      </c>
    </row>
    <row r="522" spans="6:31" x14ac:dyDescent="0.15">
      <c r="F522" s="40"/>
      <c r="G522" s="40"/>
      <c r="H522" s="40"/>
      <c r="I522" s="41"/>
      <c r="J522" s="41"/>
      <c r="K522" s="32">
        <f t="shared" si="55"/>
        <v>0</v>
      </c>
      <c r="L522" s="42">
        <v>1.4999999999999999E-2</v>
      </c>
      <c r="M522" s="33">
        <f t="shared" si="56"/>
        <v>-50.997946611909654</v>
      </c>
      <c r="N522" s="22">
        <f>(Gesamt!$B$2-IF(H522=0,G522,H522))/365.25</f>
        <v>116</v>
      </c>
      <c r="O522" s="22">
        <f t="shared" si="60"/>
        <v>65.002053388090346</v>
      </c>
      <c r="P522" s="23">
        <f>F522+IF(C522="m",Gesamt!$B$13*365.25,Gesamt!$B$14*365.25)</f>
        <v>23741.25</v>
      </c>
      <c r="Q522" s="34">
        <f t="shared" si="57"/>
        <v>23742</v>
      </c>
      <c r="R522" s="24">
        <f>IF(N522&lt;Gesamt!$B$23,IF(H522=0,G522+365.25*Gesamt!$B$23,H522+365.25*Gesamt!$B$23),0)</f>
        <v>0</v>
      </c>
      <c r="S522" s="35">
        <f>IF(M522&lt;Gesamt!$B$17,Gesamt!$C$17,IF(M522&lt;Gesamt!$B$18,Gesamt!$C$18,IF(M522&lt;Gesamt!$B$19,Gesamt!$C$19,Gesamt!$C$20)))</f>
        <v>0</v>
      </c>
      <c r="T522" s="26">
        <f>IF(R522&gt;0,IF(R522&lt;P522,K522/12*Gesamt!$C$23*(1+L522)^(Gesamt!$B$23-Beamte!N522)*(1+$K$4),0),0)</f>
        <v>0</v>
      </c>
      <c r="U522" s="36">
        <f>(T522/Gesamt!$B$23*N522/((1+Gesamt!$B$29)^(Gesamt!$B$23-Beamte!N522)))*(1+S522)</f>
        <v>0</v>
      </c>
      <c r="V522" s="24">
        <f>IF(N522&lt;Gesamt!$B$24,IF(H522=0,G522+365.25*Gesamt!$B$24,H522+365.25*Gesamt!$B$24),0)</f>
        <v>0</v>
      </c>
      <c r="W522" s="26" t="b">
        <f>IF(V522&gt;0,IF(V522&lt;P522,K522/12*Gesamt!$C$24*(1+L522)^(Gesamt!$B$24-Beamte!N522)*(1+$K$4),IF(O522&gt;=35,K522/12*Gesamt!$C$24*(1+L522)^(O522-N522)*(1+$K$4),0)))</f>
        <v>0</v>
      </c>
      <c r="X522" s="36">
        <f>IF(O522&gt;=40,(W522/Gesamt!$B$24*N522/((1+Gesamt!$B$29)^(Gesamt!$B$24-Beamte!N522))*(1+S522)),IF(O522&gt;=35,(W522/O522*N522/((1+Gesamt!$B$29)^(O522-Beamte!N522))*(1+S522)),0))</f>
        <v>0</v>
      </c>
      <c r="Y522" s="27">
        <f>IF(N522&gt;Gesamt!$B$23,0,K522/12*Gesamt!$C$23*(((1+Beamte!L522)^(Gesamt!$B$23-Beamte!N522))))</f>
        <v>0</v>
      </c>
      <c r="Z522" s="15">
        <f>IF(N522&gt;Gesamt!$B$32,0,Y522/Gesamt!$B$32*((N522)*(1+S522))/((1+Gesamt!$B$29)^(Gesamt!$B$32-N522)))</f>
        <v>0</v>
      </c>
      <c r="AA522" s="37">
        <f t="shared" si="58"/>
        <v>0</v>
      </c>
      <c r="AB522" s="15">
        <f>IF(V522-P522&gt;0,0,IF(N522&gt;Gesamt!$B$24,0,K522/12*Gesamt!$C$24*(((1+Beamte!L522)^(Gesamt!$B$24-Beamte!N522)))))</f>
        <v>0</v>
      </c>
      <c r="AC522" s="15">
        <f>IF(N522&gt;Gesamt!$B$24,0,AB522/Gesamt!$B$24*((N522)*(1+S522))/((1+Gesamt!$B$29)^(Gesamt!$B$24-N522)))</f>
        <v>0</v>
      </c>
      <c r="AD522" s="37">
        <f t="shared" si="59"/>
        <v>0</v>
      </c>
      <c r="AE522" s="15">
        <f>IF(R522-P522&lt;0,0,x)</f>
        <v>0</v>
      </c>
    </row>
    <row r="523" spans="6:31" x14ac:dyDescent="0.15">
      <c r="F523" s="40"/>
      <c r="G523" s="40"/>
      <c r="H523" s="40"/>
      <c r="I523" s="41"/>
      <c r="J523" s="41"/>
      <c r="K523" s="32">
        <f t="shared" si="55"/>
        <v>0</v>
      </c>
      <c r="L523" s="42">
        <v>1.4999999999999999E-2</v>
      </c>
      <c r="M523" s="33">
        <f t="shared" si="56"/>
        <v>-50.997946611909654</v>
      </c>
      <c r="N523" s="22">
        <f>(Gesamt!$B$2-IF(H523=0,G523,H523))/365.25</f>
        <v>116</v>
      </c>
      <c r="O523" s="22">
        <f t="shared" si="60"/>
        <v>65.002053388090346</v>
      </c>
      <c r="P523" s="23">
        <f>F523+IF(C523="m",Gesamt!$B$13*365.25,Gesamt!$B$14*365.25)</f>
        <v>23741.25</v>
      </c>
      <c r="Q523" s="34">
        <f t="shared" si="57"/>
        <v>23742</v>
      </c>
      <c r="R523" s="24">
        <f>IF(N523&lt;Gesamt!$B$23,IF(H523=0,G523+365.25*Gesamt!$B$23,H523+365.25*Gesamt!$B$23),0)</f>
        <v>0</v>
      </c>
      <c r="S523" s="35">
        <f>IF(M523&lt;Gesamt!$B$17,Gesamt!$C$17,IF(M523&lt;Gesamt!$B$18,Gesamt!$C$18,IF(M523&lt;Gesamt!$B$19,Gesamt!$C$19,Gesamt!$C$20)))</f>
        <v>0</v>
      </c>
      <c r="T523" s="26">
        <f>IF(R523&gt;0,IF(R523&lt;P523,K523/12*Gesamt!$C$23*(1+L523)^(Gesamt!$B$23-Beamte!N523)*(1+$K$4),0),0)</f>
        <v>0</v>
      </c>
      <c r="U523" s="36">
        <f>(T523/Gesamt!$B$23*N523/((1+Gesamt!$B$29)^(Gesamt!$B$23-Beamte!N523)))*(1+S523)</f>
        <v>0</v>
      </c>
      <c r="V523" s="24">
        <f>IF(N523&lt;Gesamt!$B$24,IF(H523=0,G523+365.25*Gesamt!$B$24,H523+365.25*Gesamt!$B$24),0)</f>
        <v>0</v>
      </c>
      <c r="W523" s="26" t="b">
        <f>IF(V523&gt;0,IF(V523&lt;P523,K523/12*Gesamt!$C$24*(1+L523)^(Gesamt!$B$24-Beamte!N523)*(1+$K$4),IF(O523&gt;=35,K523/12*Gesamt!$C$24*(1+L523)^(O523-N523)*(1+$K$4),0)))</f>
        <v>0</v>
      </c>
      <c r="X523" s="36">
        <f>IF(O523&gt;=40,(W523/Gesamt!$B$24*N523/((1+Gesamt!$B$29)^(Gesamt!$B$24-Beamte!N523))*(1+S523)),IF(O523&gt;=35,(W523/O523*N523/((1+Gesamt!$B$29)^(O523-Beamte!N523))*(1+S523)),0))</f>
        <v>0</v>
      </c>
      <c r="Y523" s="27">
        <f>IF(N523&gt;Gesamt!$B$23,0,K523/12*Gesamt!$C$23*(((1+Beamte!L523)^(Gesamt!$B$23-Beamte!N523))))</f>
        <v>0</v>
      </c>
      <c r="Z523" s="15">
        <f>IF(N523&gt;Gesamt!$B$32,0,Y523/Gesamt!$B$32*((N523)*(1+S523))/((1+Gesamt!$B$29)^(Gesamt!$B$32-N523)))</f>
        <v>0</v>
      </c>
      <c r="AA523" s="37">
        <f t="shared" si="58"/>
        <v>0</v>
      </c>
      <c r="AB523" s="15">
        <f>IF(V523-P523&gt;0,0,IF(N523&gt;Gesamt!$B$24,0,K523/12*Gesamt!$C$24*(((1+Beamte!L523)^(Gesamt!$B$24-Beamte!N523)))))</f>
        <v>0</v>
      </c>
      <c r="AC523" s="15">
        <f>IF(N523&gt;Gesamt!$B$24,0,AB523/Gesamt!$B$24*((N523)*(1+S523))/((1+Gesamt!$B$29)^(Gesamt!$B$24-N523)))</f>
        <v>0</v>
      </c>
      <c r="AD523" s="37">
        <f t="shared" si="59"/>
        <v>0</v>
      </c>
      <c r="AE523" s="15">
        <f>IF(R523-P523&lt;0,0,x)</f>
        <v>0</v>
      </c>
    </row>
    <row r="524" spans="6:31" x14ac:dyDescent="0.15">
      <c r="F524" s="40"/>
      <c r="G524" s="40"/>
      <c r="H524" s="40"/>
      <c r="I524" s="41"/>
      <c r="J524" s="41"/>
      <c r="K524" s="32">
        <f t="shared" si="55"/>
        <v>0</v>
      </c>
      <c r="L524" s="42">
        <v>1.4999999999999999E-2</v>
      </c>
      <c r="M524" s="33">
        <f t="shared" si="56"/>
        <v>-50.997946611909654</v>
      </c>
      <c r="N524" s="22">
        <f>(Gesamt!$B$2-IF(H524=0,G524,H524))/365.25</f>
        <v>116</v>
      </c>
      <c r="O524" s="22">
        <f t="shared" si="60"/>
        <v>65.002053388090346</v>
      </c>
      <c r="P524" s="23">
        <f>F524+IF(C524="m",Gesamt!$B$13*365.25,Gesamt!$B$14*365.25)</f>
        <v>23741.25</v>
      </c>
      <c r="Q524" s="34">
        <f t="shared" si="57"/>
        <v>23742</v>
      </c>
      <c r="R524" s="24">
        <f>IF(N524&lt;Gesamt!$B$23,IF(H524=0,G524+365.25*Gesamt!$B$23,H524+365.25*Gesamt!$B$23),0)</f>
        <v>0</v>
      </c>
      <c r="S524" s="35">
        <f>IF(M524&lt;Gesamt!$B$17,Gesamt!$C$17,IF(M524&lt;Gesamt!$B$18,Gesamt!$C$18,IF(M524&lt;Gesamt!$B$19,Gesamt!$C$19,Gesamt!$C$20)))</f>
        <v>0</v>
      </c>
      <c r="T524" s="26">
        <f>IF(R524&gt;0,IF(R524&lt;P524,K524/12*Gesamt!$C$23*(1+L524)^(Gesamt!$B$23-Beamte!N524)*(1+$K$4),0),0)</f>
        <v>0</v>
      </c>
      <c r="U524" s="36">
        <f>(T524/Gesamt!$B$23*N524/((1+Gesamt!$B$29)^(Gesamt!$B$23-Beamte!N524)))*(1+S524)</f>
        <v>0</v>
      </c>
      <c r="V524" s="24">
        <f>IF(N524&lt;Gesamt!$B$24,IF(H524=0,G524+365.25*Gesamt!$B$24,H524+365.25*Gesamt!$B$24),0)</f>
        <v>0</v>
      </c>
      <c r="W524" s="26" t="b">
        <f>IF(V524&gt;0,IF(V524&lt;P524,K524/12*Gesamt!$C$24*(1+L524)^(Gesamt!$B$24-Beamte!N524)*(1+$K$4),IF(O524&gt;=35,K524/12*Gesamt!$C$24*(1+L524)^(O524-N524)*(1+$K$4),0)))</f>
        <v>0</v>
      </c>
      <c r="X524" s="36">
        <f>IF(O524&gt;=40,(W524/Gesamt!$B$24*N524/((1+Gesamt!$B$29)^(Gesamt!$B$24-Beamte!N524))*(1+S524)),IF(O524&gt;=35,(W524/O524*N524/((1+Gesamt!$B$29)^(O524-Beamte!N524))*(1+S524)),0))</f>
        <v>0</v>
      </c>
      <c r="Y524" s="27">
        <f>IF(N524&gt;Gesamt!$B$23,0,K524/12*Gesamt!$C$23*(((1+Beamte!L524)^(Gesamt!$B$23-Beamte!N524))))</f>
        <v>0</v>
      </c>
      <c r="Z524" s="15">
        <f>IF(N524&gt;Gesamt!$B$32,0,Y524/Gesamt!$B$32*((N524)*(1+S524))/((1+Gesamt!$B$29)^(Gesamt!$B$32-N524)))</f>
        <v>0</v>
      </c>
      <c r="AA524" s="37">
        <f t="shared" si="58"/>
        <v>0</v>
      </c>
      <c r="AB524" s="15">
        <f>IF(V524-P524&gt;0,0,IF(N524&gt;Gesamt!$B$24,0,K524/12*Gesamt!$C$24*(((1+Beamte!L524)^(Gesamt!$B$24-Beamte!N524)))))</f>
        <v>0</v>
      </c>
      <c r="AC524" s="15">
        <f>IF(N524&gt;Gesamt!$B$24,0,AB524/Gesamt!$B$24*((N524)*(1+S524))/((1+Gesamt!$B$29)^(Gesamt!$B$24-N524)))</f>
        <v>0</v>
      </c>
      <c r="AD524" s="37">
        <f t="shared" si="59"/>
        <v>0</v>
      </c>
      <c r="AE524" s="15">
        <f>IF(R524-P524&lt;0,0,x)</f>
        <v>0</v>
      </c>
    </row>
    <row r="525" spans="6:31" x14ac:dyDescent="0.15">
      <c r="F525" s="40"/>
      <c r="G525" s="40"/>
      <c r="H525" s="40"/>
      <c r="I525" s="41"/>
      <c r="J525" s="41"/>
      <c r="K525" s="32">
        <f t="shared" si="55"/>
        <v>0</v>
      </c>
      <c r="L525" s="42">
        <v>1.4999999999999999E-2</v>
      </c>
      <c r="M525" s="33">
        <f t="shared" si="56"/>
        <v>-50.997946611909654</v>
      </c>
      <c r="N525" s="22">
        <f>(Gesamt!$B$2-IF(H525=0,G525,H525))/365.25</f>
        <v>116</v>
      </c>
      <c r="O525" s="22">
        <f t="shared" si="60"/>
        <v>65.002053388090346</v>
      </c>
      <c r="P525" s="23">
        <f>F525+IF(C525="m",Gesamt!$B$13*365.25,Gesamt!$B$14*365.25)</f>
        <v>23741.25</v>
      </c>
      <c r="Q525" s="34">
        <f t="shared" si="57"/>
        <v>23742</v>
      </c>
      <c r="R525" s="24">
        <f>IF(N525&lt;Gesamt!$B$23,IF(H525=0,G525+365.25*Gesamt!$B$23,H525+365.25*Gesamt!$B$23),0)</f>
        <v>0</v>
      </c>
      <c r="S525" s="35">
        <f>IF(M525&lt;Gesamt!$B$17,Gesamt!$C$17,IF(M525&lt;Gesamt!$B$18,Gesamt!$C$18,IF(M525&lt;Gesamt!$B$19,Gesamt!$C$19,Gesamt!$C$20)))</f>
        <v>0</v>
      </c>
      <c r="T525" s="26">
        <f>IF(R525&gt;0,IF(R525&lt;P525,K525/12*Gesamt!$C$23*(1+L525)^(Gesamt!$B$23-Beamte!N525)*(1+$K$4),0),0)</f>
        <v>0</v>
      </c>
      <c r="U525" s="36">
        <f>(T525/Gesamt!$B$23*N525/((1+Gesamt!$B$29)^(Gesamt!$B$23-Beamte!N525)))*(1+S525)</f>
        <v>0</v>
      </c>
      <c r="V525" s="24">
        <f>IF(N525&lt;Gesamt!$B$24,IF(H525=0,G525+365.25*Gesamt!$B$24,H525+365.25*Gesamt!$B$24),0)</f>
        <v>0</v>
      </c>
      <c r="W525" s="26" t="b">
        <f>IF(V525&gt;0,IF(V525&lt;P525,K525/12*Gesamt!$C$24*(1+L525)^(Gesamt!$B$24-Beamte!N525)*(1+$K$4),IF(O525&gt;=35,K525/12*Gesamt!$C$24*(1+L525)^(O525-N525)*(1+$K$4),0)))</f>
        <v>0</v>
      </c>
      <c r="X525" s="36">
        <f>IF(O525&gt;=40,(W525/Gesamt!$B$24*N525/((1+Gesamt!$B$29)^(Gesamt!$B$24-Beamte!N525))*(1+S525)),IF(O525&gt;=35,(W525/O525*N525/((1+Gesamt!$B$29)^(O525-Beamte!N525))*(1+S525)),0))</f>
        <v>0</v>
      </c>
      <c r="Y525" s="27">
        <f>IF(N525&gt;Gesamt!$B$23,0,K525/12*Gesamt!$C$23*(((1+Beamte!L525)^(Gesamt!$B$23-Beamte!N525))))</f>
        <v>0</v>
      </c>
      <c r="Z525" s="15">
        <f>IF(N525&gt;Gesamt!$B$32,0,Y525/Gesamt!$B$32*((N525)*(1+S525))/((1+Gesamt!$B$29)^(Gesamt!$B$32-N525)))</f>
        <v>0</v>
      </c>
      <c r="AA525" s="37">
        <f t="shared" si="58"/>
        <v>0</v>
      </c>
      <c r="AB525" s="15">
        <f>IF(V525-P525&gt;0,0,IF(N525&gt;Gesamt!$B$24,0,K525/12*Gesamt!$C$24*(((1+Beamte!L525)^(Gesamt!$B$24-Beamte!N525)))))</f>
        <v>0</v>
      </c>
      <c r="AC525" s="15">
        <f>IF(N525&gt;Gesamt!$B$24,0,AB525/Gesamt!$B$24*((N525)*(1+S525))/((1+Gesamt!$B$29)^(Gesamt!$B$24-N525)))</f>
        <v>0</v>
      </c>
      <c r="AD525" s="37">
        <f t="shared" si="59"/>
        <v>0</v>
      </c>
      <c r="AE525" s="15">
        <f>IF(R525-P525&lt;0,0,x)</f>
        <v>0</v>
      </c>
    </row>
    <row r="526" spans="6:31" x14ac:dyDescent="0.15">
      <c r="F526" s="40"/>
      <c r="G526" s="40"/>
      <c r="H526" s="40"/>
      <c r="I526" s="41"/>
      <c r="J526" s="41"/>
      <c r="K526" s="32">
        <f t="shared" si="55"/>
        <v>0</v>
      </c>
      <c r="L526" s="42">
        <v>1.4999999999999999E-2</v>
      </c>
      <c r="M526" s="33">
        <f t="shared" si="56"/>
        <v>-50.997946611909654</v>
      </c>
      <c r="N526" s="22">
        <f>(Gesamt!$B$2-IF(H526=0,G526,H526))/365.25</f>
        <v>116</v>
      </c>
      <c r="O526" s="22">
        <f t="shared" si="60"/>
        <v>65.002053388090346</v>
      </c>
      <c r="P526" s="23">
        <f>F526+IF(C526="m",Gesamt!$B$13*365.25,Gesamt!$B$14*365.25)</f>
        <v>23741.25</v>
      </c>
      <c r="Q526" s="34">
        <f t="shared" si="57"/>
        <v>23742</v>
      </c>
      <c r="R526" s="24">
        <f>IF(N526&lt;Gesamt!$B$23,IF(H526=0,G526+365.25*Gesamt!$B$23,H526+365.25*Gesamt!$B$23),0)</f>
        <v>0</v>
      </c>
      <c r="S526" s="35">
        <f>IF(M526&lt;Gesamt!$B$17,Gesamt!$C$17,IF(M526&lt;Gesamt!$B$18,Gesamt!$C$18,IF(M526&lt;Gesamt!$B$19,Gesamt!$C$19,Gesamt!$C$20)))</f>
        <v>0</v>
      </c>
      <c r="T526" s="26">
        <f>IF(R526&gt;0,IF(R526&lt;P526,K526/12*Gesamt!$C$23*(1+L526)^(Gesamt!$B$23-Beamte!N526)*(1+$K$4),0),0)</f>
        <v>0</v>
      </c>
      <c r="U526" s="36">
        <f>(T526/Gesamt!$B$23*N526/((1+Gesamt!$B$29)^(Gesamt!$B$23-Beamte!N526)))*(1+S526)</f>
        <v>0</v>
      </c>
      <c r="V526" s="24">
        <f>IF(N526&lt;Gesamt!$B$24,IF(H526=0,G526+365.25*Gesamt!$B$24,H526+365.25*Gesamt!$B$24),0)</f>
        <v>0</v>
      </c>
      <c r="W526" s="26" t="b">
        <f>IF(V526&gt;0,IF(V526&lt;P526,K526/12*Gesamt!$C$24*(1+L526)^(Gesamt!$B$24-Beamte!N526)*(1+$K$4),IF(O526&gt;=35,K526/12*Gesamt!$C$24*(1+L526)^(O526-N526)*(1+$K$4),0)))</f>
        <v>0</v>
      </c>
      <c r="X526" s="36">
        <f>IF(O526&gt;=40,(W526/Gesamt!$B$24*N526/((1+Gesamt!$B$29)^(Gesamt!$B$24-Beamte!N526))*(1+S526)),IF(O526&gt;=35,(W526/O526*N526/((1+Gesamt!$B$29)^(O526-Beamte!N526))*(1+S526)),0))</f>
        <v>0</v>
      </c>
      <c r="Y526" s="27">
        <f>IF(N526&gt;Gesamt!$B$23,0,K526/12*Gesamt!$C$23*(((1+Beamte!L526)^(Gesamt!$B$23-Beamte!N526))))</f>
        <v>0</v>
      </c>
      <c r="Z526" s="15">
        <f>IF(N526&gt;Gesamt!$B$32,0,Y526/Gesamt!$B$32*((N526)*(1+S526))/((1+Gesamt!$B$29)^(Gesamt!$B$32-N526)))</f>
        <v>0</v>
      </c>
      <c r="AA526" s="37">
        <f t="shared" si="58"/>
        <v>0</v>
      </c>
      <c r="AB526" s="15">
        <f>IF(V526-P526&gt;0,0,IF(N526&gt;Gesamt!$B$24,0,K526/12*Gesamt!$C$24*(((1+Beamte!L526)^(Gesamt!$B$24-Beamte!N526)))))</f>
        <v>0</v>
      </c>
      <c r="AC526" s="15">
        <f>IF(N526&gt;Gesamt!$B$24,0,AB526/Gesamt!$B$24*((N526)*(1+S526))/((1+Gesamt!$B$29)^(Gesamt!$B$24-N526)))</f>
        <v>0</v>
      </c>
      <c r="AD526" s="37">
        <f t="shared" si="59"/>
        <v>0</v>
      </c>
      <c r="AE526" s="15">
        <f>IF(R526-P526&lt;0,0,x)</f>
        <v>0</v>
      </c>
    </row>
    <row r="527" spans="6:31" x14ac:dyDescent="0.15">
      <c r="F527" s="40"/>
      <c r="G527" s="40"/>
      <c r="H527" s="40"/>
      <c r="I527" s="41"/>
      <c r="J527" s="41"/>
      <c r="K527" s="32">
        <f t="shared" si="55"/>
        <v>0</v>
      </c>
      <c r="L527" s="42">
        <v>1.4999999999999999E-2</v>
      </c>
      <c r="M527" s="33">
        <f t="shared" si="56"/>
        <v>-50.997946611909654</v>
      </c>
      <c r="N527" s="22">
        <f>(Gesamt!$B$2-IF(H527=0,G527,H527))/365.25</f>
        <v>116</v>
      </c>
      <c r="O527" s="22">
        <f t="shared" si="60"/>
        <v>65.002053388090346</v>
      </c>
      <c r="P527" s="23">
        <f>F527+IF(C527="m",Gesamt!$B$13*365.25,Gesamt!$B$14*365.25)</f>
        <v>23741.25</v>
      </c>
      <c r="Q527" s="34">
        <f t="shared" si="57"/>
        <v>23742</v>
      </c>
      <c r="R527" s="24">
        <f>IF(N527&lt;Gesamt!$B$23,IF(H527=0,G527+365.25*Gesamt!$B$23,H527+365.25*Gesamt!$B$23),0)</f>
        <v>0</v>
      </c>
      <c r="S527" s="35">
        <f>IF(M527&lt;Gesamt!$B$17,Gesamt!$C$17,IF(M527&lt;Gesamt!$B$18,Gesamt!$C$18,IF(M527&lt;Gesamt!$B$19,Gesamt!$C$19,Gesamt!$C$20)))</f>
        <v>0</v>
      </c>
      <c r="T527" s="26">
        <f>IF(R527&gt;0,IF(R527&lt;P527,K527/12*Gesamt!$C$23*(1+L527)^(Gesamt!$B$23-Beamte!N527)*(1+$K$4),0),0)</f>
        <v>0</v>
      </c>
      <c r="U527" s="36">
        <f>(T527/Gesamt!$B$23*N527/((1+Gesamt!$B$29)^(Gesamt!$B$23-Beamte!N527)))*(1+S527)</f>
        <v>0</v>
      </c>
      <c r="V527" s="24">
        <f>IF(N527&lt;Gesamt!$B$24,IF(H527=0,G527+365.25*Gesamt!$B$24,H527+365.25*Gesamt!$B$24),0)</f>
        <v>0</v>
      </c>
      <c r="W527" s="26" t="b">
        <f>IF(V527&gt;0,IF(V527&lt;P527,K527/12*Gesamt!$C$24*(1+L527)^(Gesamt!$B$24-Beamte!N527)*(1+$K$4),IF(O527&gt;=35,K527/12*Gesamt!$C$24*(1+L527)^(O527-N527)*(1+$K$4),0)))</f>
        <v>0</v>
      </c>
      <c r="X527" s="36">
        <f>IF(O527&gt;=40,(W527/Gesamt!$B$24*N527/((1+Gesamt!$B$29)^(Gesamt!$B$24-Beamte!N527))*(1+S527)),IF(O527&gt;=35,(W527/O527*N527/((1+Gesamt!$B$29)^(O527-Beamte!N527))*(1+S527)),0))</f>
        <v>0</v>
      </c>
      <c r="Y527" s="27">
        <f>IF(N527&gt;Gesamt!$B$23,0,K527/12*Gesamt!$C$23*(((1+Beamte!L527)^(Gesamt!$B$23-Beamte!N527))))</f>
        <v>0</v>
      </c>
      <c r="Z527" s="15">
        <f>IF(N527&gt;Gesamt!$B$32,0,Y527/Gesamt!$B$32*((N527)*(1+S527))/((1+Gesamt!$B$29)^(Gesamt!$B$32-N527)))</f>
        <v>0</v>
      </c>
      <c r="AA527" s="37">
        <f t="shared" si="58"/>
        <v>0</v>
      </c>
      <c r="AB527" s="15">
        <f>IF(V527-P527&gt;0,0,IF(N527&gt;Gesamt!$B$24,0,K527/12*Gesamt!$C$24*(((1+Beamte!L527)^(Gesamt!$B$24-Beamte!N527)))))</f>
        <v>0</v>
      </c>
      <c r="AC527" s="15">
        <f>IF(N527&gt;Gesamt!$B$24,0,AB527/Gesamt!$B$24*((N527)*(1+S527))/((1+Gesamt!$B$29)^(Gesamt!$B$24-N527)))</f>
        <v>0</v>
      </c>
      <c r="AD527" s="37">
        <f t="shared" si="59"/>
        <v>0</v>
      </c>
      <c r="AE527" s="15">
        <f>IF(R527-P527&lt;0,0,x)</f>
        <v>0</v>
      </c>
    </row>
    <row r="528" spans="6:31" x14ac:dyDescent="0.15">
      <c r="F528" s="40"/>
      <c r="G528" s="40"/>
      <c r="H528" s="40"/>
      <c r="I528" s="41"/>
      <c r="J528" s="41"/>
      <c r="K528" s="32">
        <f t="shared" si="55"/>
        <v>0</v>
      </c>
      <c r="L528" s="42">
        <v>1.4999999999999999E-2</v>
      </c>
      <c r="M528" s="33">
        <f t="shared" si="56"/>
        <v>-50.997946611909654</v>
      </c>
      <c r="N528" s="22">
        <f>(Gesamt!$B$2-IF(H528=0,G528,H528))/365.25</f>
        <v>116</v>
      </c>
      <c r="O528" s="22">
        <f t="shared" si="60"/>
        <v>65.002053388090346</v>
      </c>
      <c r="P528" s="23">
        <f>F528+IF(C528="m",Gesamt!$B$13*365.25,Gesamt!$B$14*365.25)</f>
        <v>23741.25</v>
      </c>
      <c r="Q528" s="34">
        <f t="shared" si="57"/>
        <v>23742</v>
      </c>
      <c r="R528" s="24">
        <f>IF(N528&lt;Gesamt!$B$23,IF(H528=0,G528+365.25*Gesamt!$B$23,H528+365.25*Gesamt!$B$23),0)</f>
        <v>0</v>
      </c>
      <c r="S528" s="35">
        <f>IF(M528&lt;Gesamt!$B$17,Gesamt!$C$17,IF(M528&lt;Gesamt!$B$18,Gesamt!$C$18,IF(M528&lt;Gesamt!$B$19,Gesamt!$C$19,Gesamt!$C$20)))</f>
        <v>0</v>
      </c>
      <c r="T528" s="26">
        <f>IF(R528&gt;0,IF(R528&lt;P528,K528/12*Gesamt!$C$23*(1+L528)^(Gesamt!$B$23-Beamte!N528)*(1+$K$4),0),0)</f>
        <v>0</v>
      </c>
      <c r="U528" s="36">
        <f>(T528/Gesamt!$B$23*N528/((1+Gesamt!$B$29)^(Gesamt!$B$23-Beamte!N528)))*(1+S528)</f>
        <v>0</v>
      </c>
      <c r="V528" s="24">
        <f>IF(N528&lt;Gesamt!$B$24,IF(H528=0,G528+365.25*Gesamt!$B$24,H528+365.25*Gesamt!$B$24),0)</f>
        <v>0</v>
      </c>
      <c r="W528" s="26" t="b">
        <f>IF(V528&gt;0,IF(V528&lt;P528,K528/12*Gesamt!$C$24*(1+L528)^(Gesamt!$B$24-Beamte!N528)*(1+$K$4),IF(O528&gt;=35,K528/12*Gesamt!$C$24*(1+L528)^(O528-N528)*(1+$K$4),0)))</f>
        <v>0</v>
      </c>
      <c r="X528" s="36">
        <f>IF(O528&gt;=40,(W528/Gesamt!$B$24*N528/((1+Gesamt!$B$29)^(Gesamt!$B$24-Beamte!N528))*(1+S528)),IF(O528&gt;=35,(W528/O528*N528/((1+Gesamt!$B$29)^(O528-Beamte!N528))*(1+S528)),0))</f>
        <v>0</v>
      </c>
      <c r="Y528" s="27">
        <f>IF(N528&gt;Gesamt!$B$23,0,K528/12*Gesamt!$C$23*(((1+Beamte!L528)^(Gesamt!$B$23-Beamte!N528))))</f>
        <v>0</v>
      </c>
      <c r="Z528" s="15">
        <f>IF(N528&gt;Gesamt!$B$32,0,Y528/Gesamt!$B$32*((N528)*(1+S528))/((1+Gesamt!$B$29)^(Gesamt!$B$32-N528)))</f>
        <v>0</v>
      </c>
      <c r="AA528" s="37">
        <f t="shared" si="58"/>
        <v>0</v>
      </c>
      <c r="AB528" s="15">
        <f>IF(V528-P528&gt;0,0,IF(N528&gt;Gesamt!$B$24,0,K528/12*Gesamt!$C$24*(((1+Beamte!L528)^(Gesamt!$B$24-Beamte!N528)))))</f>
        <v>0</v>
      </c>
      <c r="AC528" s="15">
        <f>IF(N528&gt;Gesamt!$B$24,0,AB528/Gesamt!$B$24*((N528)*(1+S528))/((1+Gesamt!$B$29)^(Gesamt!$B$24-N528)))</f>
        <v>0</v>
      </c>
      <c r="AD528" s="37">
        <f t="shared" si="59"/>
        <v>0</v>
      </c>
      <c r="AE528" s="15">
        <f>IF(R528-P528&lt;0,0,x)</f>
        <v>0</v>
      </c>
    </row>
    <row r="529" spans="6:31" x14ac:dyDescent="0.15">
      <c r="F529" s="40"/>
      <c r="G529" s="40"/>
      <c r="H529" s="40"/>
      <c r="I529" s="41"/>
      <c r="J529" s="41"/>
      <c r="K529" s="32">
        <f t="shared" si="55"/>
        <v>0</v>
      </c>
      <c r="L529" s="42">
        <v>1.4999999999999999E-2</v>
      </c>
      <c r="M529" s="33">
        <f t="shared" si="56"/>
        <v>-50.997946611909654</v>
      </c>
      <c r="N529" s="22">
        <f>(Gesamt!$B$2-IF(H529=0,G529,H529))/365.25</f>
        <v>116</v>
      </c>
      <c r="O529" s="22">
        <f t="shared" si="60"/>
        <v>65.002053388090346</v>
      </c>
      <c r="P529" s="23">
        <f>F529+IF(C529="m",Gesamt!$B$13*365.25,Gesamt!$B$14*365.25)</f>
        <v>23741.25</v>
      </c>
      <c r="Q529" s="34">
        <f t="shared" si="57"/>
        <v>23742</v>
      </c>
      <c r="R529" s="24">
        <f>IF(N529&lt;Gesamt!$B$23,IF(H529=0,G529+365.25*Gesamt!$B$23,H529+365.25*Gesamt!$B$23),0)</f>
        <v>0</v>
      </c>
      <c r="S529" s="35">
        <f>IF(M529&lt;Gesamt!$B$17,Gesamt!$C$17,IF(M529&lt;Gesamt!$B$18,Gesamt!$C$18,IF(M529&lt;Gesamt!$B$19,Gesamt!$C$19,Gesamt!$C$20)))</f>
        <v>0</v>
      </c>
      <c r="T529" s="26">
        <f>IF(R529&gt;0,IF(R529&lt;P529,K529/12*Gesamt!$C$23*(1+L529)^(Gesamt!$B$23-Beamte!N529)*(1+$K$4),0),0)</f>
        <v>0</v>
      </c>
      <c r="U529" s="36">
        <f>(T529/Gesamt!$B$23*N529/((1+Gesamt!$B$29)^(Gesamt!$B$23-Beamte!N529)))*(1+S529)</f>
        <v>0</v>
      </c>
      <c r="V529" s="24">
        <f>IF(N529&lt;Gesamt!$B$24,IF(H529=0,G529+365.25*Gesamt!$B$24,H529+365.25*Gesamt!$B$24),0)</f>
        <v>0</v>
      </c>
      <c r="W529" s="26" t="b">
        <f>IF(V529&gt;0,IF(V529&lt;P529,K529/12*Gesamt!$C$24*(1+L529)^(Gesamt!$B$24-Beamte!N529)*(1+$K$4),IF(O529&gt;=35,K529/12*Gesamt!$C$24*(1+L529)^(O529-N529)*(1+$K$4),0)))</f>
        <v>0</v>
      </c>
      <c r="X529" s="36">
        <f>IF(O529&gt;=40,(W529/Gesamt!$B$24*N529/((1+Gesamt!$B$29)^(Gesamt!$B$24-Beamte!N529))*(1+S529)),IF(O529&gt;=35,(W529/O529*N529/((1+Gesamt!$B$29)^(O529-Beamte!N529))*(1+S529)),0))</f>
        <v>0</v>
      </c>
      <c r="Y529" s="27">
        <f>IF(N529&gt;Gesamt!$B$23,0,K529/12*Gesamt!$C$23*(((1+Beamte!L529)^(Gesamt!$B$23-Beamte!N529))))</f>
        <v>0</v>
      </c>
      <c r="Z529" s="15">
        <f>IF(N529&gt;Gesamt!$B$32,0,Y529/Gesamt!$B$32*((N529)*(1+S529))/((1+Gesamt!$B$29)^(Gesamt!$B$32-N529)))</f>
        <v>0</v>
      </c>
      <c r="AA529" s="37">
        <f t="shared" si="58"/>
        <v>0</v>
      </c>
      <c r="AB529" s="15">
        <f>IF(V529-P529&gt;0,0,IF(N529&gt;Gesamt!$B$24,0,K529/12*Gesamt!$C$24*(((1+Beamte!L529)^(Gesamt!$B$24-Beamte!N529)))))</f>
        <v>0</v>
      </c>
      <c r="AC529" s="15">
        <f>IF(N529&gt;Gesamt!$B$24,0,AB529/Gesamt!$B$24*((N529)*(1+S529))/((1+Gesamt!$B$29)^(Gesamt!$B$24-N529)))</f>
        <v>0</v>
      </c>
      <c r="AD529" s="37">
        <f t="shared" si="59"/>
        <v>0</v>
      </c>
      <c r="AE529" s="15">
        <f>IF(R529-P529&lt;0,0,x)</f>
        <v>0</v>
      </c>
    </row>
    <row r="530" spans="6:31" x14ac:dyDescent="0.15">
      <c r="F530" s="40"/>
      <c r="G530" s="40"/>
      <c r="H530" s="40"/>
      <c r="I530" s="41"/>
      <c r="J530" s="41"/>
      <c r="K530" s="32">
        <f t="shared" si="55"/>
        <v>0</v>
      </c>
      <c r="L530" s="42">
        <v>1.4999999999999999E-2</v>
      </c>
      <c r="M530" s="33">
        <f t="shared" si="56"/>
        <v>-50.997946611909654</v>
      </c>
      <c r="N530" s="22">
        <f>(Gesamt!$B$2-IF(H530=0,G530,H530))/365.25</f>
        <v>116</v>
      </c>
      <c r="O530" s="22">
        <f t="shared" si="60"/>
        <v>65.002053388090346</v>
      </c>
      <c r="P530" s="23">
        <f>F530+IF(C530="m",Gesamt!$B$13*365.25,Gesamt!$B$14*365.25)</f>
        <v>23741.25</v>
      </c>
      <c r="Q530" s="34">
        <f t="shared" si="57"/>
        <v>23742</v>
      </c>
      <c r="R530" s="24">
        <f>IF(N530&lt;Gesamt!$B$23,IF(H530=0,G530+365.25*Gesamt!$B$23,H530+365.25*Gesamt!$B$23),0)</f>
        <v>0</v>
      </c>
      <c r="S530" s="35">
        <f>IF(M530&lt;Gesamt!$B$17,Gesamt!$C$17,IF(M530&lt;Gesamt!$B$18,Gesamt!$C$18,IF(M530&lt;Gesamt!$B$19,Gesamt!$C$19,Gesamt!$C$20)))</f>
        <v>0</v>
      </c>
      <c r="T530" s="26">
        <f>IF(R530&gt;0,IF(R530&lt;P530,K530/12*Gesamt!$C$23*(1+L530)^(Gesamt!$B$23-Beamte!N530)*(1+$K$4),0),0)</f>
        <v>0</v>
      </c>
      <c r="U530" s="36">
        <f>(T530/Gesamt!$B$23*N530/((1+Gesamt!$B$29)^(Gesamt!$B$23-Beamte!N530)))*(1+S530)</f>
        <v>0</v>
      </c>
      <c r="V530" s="24">
        <f>IF(N530&lt;Gesamt!$B$24,IF(H530=0,G530+365.25*Gesamt!$B$24,H530+365.25*Gesamt!$B$24),0)</f>
        <v>0</v>
      </c>
      <c r="W530" s="26" t="b">
        <f>IF(V530&gt;0,IF(V530&lt;P530,K530/12*Gesamt!$C$24*(1+L530)^(Gesamt!$B$24-Beamte!N530)*(1+$K$4),IF(O530&gt;=35,K530/12*Gesamt!$C$24*(1+L530)^(O530-N530)*(1+$K$4),0)))</f>
        <v>0</v>
      </c>
      <c r="X530" s="36">
        <f>IF(O530&gt;=40,(W530/Gesamt!$B$24*N530/((1+Gesamt!$B$29)^(Gesamt!$B$24-Beamte!N530))*(1+S530)),IF(O530&gt;=35,(W530/O530*N530/((1+Gesamt!$B$29)^(O530-Beamte!N530))*(1+S530)),0))</f>
        <v>0</v>
      </c>
      <c r="Y530" s="27">
        <f>IF(N530&gt;Gesamt!$B$23,0,K530/12*Gesamt!$C$23*(((1+Beamte!L530)^(Gesamt!$B$23-Beamte!N530))))</f>
        <v>0</v>
      </c>
      <c r="Z530" s="15">
        <f>IF(N530&gt;Gesamt!$B$32,0,Y530/Gesamt!$B$32*((N530)*(1+S530))/((1+Gesamt!$B$29)^(Gesamt!$B$32-N530)))</f>
        <v>0</v>
      </c>
      <c r="AA530" s="37">
        <f t="shared" si="58"/>
        <v>0</v>
      </c>
      <c r="AB530" s="15">
        <f>IF(V530-P530&gt;0,0,IF(N530&gt;Gesamt!$B$24,0,K530/12*Gesamt!$C$24*(((1+Beamte!L530)^(Gesamt!$B$24-Beamte!N530)))))</f>
        <v>0</v>
      </c>
      <c r="AC530" s="15">
        <f>IF(N530&gt;Gesamt!$B$24,0,AB530/Gesamt!$B$24*((N530)*(1+S530))/((1+Gesamt!$B$29)^(Gesamt!$B$24-N530)))</f>
        <v>0</v>
      </c>
      <c r="AD530" s="37">
        <f t="shared" si="59"/>
        <v>0</v>
      </c>
      <c r="AE530" s="15">
        <f>IF(R530-P530&lt;0,0,x)</f>
        <v>0</v>
      </c>
    </row>
    <row r="531" spans="6:31" x14ac:dyDescent="0.15">
      <c r="F531" s="40"/>
      <c r="G531" s="40"/>
      <c r="H531" s="40"/>
      <c r="I531" s="41"/>
      <c r="J531" s="41"/>
      <c r="K531" s="32">
        <f t="shared" si="55"/>
        <v>0</v>
      </c>
      <c r="L531" s="42">
        <v>1.4999999999999999E-2</v>
      </c>
      <c r="M531" s="33">
        <f t="shared" si="56"/>
        <v>-50.997946611909654</v>
      </c>
      <c r="N531" s="22">
        <f>(Gesamt!$B$2-IF(H531=0,G531,H531))/365.25</f>
        <v>116</v>
      </c>
      <c r="O531" s="22">
        <f t="shared" si="60"/>
        <v>65.002053388090346</v>
      </c>
      <c r="P531" s="23">
        <f>F531+IF(C531="m",Gesamt!$B$13*365.25,Gesamt!$B$14*365.25)</f>
        <v>23741.25</v>
      </c>
      <c r="Q531" s="34">
        <f t="shared" si="57"/>
        <v>23742</v>
      </c>
      <c r="R531" s="24">
        <f>IF(N531&lt;Gesamt!$B$23,IF(H531=0,G531+365.25*Gesamt!$B$23,H531+365.25*Gesamt!$B$23),0)</f>
        <v>0</v>
      </c>
      <c r="S531" s="35">
        <f>IF(M531&lt;Gesamt!$B$17,Gesamt!$C$17,IF(M531&lt;Gesamt!$B$18,Gesamt!$C$18,IF(M531&lt;Gesamt!$B$19,Gesamt!$C$19,Gesamt!$C$20)))</f>
        <v>0</v>
      </c>
      <c r="T531" s="26">
        <f>IF(R531&gt;0,IF(R531&lt;P531,K531/12*Gesamt!$C$23*(1+L531)^(Gesamt!$B$23-Beamte!N531)*(1+$K$4),0),0)</f>
        <v>0</v>
      </c>
      <c r="U531" s="36">
        <f>(T531/Gesamt!$B$23*N531/((1+Gesamt!$B$29)^(Gesamt!$B$23-Beamte!N531)))*(1+S531)</f>
        <v>0</v>
      </c>
      <c r="V531" s="24">
        <f>IF(N531&lt;Gesamt!$B$24,IF(H531=0,G531+365.25*Gesamt!$B$24,H531+365.25*Gesamt!$B$24),0)</f>
        <v>0</v>
      </c>
      <c r="W531" s="26" t="b">
        <f>IF(V531&gt;0,IF(V531&lt;P531,K531/12*Gesamt!$C$24*(1+L531)^(Gesamt!$B$24-Beamte!N531)*(1+$K$4),IF(O531&gt;=35,K531/12*Gesamt!$C$24*(1+L531)^(O531-N531)*(1+$K$4),0)))</f>
        <v>0</v>
      </c>
      <c r="X531" s="36">
        <f>IF(O531&gt;=40,(W531/Gesamt!$B$24*N531/((1+Gesamt!$B$29)^(Gesamt!$B$24-Beamte!N531))*(1+S531)),IF(O531&gt;=35,(W531/O531*N531/((1+Gesamt!$B$29)^(O531-Beamte!N531))*(1+S531)),0))</f>
        <v>0</v>
      </c>
      <c r="Y531" s="27">
        <f>IF(N531&gt;Gesamt!$B$23,0,K531/12*Gesamt!$C$23*(((1+Beamte!L531)^(Gesamt!$B$23-Beamte!N531))))</f>
        <v>0</v>
      </c>
      <c r="Z531" s="15">
        <f>IF(N531&gt;Gesamt!$B$32,0,Y531/Gesamt!$B$32*((N531)*(1+S531))/((1+Gesamt!$B$29)^(Gesamt!$B$32-N531)))</f>
        <v>0</v>
      </c>
      <c r="AA531" s="37">
        <f t="shared" si="58"/>
        <v>0</v>
      </c>
      <c r="AB531" s="15">
        <f>IF(V531-P531&gt;0,0,IF(N531&gt;Gesamt!$B$24,0,K531/12*Gesamt!$C$24*(((1+Beamte!L531)^(Gesamt!$B$24-Beamte!N531)))))</f>
        <v>0</v>
      </c>
      <c r="AC531" s="15">
        <f>IF(N531&gt;Gesamt!$B$24,0,AB531/Gesamt!$B$24*((N531)*(1+S531))/((1+Gesamt!$B$29)^(Gesamt!$B$24-N531)))</f>
        <v>0</v>
      </c>
      <c r="AD531" s="37">
        <f t="shared" si="59"/>
        <v>0</v>
      </c>
      <c r="AE531" s="15">
        <f>IF(R531-P531&lt;0,0,x)</f>
        <v>0</v>
      </c>
    </row>
    <row r="532" spans="6:31" x14ac:dyDescent="0.15">
      <c r="F532" s="40"/>
      <c r="G532" s="40"/>
      <c r="H532" s="40"/>
      <c r="I532" s="41"/>
      <c r="J532" s="41"/>
      <c r="K532" s="32">
        <f t="shared" si="55"/>
        <v>0</v>
      </c>
      <c r="L532" s="42">
        <v>1.4999999999999999E-2</v>
      </c>
      <c r="M532" s="33">
        <f t="shared" si="56"/>
        <v>-50.997946611909654</v>
      </c>
      <c r="N532" s="22">
        <f>(Gesamt!$B$2-IF(H532=0,G532,H532))/365.25</f>
        <v>116</v>
      </c>
      <c r="O532" s="22">
        <f t="shared" si="60"/>
        <v>65.002053388090346</v>
      </c>
      <c r="P532" s="23">
        <f>F532+IF(C532="m",Gesamt!$B$13*365.25,Gesamt!$B$14*365.25)</f>
        <v>23741.25</v>
      </c>
      <c r="Q532" s="34">
        <f t="shared" si="57"/>
        <v>23742</v>
      </c>
      <c r="R532" s="24">
        <f>IF(N532&lt;Gesamt!$B$23,IF(H532=0,G532+365.25*Gesamt!$B$23,H532+365.25*Gesamt!$B$23),0)</f>
        <v>0</v>
      </c>
      <c r="S532" s="35">
        <f>IF(M532&lt;Gesamt!$B$17,Gesamt!$C$17,IF(M532&lt;Gesamt!$B$18,Gesamt!$C$18,IF(M532&lt;Gesamt!$B$19,Gesamt!$C$19,Gesamt!$C$20)))</f>
        <v>0</v>
      </c>
      <c r="T532" s="26">
        <f>IF(R532&gt;0,IF(R532&lt;P532,K532/12*Gesamt!$C$23*(1+L532)^(Gesamt!$B$23-Beamte!N532)*(1+$K$4),0),0)</f>
        <v>0</v>
      </c>
      <c r="U532" s="36">
        <f>(T532/Gesamt!$B$23*N532/((1+Gesamt!$B$29)^(Gesamt!$B$23-Beamte!N532)))*(1+S532)</f>
        <v>0</v>
      </c>
      <c r="V532" s="24">
        <f>IF(N532&lt;Gesamt!$B$24,IF(H532=0,G532+365.25*Gesamt!$B$24,H532+365.25*Gesamt!$B$24),0)</f>
        <v>0</v>
      </c>
      <c r="W532" s="26" t="b">
        <f>IF(V532&gt;0,IF(V532&lt;P532,K532/12*Gesamt!$C$24*(1+L532)^(Gesamt!$B$24-Beamte!N532)*(1+$K$4),IF(O532&gt;=35,K532/12*Gesamt!$C$24*(1+L532)^(O532-N532)*(1+$K$4),0)))</f>
        <v>0</v>
      </c>
      <c r="X532" s="36">
        <f>IF(O532&gt;=40,(W532/Gesamt!$B$24*N532/((1+Gesamt!$B$29)^(Gesamt!$B$24-Beamte!N532))*(1+S532)),IF(O532&gt;=35,(W532/O532*N532/((1+Gesamt!$B$29)^(O532-Beamte!N532))*(1+S532)),0))</f>
        <v>0</v>
      </c>
      <c r="Y532" s="27">
        <f>IF(N532&gt;Gesamt!$B$23,0,K532/12*Gesamt!$C$23*(((1+Beamte!L532)^(Gesamt!$B$23-Beamte!N532))))</f>
        <v>0</v>
      </c>
      <c r="Z532" s="15">
        <f>IF(N532&gt;Gesamt!$B$32,0,Y532/Gesamt!$B$32*((N532)*(1+S532))/((1+Gesamt!$B$29)^(Gesamt!$B$32-N532)))</f>
        <v>0</v>
      </c>
      <c r="AA532" s="37">
        <f t="shared" si="58"/>
        <v>0</v>
      </c>
      <c r="AB532" s="15">
        <f>IF(V532-P532&gt;0,0,IF(N532&gt;Gesamt!$B$24,0,K532/12*Gesamt!$C$24*(((1+Beamte!L532)^(Gesamt!$B$24-Beamte!N532)))))</f>
        <v>0</v>
      </c>
      <c r="AC532" s="15">
        <f>IF(N532&gt;Gesamt!$B$24,0,AB532/Gesamt!$B$24*((N532)*(1+S532))/((1+Gesamt!$B$29)^(Gesamt!$B$24-N532)))</f>
        <v>0</v>
      </c>
      <c r="AD532" s="37">
        <f t="shared" si="59"/>
        <v>0</v>
      </c>
      <c r="AE532" s="15">
        <f>IF(R532-P532&lt;0,0,x)</f>
        <v>0</v>
      </c>
    </row>
    <row r="533" spans="6:31" x14ac:dyDescent="0.15">
      <c r="F533" s="40"/>
      <c r="G533" s="40"/>
      <c r="H533" s="40"/>
      <c r="I533" s="41"/>
      <c r="J533" s="41"/>
      <c r="K533" s="32">
        <f t="shared" si="55"/>
        <v>0</v>
      </c>
      <c r="L533" s="42">
        <v>1.4999999999999999E-2</v>
      </c>
      <c r="M533" s="33">
        <f t="shared" si="56"/>
        <v>-50.997946611909654</v>
      </c>
      <c r="N533" s="22">
        <f>(Gesamt!$B$2-IF(H533=0,G533,H533))/365.25</f>
        <v>116</v>
      </c>
      <c r="O533" s="22">
        <f t="shared" si="60"/>
        <v>65.002053388090346</v>
      </c>
      <c r="P533" s="23">
        <f>F533+IF(C533="m",Gesamt!$B$13*365.25,Gesamt!$B$14*365.25)</f>
        <v>23741.25</v>
      </c>
      <c r="Q533" s="34">
        <f t="shared" si="57"/>
        <v>23742</v>
      </c>
      <c r="R533" s="24">
        <f>IF(N533&lt;Gesamt!$B$23,IF(H533=0,G533+365.25*Gesamt!$B$23,H533+365.25*Gesamt!$B$23),0)</f>
        <v>0</v>
      </c>
      <c r="S533" s="35">
        <f>IF(M533&lt;Gesamt!$B$17,Gesamt!$C$17,IF(M533&lt;Gesamt!$B$18,Gesamt!$C$18,IF(M533&lt;Gesamt!$B$19,Gesamt!$C$19,Gesamt!$C$20)))</f>
        <v>0</v>
      </c>
      <c r="T533" s="26">
        <f>IF(R533&gt;0,IF(R533&lt;P533,K533/12*Gesamt!$C$23*(1+L533)^(Gesamt!$B$23-Beamte!N533)*(1+$K$4),0),0)</f>
        <v>0</v>
      </c>
      <c r="U533" s="36">
        <f>(T533/Gesamt!$B$23*N533/((1+Gesamt!$B$29)^(Gesamt!$B$23-Beamte!N533)))*(1+S533)</f>
        <v>0</v>
      </c>
      <c r="V533" s="24">
        <f>IF(N533&lt;Gesamt!$B$24,IF(H533=0,G533+365.25*Gesamt!$B$24,H533+365.25*Gesamt!$B$24),0)</f>
        <v>0</v>
      </c>
      <c r="W533" s="26" t="b">
        <f>IF(V533&gt;0,IF(V533&lt;P533,K533/12*Gesamt!$C$24*(1+L533)^(Gesamt!$B$24-Beamte!N533)*(1+$K$4),IF(O533&gt;=35,K533/12*Gesamt!$C$24*(1+L533)^(O533-N533)*(1+$K$4),0)))</f>
        <v>0</v>
      </c>
      <c r="X533" s="36">
        <f>IF(O533&gt;=40,(W533/Gesamt!$B$24*N533/((1+Gesamt!$B$29)^(Gesamt!$B$24-Beamte!N533))*(1+S533)),IF(O533&gt;=35,(W533/O533*N533/((1+Gesamt!$B$29)^(O533-Beamte!N533))*(1+S533)),0))</f>
        <v>0</v>
      </c>
      <c r="Y533" s="27">
        <f>IF(N533&gt;Gesamt!$B$23,0,K533/12*Gesamt!$C$23*(((1+Beamte!L533)^(Gesamt!$B$23-Beamte!N533))))</f>
        <v>0</v>
      </c>
      <c r="Z533" s="15">
        <f>IF(N533&gt;Gesamt!$B$32,0,Y533/Gesamt!$B$32*((N533)*(1+S533))/((1+Gesamt!$B$29)^(Gesamt!$B$32-N533)))</f>
        <v>0</v>
      </c>
      <c r="AA533" s="37">
        <f t="shared" si="58"/>
        <v>0</v>
      </c>
      <c r="AB533" s="15">
        <f>IF(V533-P533&gt;0,0,IF(N533&gt;Gesamt!$B$24,0,K533/12*Gesamt!$C$24*(((1+Beamte!L533)^(Gesamt!$B$24-Beamte!N533)))))</f>
        <v>0</v>
      </c>
      <c r="AC533" s="15">
        <f>IF(N533&gt;Gesamt!$B$24,0,AB533/Gesamt!$B$24*((N533)*(1+S533))/((1+Gesamt!$B$29)^(Gesamt!$B$24-N533)))</f>
        <v>0</v>
      </c>
      <c r="AD533" s="37">
        <f t="shared" si="59"/>
        <v>0</v>
      </c>
      <c r="AE533" s="15">
        <f>IF(R533-P533&lt;0,0,x)</f>
        <v>0</v>
      </c>
    </row>
    <row r="534" spans="6:31" x14ac:dyDescent="0.15">
      <c r="F534" s="40"/>
      <c r="G534" s="40"/>
      <c r="H534" s="40"/>
      <c r="I534" s="41"/>
      <c r="J534" s="41"/>
      <c r="K534" s="32">
        <f t="shared" si="55"/>
        <v>0</v>
      </c>
      <c r="L534" s="42">
        <v>1.4999999999999999E-2</v>
      </c>
      <c r="M534" s="33">
        <f t="shared" si="56"/>
        <v>-50.997946611909654</v>
      </c>
      <c r="N534" s="22">
        <f>(Gesamt!$B$2-IF(H534=0,G534,H534))/365.25</f>
        <v>116</v>
      </c>
      <c r="O534" s="22">
        <f t="shared" si="60"/>
        <v>65.002053388090346</v>
      </c>
      <c r="P534" s="23">
        <f>F534+IF(C534="m",Gesamt!$B$13*365.25,Gesamt!$B$14*365.25)</f>
        <v>23741.25</v>
      </c>
      <c r="Q534" s="34">
        <f t="shared" si="57"/>
        <v>23742</v>
      </c>
      <c r="R534" s="24">
        <f>IF(N534&lt;Gesamt!$B$23,IF(H534=0,G534+365.25*Gesamt!$B$23,H534+365.25*Gesamt!$B$23),0)</f>
        <v>0</v>
      </c>
      <c r="S534" s="35">
        <f>IF(M534&lt;Gesamt!$B$17,Gesamt!$C$17,IF(M534&lt;Gesamt!$B$18,Gesamt!$C$18,IF(M534&lt;Gesamt!$B$19,Gesamt!$C$19,Gesamt!$C$20)))</f>
        <v>0</v>
      </c>
      <c r="T534" s="26">
        <f>IF(R534&gt;0,IF(R534&lt;P534,K534/12*Gesamt!$C$23*(1+L534)^(Gesamt!$B$23-Beamte!N534)*(1+$K$4),0),0)</f>
        <v>0</v>
      </c>
      <c r="U534" s="36">
        <f>(T534/Gesamt!$B$23*N534/((1+Gesamt!$B$29)^(Gesamt!$B$23-Beamte!N534)))*(1+S534)</f>
        <v>0</v>
      </c>
      <c r="V534" s="24">
        <f>IF(N534&lt;Gesamt!$B$24,IF(H534=0,G534+365.25*Gesamt!$B$24,H534+365.25*Gesamt!$B$24),0)</f>
        <v>0</v>
      </c>
      <c r="W534" s="26" t="b">
        <f>IF(V534&gt;0,IF(V534&lt;P534,K534/12*Gesamt!$C$24*(1+L534)^(Gesamt!$B$24-Beamte!N534)*(1+$K$4),IF(O534&gt;=35,K534/12*Gesamt!$C$24*(1+L534)^(O534-N534)*(1+$K$4),0)))</f>
        <v>0</v>
      </c>
      <c r="X534" s="36">
        <f>IF(O534&gt;=40,(W534/Gesamt!$B$24*N534/((1+Gesamt!$B$29)^(Gesamt!$B$24-Beamte!N534))*(1+S534)),IF(O534&gt;=35,(W534/O534*N534/((1+Gesamt!$B$29)^(O534-Beamte!N534))*(1+S534)),0))</f>
        <v>0</v>
      </c>
      <c r="Y534" s="27">
        <f>IF(N534&gt;Gesamt!$B$23,0,K534/12*Gesamt!$C$23*(((1+Beamte!L534)^(Gesamt!$B$23-Beamte!N534))))</f>
        <v>0</v>
      </c>
      <c r="Z534" s="15">
        <f>IF(N534&gt;Gesamt!$B$32,0,Y534/Gesamt!$B$32*((N534)*(1+S534))/((1+Gesamt!$B$29)^(Gesamt!$B$32-N534)))</f>
        <v>0</v>
      </c>
      <c r="AA534" s="37">
        <f t="shared" si="58"/>
        <v>0</v>
      </c>
      <c r="AB534" s="15">
        <f>IF(V534-P534&gt;0,0,IF(N534&gt;Gesamt!$B$24,0,K534/12*Gesamt!$C$24*(((1+Beamte!L534)^(Gesamt!$B$24-Beamte!N534)))))</f>
        <v>0</v>
      </c>
      <c r="AC534" s="15">
        <f>IF(N534&gt;Gesamt!$B$24,0,AB534/Gesamt!$B$24*((N534)*(1+S534))/((1+Gesamt!$B$29)^(Gesamt!$B$24-N534)))</f>
        <v>0</v>
      </c>
      <c r="AD534" s="37">
        <f t="shared" si="59"/>
        <v>0</v>
      </c>
      <c r="AE534" s="15">
        <f>IF(R534-P534&lt;0,0,x)</f>
        <v>0</v>
      </c>
    </row>
    <row r="535" spans="6:31" x14ac:dyDescent="0.15">
      <c r="F535" s="40"/>
      <c r="G535" s="40"/>
      <c r="H535" s="40"/>
      <c r="I535" s="41"/>
      <c r="J535" s="41"/>
      <c r="K535" s="32">
        <f t="shared" si="55"/>
        <v>0</v>
      </c>
      <c r="L535" s="42">
        <v>1.4999999999999999E-2</v>
      </c>
      <c r="M535" s="33">
        <f t="shared" si="56"/>
        <v>-50.997946611909654</v>
      </c>
      <c r="N535" s="22">
        <f>(Gesamt!$B$2-IF(H535=0,G535,H535))/365.25</f>
        <v>116</v>
      </c>
      <c r="O535" s="22">
        <f t="shared" si="60"/>
        <v>65.002053388090346</v>
      </c>
      <c r="P535" s="23">
        <f>F535+IF(C535="m",Gesamt!$B$13*365.25,Gesamt!$B$14*365.25)</f>
        <v>23741.25</v>
      </c>
      <c r="Q535" s="34">
        <f t="shared" si="57"/>
        <v>23742</v>
      </c>
      <c r="R535" s="24">
        <f>IF(N535&lt;Gesamt!$B$23,IF(H535=0,G535+365.25*Gesamt!$B$23,H535+365.25*Gesamt!$B$23),0)</f>
        <v>0</v>
      </c>
      <c r="S535" s="35">
        <f>IF(M535&lt;Gesamt!$B$17,Gesamt!$C$17,IF(M535&lt;Gesamt!$B$18,Gesamt!$C$18,IF(M535&lt;Gesamt!$B$19,Gesamt!$C$19,Gesamt!$C$20)))</f>
        <v>0</v>
      </c>
      <c r="T535" s="26">
        <f>IF(R535&gt;0,IF(R535&lt;P535,K535/12*Gesamt!$C$23*(1+L535)^(Gesamt!$B$23-Beamte!N535)*(1+$K$4),0),0)</f>
        <v>0</v>
      </c>
      <c r="U535" s="36">
        <f>(T535/Gesamt!$B$23*N535/((1+Gesamt!$B$29)^(Gesamt!$B$23-Beamte!N535)))*(1+S535)</f>
        <v>0</v>
      </c>
      <c r="V535" s="24">
        <f>IF(N535&lt;Gesamt!$B$24,IF(H535=0,G535+365.25*Gesamt!$B$24,H535+365.25*Gesamt!$B$24),0)</f>
        <v>0</v>
      </c>
      <c r="W535" s="26" t="b">
        <f>IF(V535&gt;0,IF(V535&lt;P535,K535/12*Gesamt!$C$24*(1+L535)^(Gesamt!$B$24-Beamte!N535)*(1+$K$4),IF(O535&gt;=35,K535/12*Gesamt!$C$24*(1+L535)^(O535-N535)*(1+$K$4),0)))</f>
        <v>0</v>
      </c>
      <c r="X535" s="36">
        <f>IF(O535&gt;=40,(W535/Gesamt!$B$24*N535/((1+Gesamt!$B$29)^(Gesamt!$B$24-Beamte!N535))*(1+S535)),IF(O535&gt;=35,(W535/O535*N535/((1+Gesamt!$B$29)^(O535-Beamte!N535))*(1+S535)),0))</f>
        <v>0</v>
      </c>
      <c r="Y535" s="27">
        <f>IF(N535&gt;Gesamt!$B$23,0,K535/12*Gesamt!$C$23*(((1+Beamte!L535)^(Gesamt!$B$23-Beamte!N535))))</f>
        <v>0</v>
      </c>
      <c r="Z535" s="15">
        <f>IF(N535&gt;Gesamt!$B$32,0,Y535/Gesamt!$B$32*((N535)*(1+S535))/((1+Gesamt!$B$29)^(Gesamt!$B$32-N535)))</f>
        <v>0</v>
      </c>
      <c r="AA535" s="37">
        <f t="shared" si="58"/>
        <v>0</v>
      </c>
      <c r="AB535" s="15">
        <f>IF(V535-P535&gt;0,0,IF(N535&gt;Gesamt!$B$24,0,K535/12*Gesamt!$C$24*(((1+Beamte!L535)^(Gesamt!$B$24-Beamte!N535)))))</f>
        <v>0</v>
      </c>
      <c r="AC535" s="15">
        <f>IF(N535&gt;Gesamt!$B$24,0,AB535/Gesamt!$B$24*((N535)*(1+S535))/((1+Gesamt!$B$29)^(Gesamt!$B$24-N535)))</f>
        <v>0</v>
      </c>
      <c r="AD535" s="37">
        <f t="shared" si="59"/>
        <v>0</v>
      </c>
      <c r="AE535" s="15">
        <f>IF(R535-P535&lt;0,0,x)</f>
        <v>0</v>
      </c>
    </row>
    <row r="536" spans="6:31" x14ac:dyDescent="0.15">
      <c r="F536" s="40"/>
      <c r="G536" s="40"/>
      <c r="H536" s="40"/>
      <c r="I536" s="41"/>
      <c r="J536" s="41"/>
      <c r="K536" s="32">
        <f t="shared" si="55"/>
        <v>0</v>
      </c>
      <c r="L536" s="42">
        <v>1.4999999999999999E-2</v>
      </c>
      <c r="M536" s="33">
        <f t="shared" si="56"/>
        <v>-50.997946611909654</v>
      </c>
      <c r="N536" s="22">
        <f>(Gesamt!$B$2-IF(H536=0,G536,H536))/365.25</f>
        <v>116</v>
      </c>
      <c r="O536" s="22">
        <f t="shared" si="60"/>
        <v>65.002053388090346</v>
      </c>
      <c r="P536" s="23">
        <f>F536+IF(C536="m",Gesamt!$B$13*365.25,Gesamt!$B$14*365.25)</f>
        <v>23741.25</v>
      </c>
      <c r="Q536" s="34">
        <f t="shared" si="57"/>
        <v>23742</v>
      </c>
      <c r="R536" s="24">
        <f>IF(N536&lt;Gesamt!$B$23,IF(H536=0,G536+365.25*Gesamt!$B$23,H536+365.25*Gesamt!$B$23),0)</f>
        <v>0</v>
      </c>
      <c r="S536" s="35">
        <f>IF(M536&lt;Gesamt!$B$17,Gesamt!$C$17,IF(M536&lt;Gesamt!$B$18,Gesamt!$C$18,IF(M536&lt;Gesamt!$B$19,Gesamt!$C$19,Gesamt!$C$20)))</f>
        <v>0</v>
      </c>
      <c r="T536" s="26">
        <f>IF(R536&gt;0,IF(R536&lt;P536,K536/12*Gesamt!$C$23*(1+L536)^(Gesamt!$B$23-Beamte!N536)*(1+$K$4),0),0)</f>
        <v>0</v>
      </c>
      <c r="U536" s="36">
        <f>(T536/Gesamt!$B$23*N536/((1+Gesamt!$B$29)^(Gesamt!$B$23-Beamte!N536)))*(1+S536)</f>
        <v>0</v>
      </c>
      <c r="V536" s="24">
        <f>IF(N536&lt;Gesamt!$B$24,IF(H536=0,G536+365.25*Gesamt!$B$24,H536+365.25*Gesamt!$B$24),0)</f>
        <v>0</v>
      </c>
      <c r="W536" s="26" t="b">
        <f>IF(V536&gt;0,IF(V536&lt;P536,K536/12*Gesamt!$C$24*(1+L536)^(Gesamt!$B$24-Beamte!N536)*(1+$K$4),IF(O536&gt;=35,K536/12*Gesamt!$C$24*(1+L536)^(O536-N536)*(1+$K$4),0)))</f>
        <v>0</v>
      </c>
      <c r="X536" s="36">
        <f>IF(O536&gt;=40,(W536/Gesamt!$B$24*N536/((1+Gesamt!$B$29)^(Gesamt!$B$24-Beamte!N536))*(1+S536)),IF(O536&gt;=35,(W536/O536*N536/((1+Gesamt!$B$29)^(O536-Beamte!N536))*(1+S536)),0))</f>
        <v>0</v>
      </c>
      <c r="Y536" s="27">
        <f>IF(N536&gt;Gesamt!$B$23,0,K536/12*Gesamt!$C$23*(((1+Beamte!L536)^(Gesamt!$B$23-Beamte!N536))))</f>
        <v>0</v>
      </c>
      <c r="Z536" s="15">
        <f>IF(N536&gt;Gesamt!$B$32,0,Y536/Gesamt!$B$32*((N536)*(1+S536))/((1+Gesamt!$B$29)^(Gesamt!$B$32-N536)))</f>
        <v>0</v>
      </c>
      <c r="AA536" s="37">
        <f t="shared" si="58"/>
        <v>0</v>
      </c>
      <c r="AB536" s="15">
        <f>IF(V536-P536&gt;0,0,IF(N536&gt;Gesamt!$B$24,0,K536/12*Gesamt!$C$24*(((1+Beamte!L536)^(Gesamt!$B$24-Beamte!N536)))))</f>
        <v>0</v>
      </c>
      <c r="AC536" s="15">
        <f>IF(N536&gt;Gesamt!$B$24,0,AB536/Gesamt!$B$24*((N536)*(1+S536))/((1+Gesamt!$B$29)^(Gesamt!$B$24-N536)))</f>
        <v>0</v>
      </c>
      <c r="AD536" s="37">
        <f t="shared" si="59"/>
        <v>0</v>
      </c>
      <c r="AE536" s="15">
        <f>IF(R536-P536&lt;0,0,x)</f>
        <v>0</v>
      </c>
    </row>
    <row r="537" spans="6:31" x14ac:dyDescent="0.15">
      <c r="F537" s="40"/>
      <c r="G537" s="40"/>
      <c r="H537" s="40"/>
      <c r="I537" s="41"/>
      <c r="J537" s="41"/>
      <c r="K537" s="32">
        <f t="shared" si="55"/>
        <v>0</v>
      </c>
      <c r="L537" s="42">
        <v>1.4999999999999999E-2</v>
      </c>
      <c r="M537" s="33">
        <f t="shared" si="56"/>
        <v>-50.997946611909654</v>
      </c>
      <c r="N537" s="22">
        <f>(Gesamt!$B$2-IF(H537=0,G537,H537))/365.25</f>
        <v>116</v>
      </c>
      <c r="O537" s="22">
        <f t="shared" si="60"/>
        <v>65.002053388090346</v>
      </c>
      <c r="P537" s="23">
        <f>F537+IF(C537="m",Gesamt!$B$13*365.25,Gesamt!$B$14*365.25)</f>
        <v>23741.25</v>
      </c>
      <c r="Q537" s="34">
        <f t="shared" si="57"/>
        <v>23742</v>
      </c>
      <c r="R537" s="24">
        <f>IF(N537&lt;Gesamt!$B$23,IF(H537=0,G537+365.25*Gesamt!$B$23,H537+365.25*Gesamt!$B$23),0)</f>
        <v>0</v>
      </c>
      <c r="S537" s="35">
        <f>IF(M537&lt;Gesamt!$B$17,Gesamt!$C$17,IF(M537&lt;Gesamt!$B$18,Gesamt!$C$18,IF(M537&lt;Gesamt!$B$19,Gesamt!$C$19,Gesamt!$C$20)))</f>
        <v>0</v>
      </c>
      <c r="T537" s="26">
        <f>IF(R537&gt;0,IF(R537&lt;P537,K537/12*Gesamt!$C$23*(1+L537)^(Gesamt!$B$23-Beamte!N537)*(1+$K$4),0),0)</f>
        <v>0</v>
      </c>
      <c r="U537" s="36">
        <f>(T537/Gesamt!$B$23*N537/((1+Gesamt!$B$29)^(Gesamt!$B$23-Beamte!N537)))*(1+S537)</f>
        <v>0</v>
      </c>
      <c r="V537" s="24">
        <f>IF(N537&lt;Gesamt!$B$24,IF(H537=0,G537+365.25*Gesamt!$B$24,H537+365.25*Gesamt!$B$24),0)</f>
        <v>0</v>
      </c>
      <c r="W537" s="26" t="b">
        <f>IF(V537&gt;0,IF(V537&lt;P537,K537/12*Gesamt!$C$24*(1+L537)^(Gesamt!$B$24-Beamte!N537)*(1+$K$4),IF(O537&gt;=35,K537/12*Gesamt!$C$24*(1+L537)^(O537-N537)*(1+$K$4),0)))</f>
        <v>0</v>
      </c>
      <c r="X537" s="36">
        <f>IF(O537&gt;=40,(W537/Gesamt!$B$24*N537/((1+Gesamt!$B$29)^(Gesamt!$B$24-Beamte!N537))*(1+S537)),IF(O537&gt;=35,(W537/O537*N537/((1+Gesamt!$B$29)^(O537-Beamte!N537))*(1+S537)),0))</f>
        <v>0</v>
      </c>
      <c r="Y537" s="27">
        <f>IF(N537&gt;Gesamt!$B$23,0,K537/12*Gesamt!$C$23*(((1+Beamte!L537)^(Gesamt!$B$23-Beamte!N537))))</f>
        <v>0</v>
      </c>
      <c r="Z537" s="15">
        <f>IF(N537&gt;Gesamt!$B$32,0,Y537/Gesamt!$B$32*((N537)*(1+S537))/((1+Gesamt!$B$29)^(Gesamt!$B$32-N537)))</f>
        <v>0</v>
      </c>
      <c r="AA537" s="37">
        <f t="shared" si="58"/>
        <v>0</v>
      </c>
      <c r="AB537" s="15">
        <f>IF(V537-P537&gt;0,0,IF(N537&gt;Gesamt!$B$24,0,K537/12*Gesamt!$C$24*(((1+Beamte!L537)^(Gesamt!$B$24-Beamte!N537)))))</f>
        <v>0</v>
      </c>
      <c r="AC537" s="15">
        <f>IF(N537&gt;Gesamt!$B$24,0,AB537/Gesamt!$B$24*((N537)*(1+S537))/((1+Gesamt!$B$29)^(Gesamt!$B$24-N537)))</f>
        <v>0</v>
      </c>
      <c r="AD537" s="37">
        <f t="shared" si="59"/>
        <v>0</v>
      </c>
      <c r="AE537" s="15">
        <f>IF(R537-P537&lt;0,0,x)</f>
        <v>0</v>
      </c>
    </row>
    <row r="538" spans="6:31" x14ac:dyDescent="0.15">
      <c r="F538" s="40"/>
      <c r="G538" s="40"/>
      <c r="H538" s="40"/>
      <c r="I538" s="41"/>
      <c r="J538" s="41"/>
      <c r="K538" s="32">
        <f t="shared" si="55"/>
        <v>0</v>
      </c>
      <c r="L538" s="42">
        <v>1.4999999999999999E-2</v>
      </c>
      <c r="M538" s="33">
        <f t="shared" si="56"/>
        <v>-50.997946611909654</v>
      </c>
      <c r="N538" s="22">
        <f>(Gesamt!$B$2-IF(H538=0,G538,H538))/365.25</f>
        <v>116</v>
      </c>
      <c r="O538" s="22">
        <f t="shared" si="60"/>
        <v>65.002053388090346</v>
      </c>
      <c r="P538" s="23">
        <f>F538+IF(C538="m",Gesamt!$B$13*365.25,Gesamt!$B$14*365.25)</f>
        <v>23741.25</v>
      </c>
      <c r="Q538" s="34">
        <f t="shared" si="57"/>
        <v>23742</v>
      </c>
      <c r="R538" s="24">
        <f>IF(N538&lt;Gesamt!$B$23,IF(H538=0,G538+365.25*Gesamt!$B$23,H538+365.25*Gesamt!$B$23),0)</f>
        <v>0</v>
      </c>
      <c r="S538" s="35">
        <f>IF(M538&lt;Gesamt!$B$17,Gesamt!$C$17,IF(M538&lt;Gesamt!$B$18,Gesamt!$C$18,IF(M538&lt;Gesamt!$B$19,Gesamt!$C$19,Gesamt!$C$20)))</f>
        <v>0</v>
      </c>
      <c r="T538" s="26">
        <f>IF(R538&gt;0,IF(R538&lt;P538,K538/12*Gesamt!$C$23*(1+L538)^(Gesamt!$B$23-Beamte!N538)*(1+$K$4),0),0)</f>
        <v>0</v>
      </c>
      <c r="U538" s="36">
        <f>(T538/Gesamt!$B$23*N538/((1+Gesamt!$B$29)^(Gesamt!$B$23-Beamte!N538)))*(1+S538)</f>
        <v>0</v>
      </c>
      <c r="V538" s="24">
        <f>IF(N538&lt;Gesamt!$B$24,IF(H538=0,G538+365.25*Gesamt!$B$24,H538+365.25*Gesamt!$B$24),0)</f>
        <v>0</v>
      </c>
      <c r="W538" s="26" t="b">
        <f>IF(V538&gt;0,IF(V538&lt;P538,K538/12*Gesamt!$C$24*(1+L538)^(Gesamt!$B$24-Beamte!N538)*(1+$K$4),IF(O538&gt;=35,K538/12*Gesamt!$C$24*(1+L538)^(O538-N538)*(1+$K$4),0)))</f>
        <v>0</v>
      </c>
      <c r="X538" s="36">
        <f>IF(O538&gt;=40,(W538/Gesamt!$B$24*N538/((1+Gesamt!$B$29)^(Gesamt!$B$24-Beamte!N538))*(1+S538)),IF(O538&gt;=35,(W538/O538*N538/((1+Gesamt!$B$29)^(O538-Beamte!N538))*(1+S538)),0))</f>
        <v>0</v>
      </c>
      <c r="Y538" s="27">
        <f>IF(N538&gt;Gesamt!$B$23,0,K538/12*Gesamt!$C$23*(((1+Beamte!L538)^(Gesamt!$B$23-Beamte!N538))))</f>
        <v>0</v>
      </c>
      <c r="Z538" s="15">
        <f>IF(N538&gt;Gesamt!$B$32,0,Y538/Gesamt!$B$32*((N538)*(1+S538))/((1+Gesamt!$B$29)^(Gesamt!$B$32-N538)))</f>
        <v>0</v>
      </c>
      <c r="AA538" s="37">
        <f t="shared" si="58"/>
        <v>0</v>
      </c>
      <c r="AB538" s="15">
        <f>IF(V538-P538&gt;0,0,IF(N538&gt;Gesamt!$B$24,0,K538/12*Gesamt!$C$24*(((1+Beamte!L538)^(Gesamt!$B$24-Beamte!N538)))))</f>
        <v>0</v>
      </c>
      <c r="AC538" s="15">
        <f>IF(N538&gt;Gesamt!$B$24,0,AB538/Gesamt!$B$24*((N538)*(1+S538))/((1+Gesamt!$B$29)^(Gesamt!$B$24-N538)))</f>
        <v>0</v>
      </c>
      <c r="AD538" s="37">
        <f t="shared" si="59"/>
        <v>0</v>
      </c>
      <c r="AE538" s="15">
        <f>IF(R538-P538&lt;0,0,x)</f>
        <v>0</v>
      </c>
    </row>
    <row r="539" spans="6:31" x14ac:dyDescent="0.15">
      <c r="F539" s="40"/>
      <c r="G539" s="40"/>
      <c r="H539" s="40"/>
      <c r="I539" s="41"/>
      <c r="J539" s="41"/>
      <c r="K539" s="32">
        <f t="shared" ref="K539:K602" si="61">IF(J539=0,I539*12,J539*12)</f>
        <v>0</v>
      </c>
      <c r="L539" s="42">
        <v>1.4999999999999999E-2</v>
      </c>
      <c r="M539" s="33">
        <f t="shared" ref="M539:M602" si="62">+O539-N539</f>
        <v>-50.997946611909654</v>
      </c>
      <c r="N539" s="22">
        <f>(Gesamt!$B$2-IF(H539=0,G539,H539))/365.25</f>
        <v>116</v>
      </c>
      <c r="O539" s="22">
        <f t="shared" si="60"/>
        <v>65.002053388090346</v>
      </c>
      <c r="P539" s="23">
        <f>F539+IF(C539="m",Gesamt!$B$13*365.25,Gesamt!$B$14*365.25)</f>
        <v>23741.25</v>
      </c>
      <c r="Q539" s="34">
        <f t="shared" ref="Q539:Q602" si="63">EOMONTH(P539,0)</f>
        <v>23742</v>
      </c>
      <c r="R539" s="24">
        <f>IF(N539&lt;Gesamt!$B$23,IF(H539=0,G539+365.25*Gesamt!$B$23,H539+365.25*Gesamt!$B$23),0)</f>
        <v>0</v>
      </c>
      <c r="S539" s="35">
        <f>IF(M539&lt;Gesamt!$B$17,Gesamt!$C$17,IF(M539&lt;Gesamt!$B$18,Gesamt!$C$18,IF(M539&lt;Gesamt!$B$19,Gesamt!$C$19,Gesamt!$C$20)))</f>
        <v>0</v>
      </c>
      <c r="T539" s="26">
        <f>IF(R539&gt;0,IF(R539&lt;P539,K539/12*Gesamt!$C$23*(1+L539)^(Gesamt!$B$23-Beamte!N539)*(1+$K$4),0),0)</f>
        <v>0</v>
      </c>
      <c r="U539" s="36">
        <f>(T539/Gesamt!$B$23*N539/((1+Gesamt!$B$29)^(Gesamt!$B$23-Beamte!N539)))*(1+S539)</f>
        <v>0</v>
      </c>
      <c r="V539" s="24">
        <f>IF(N539&lt;Gesamt!$B$24,IF(H539=0,G539+365.25*Gesamt!$B$24,H539+365.25*Gesamt!$B$24),0)</f>
        <v>0</v>
      </c>
      <c r="W539" s="26" t="b">
        <f>IF(V539&gt;0,IF(V539&lt;P539,K539/12*Gesamt!$C$24*(1+L539)^(Gesamt!$B$24-Beamte!N539)*(1+$K$4),IF(O539&gt;=35,K539/12*Gesamt!$C$24*(1+L539)^(O539-N539)*(1+$K$4),0)))</f>
        <v>0</v>
      </c>
      <c r="X539" s="36">
        <f>IF(O539&gt;=40,(W539/Gesamt!$B$24*N539/((1+Gesamt!$B$29)^(Gesamt!$B$24-Beamte!N539))*(1+S539)),IF(O539&gt;=35,(W539/O539*N539/((1+Gesamt!$B$29)^(O539-Beamte!N539))*(1+S539)),0))</f>
        <v>0</v>
      </c>
      <c r="Y539" s="27">
        <f>IF(N539&gt;Gesamt!$B$23,0,K539/12*Gesamt!$C$23*(((1+Beamte!L539)^(Gesamt!$B$23-Beamte!N539))))</f>
        <v>0</v>
      </c>
      <c r="Z539" s="15">
        <f>IF(N539&gt;Gesamt!$B$32,0,Y539/Gesamt!$B$32*((N539)*(1+S539))/((1+Gesamt!$B$29)^(Gesamt!$B$32-N539)))</f>
        <v>0</v>
      </c>
      <c r="AA539" s="37">
        <f t="shared" ref="AA539:AA602" si="64">U539-Z539</f>
        <v>0</v>
      </c>
      <c r="AB539" s="15">
        <f>IF(V539-P539&gt;0,0,IF(N539&gt;Gesamt!$B$24,0,K539/12*Gesamt!$C$24*(((1+Beamte!L539)^(Gesamt!$B$24-Beamte!N539)))))</f>
        <v>0</v>
      </c>
      <c r="AC539" s="15">
        <f>IF(N539&gt;Gesamt!$B$24,0,AB539/Gesamt!$B$24*((N539)*(1+S539))/((1+Gesamt!$B$29)^(Gesamt!$B$24-N539)))</f>
        <v>0</v>
      </c>
      <c r="AD539" s="37">
        <f t="shared" ref="AD539:AD602" si="65">X539-AC539</f>
        <v>0</v>
      </c>
      <c r="AE539" s="15">
        <f>IF(R539-P539&lt;0,0,x)</f>
        <v>0</v>
      </c>
    </row>
    <row r="540" spans="6:31" x14ac:dyDescent="0.15">
      <c r="F540" s="40"/>
      <c r="G540" s="40"/>
      <c r="H540" s="40"/>
      <c r="I540" s="41"/>
      <c r="J540" s="41"/>
      <c r="K540" s="32">
        <f t="shared" si="61"/>
        <v>0</v>
      </c>
      <c r="L540" s="42">
        <v>1.4999999999999999E-2</v>
      </c>
      <c r="M540" s="33">
        <f t="shared" si="62"/>
        <v>-50.997946611909654</v>
      </c>
      <c r="N540" s="22">
        <f>(Gesamt!$B$2-IF(H540=0,G540,H540))/365.25</f>
        <v>116</v>
      </c>
      <c r="O540" s="22">
        <f t="shared" si="60"/>
        <v>65.002053388090346</v>
      </c>
      <c r="P540" s="23">
        <f>F540+IF(C540="m",Gesamt!$B$13*365.25,Gesamt!$B$14*365.25)</f>
        <v>23741.25</v>
      </c>
      <c r="Q540" s="34">
        <f t="shared" si="63"/>
        <v>23742</v>
      </c>
      <c r="R540" s="24">
        <f>IF(N540&lt;Gesamt!$B$23,IF(H540=0,G540+365.25*Gesamt!$B$23,H540+365.25*Gesamt!$B$23),0)</f>
        <v>0</v>
      </c>
      <c r="S540" s="35">
        <f>IF(M540&lt;Gesamt!$B$17,Gesamt!$C$17,IF(M540&lt;Gesamt!$B$18,Gesamt!$C$18,IF(M540&lt;Gesamt!$B$19,Gesamt!$C$19,Gesamt!$C$20)))</f>
        <v>0</v>
      </c>
      <c r="T540" s="26">
        <f>IF(R540&gt;0,IF(R540&lt;P540,K540/12*Gesamt!$C$23*(1+L540)^(Gesamt!$B$23-Beamte!N540)*(1+$K$4),0),0)</f>
        <v>0</v>
      </c>
      <c r="U540" s="36">
        <f>(T540/Gesamt!$B$23*N540/((1+Gesamt!$B$29)^(Gesamt!$B$23-Beamte!N540)))*(1+S540)</f>
        <v>0</v>
      </c>
      <c r="V540" s="24">
        <f>IF(N540&lt;Gesamt!$B$24,IF(H540=0,G540+365.25*Gesamt!$B$24,H540+365.25*Gesamt!$B$24),0)</f>
        <v>0</v>
      </c>
      <c r="W540" s="26" t="b">
        <f>IF(V540&gt;0,IF(V540&lt;P540,K540/12*Gesamt!$C$24*(1+L540)^(Gesamt!$B$24-Beamte!N540)*(1+$K$4),IF(O540&gt;=35,K540/12*Gesamt!$C$24*(1+L540)^(O540-N540)*(1+$K$4),0)))</f>
        <v>0</v>
      </c>
      <c r="X540" s="36">
        <f>IF(O540&gt;=40,(W540/Gesamt!$B$24*N540/((1+Gesamt!$B$29)^(Gesamt!$B$24-Beamte!N540))*(1+S540)),IF(O540&gt;=35,(W540/O540*N540/((1+Gesamt!$B$29)^(O540-Beamte!N540))*(1+S540)),0))</f>
        <v>0</v>
      </c>
      <c r="Y540" s="27">
        <f>IF(N540&gt;Gesamt!$B$23,0,K540/12*Gesamt!$C$23*(((1+Beamte!L540)^(Gesamt!$B$23-Beamte!N540))))</f>
        <v>0</v>
      </c>
      <c r="Z540" s="15">
        <f>IF(N540&gt;Gesamt!$B$32,0,Y540/Gesamt!$B$32*((N540)*(1+S540))/((1+Gesamt!$B$29)^(Gesamt!$B$32-N540)))</f>
        <v>0</v>
      </c>
      <c r="AA540" s="37">
        <f t="shared" si="64"/>
        <v>0</v>
      </c>
      <c r="AB540" s="15">
        <f>IF(V540-P540&gt;0,0,IF(N540&gt;Gesamt!$B$24,0,K540/12*Gesamt!$C$24*(((1+Beamte!L540)^(Gesamt!$B$24-Beamte!N540)))))</f>
        <v>0</v>
      </c>
      <c r="AC540" s="15">
        <f>IF(N540&gt;Gesamt!$B$24,0,AB540/Gesamt!$B$24*((N540)*(1+S540))/((1+Gesamt!$B$29)^(Gesamt!$B$24-N540)))</f>
        <v>0</v>
      </c>
      <c r="AD540" s="37">
        <f t="shared" si="65"/>
        <v>0</v>
      </c>
      <c r="AE540" s="15">
        <f>IF(R540-P540&lt;0,0,x)</f>
        <v>0</v>
      </c>
    </row>
    <row r="541" spans="6:31" x14ac:dyDescent="0.15">
      <c r="F541" s="40"/>
      <c r="G541" s="40"/>
      <c r="H541" s="40"/>
      <c r="I541" s="41"/>
      <c r="J541" s="41"/>
      <c r="K541" s="32">
        <f t="shared" si="61"/>
        <v>0</v>
      </c>
      <c r="L541" s="42">
        <v>1.4999999999999999E-2</v>
      </c>
      <c r="M541" s="33">
        <f t="shared" si="62"/>
        <v>-50.997946611909654</v>
      </c>
      <c r="N541" s="22">
        <f>(Gesamt!$B$2-IF(H541=0,G541,H541))/365.25</f>
        <v>116</v>
      </c>
      <c r="O541" s="22">
        <f t="shared" si="60"/>
        <v>65.002053388090346</v>
      </c>
      <c r="P541" s="23">
        <f>F541+IF(C541="m",Gesamt!$B$13*365.25,Gesamt!$B$14*365.25)</f>
        <v>23741.25</v>
      </c>
      <c r="Q541" s="34">
        <f t="shared" si="63"/>
        <v>23742</v>
      </c>
      <c r="R541" s="24">
        <f>IF(N541&lt;Gesamt!$B$23,IF(H541=0,G541+365.25*Gesamt!$B$23,H541+365.25*Gesamt!$B$23),0)</f>
        <v>0</v>
      </c>
      <c r="S541" s="35">
        <f>IF(M541&lt;Gesamt!$B$17,Gesamt!$C$17,IF(M541&lt;Gesamt!$B$18,Gesamt!$C$18,IF(M541&lt;Gesamt!$B$19,Gesamt!$C$19,Gesamt!$C$20)))</f>
        <v>0</v>
      </c>
      <c r="T541" s="26">
        <f>IF(R541&gt;0,IF(R541&lt;P541,K541/12*Gesamt!$C$23*(1+L541)^(Gesamt!$B$23-Beamte!N541)*(1+$K$4),0),0)</f>
        <v>0</v>
      </c>
      <c r="U541" s="36">
        <f>(T541/Gesamt!$B$23*N541/((1+Gesamt!$B$29)^(Gesamt!$B$23-Beamte!N541)))*(1+S541)</f>
        <v>0</v>
      </c>
      <c r="V541" s="24">
        <f>IF(N541&lt;Gesamt!$B$24,IF(H541=0,G541+365.25*Gesamt!$B$24,H541+365.25*Gesamt!$B$24),0)</f>
        <v>0</v>
      </c>
      <c r="W541" s="26" t="b">
        <f>IF(V541&gt;0,IF(V541&lt;P541,K541/12*Gesamt!$C$24*(1+L541)^(Gesamt!$B$24-Beamte!N541)*(1+$K$4),IF(O541&gt;=35,K541/12*Gesamt!$C$24*(1+L541)^(O541-N541)*(1+$K$4),0)))</f>
        <v>0</v>
      </c>
      <c r="X541" s="36">
        <f>IF(O541&gt;=40,(W541/Gesamt!$B$24*N541/((1+Gesamt!$B$29)^(Gesamt!$B$24-Beamte!N541))*(1+S541)),IF(O541&gt;=35,(W541/O541*N541/((1+Gesamt!$B$29)^(O541-Beamte!N541))*(1+S541)),0))</f>
        <v>0</v>
      </c>
      <c r="Y541" s="27">
        <f>IF(N541&gt;Gesamt!$B$23,0,K541/12*Gesamt!$C$23*(((1+Beamte!L541)^(Gesamt!$B$23-Beamte!N541))))</f>
        <v>0</v>
      </c>
      <c r="Z541" s="15">
        <f>IF(N541&gt;Gesamt!$B$32,0,Y541/Gesamt!$B$32*((N541)*(1+S541))/((1+Gesamt!$B$29)^(Gesamt!$B$32-N541)))</f>
        <v>0</v>
      </c>
      <c r="AA541" s="37">
        <f t="shared" si="64"/>
        <v>0</v>
      </c>
      <c r="AB541" s="15">
        <f>IF(V541-P541&gt;0,0,IF(N541&gt;Gesamt!$B$24,0,K541/12*Gesamt!$C$24*(((1+Beamte!L541)^(Gesamt!$B$24-Beamte!N541)))))</f>
        <v>0</v>
      </c>
      <c r="AC541" s="15">
        <f>IF(N541&gt;Gesamt!$B$24,0,AB541/Gesamt!$B$24*((N541)*(1+S541))/((1+Gesamt!$B$29)^(Gesamt!$B$24-N541)))</f>
        <v>0</v>
      </c>
      <c r="AD541" s="37">
        <f t="shared" si="65"/>
        <v>0</v>
      </c>
      <c r="AE541" s="15">
        <f>IF(R541-P541&lt;0,0,x)</f>
        <v>0</v>
      </c>
    </row>
    <row r="542" spans="6:31" x14ac:dyDescent="0.15">
      <c r="F542" s="40"/>
      <c r="G542" s="40"/>
      <c r="H542" s="40"/>
      <c r="I542" s="41"/>
      <c r="J542" s="41"/>
      <c r="K542" s="32">
        <f t="shared" si="61"/>
        <v>0</v>
      </c>
      <c r="L542" s="42">
        <v>1.4999999999999999E-2</v>
      </c>
      <c r="M542" s="33">
        <f t="shared" si="62"/>
        <v>-50.997946611909654</v>
      </c>
      <c r="N542" s="22">
        <f>(Gesamt!$B$2-IF(H542=0,G542,H542))/365.25</f>
        <v>116</v>
      </c>
      <c r="O542" s="22">
        <f t="shared" si="60"/>
        <v>65.002053388090346</v>
      </c>
      <c r="P542" s="23">
        <f>F542+IF(C542="m",Gesamt!$B$13*365.25,Gesamt!$B$14*365.25)</f>
        <v>23741.25</v>
      </c>
      <c r="Q542" s="34">
        <f t="shared" si="63"/>
        <v>23742</v>
      </c>
      <c r="R542" s="24">
        <f>IF(N542&lt;Gesamt!$B$23,IF(H542=0,G542+365.25*Gesamt!$B$23,H542+365.25*Gesamt!$B$23),0)</f>
        <v>0</v>
      </c>
      <c r="S542" s="35">
        <f>IF(M542&lt;Gesamt!$B$17,Gesamt!$C$17,IF(M542&lt;Gesamt!$B$18,Gesamt!$C$18,IF(M542&lt;Gesamt!$B$19,Gesamt!$C$19,Gesamt!$C$20)))</f>
        <v>0</v>
      </c>
      <c r="T542" s="26">
        <f>IF(R542&gt;0,IF(R542&lt;P542,K542/12*Gesamt!$C$23*(1+L542)^(Gesamt!$B$23-Beamte!N542)*(1+$K$4),0),0)</f>
        <v>0</v>
      </c>
      <c r="U542" s="36">
        <f>(T542/Gesamt!$B$23*N542/((1+Gesamt!$B$29)^(Gesamt!$B$23-Beamte!N542)))*(1+S542)</f>
        <v>0</v>
      </c>
      <c r="V542" s="24">
        <f>IF(N542&lt;Gesamt!$B$24,IF(H542=0,G542+365.25*Gesamt!$B$24,H542+365.25*Gesamt!$B$24),0)</f>
        <v>0</v>
      </c>
      <c r="W542" s="26" t="b">
        <f>IF(V542&gt;0,IF(V542&lt;P542,K542/12*Gesamt!$C$24*(1+L542)^(Gesamt!$B$24-Beamte!N542)*(1+$K$4),IF(O542&gt;=35,K542/12*Gesamt!$C$24*(1+L542)^(O542-N542)*(1+$K$4),0)))</f>
        <v>0</v>
      </c>
      <c r="X542" s="36">
        <f>IF(O542&gt;=40,(W542/Gesamt!$B$24*N542/((1+Gesamt!$B$29)^(Gesamt!$B$24-Beamte!N542))*(1+S542)),IF(O542&gt;=35,(W542/O542*N542/((1+Gesamt!$B$29)^(O542-Beamte!N542))*(1+S542)),0))</f>
        <v>0</v>
      </c>
      <c r="Y542" s="27">
        <f>IF(N542&gt;Gesamt!$B$23,0,K542/12*Gesamt!$C$23*(((1+Beamte!L542)^(Gesamt!$B$23-Beamte!N542))))</f>
        <v>0</v>
      </c>
      <c r="Z542" s="15">
        <f>IF(N542&gt;Gesamt!$B$32,0,Y542/Gesamt!$B$32*((N542)*(1+S542))/((1+Gesamt!$B$29)^(Gesamt!$B$32-N542)))</f>
        <v>0</v>
      </c>
      <c r="AA542" s="37">
        <f t="shared" si="64"/>
        <v>0</v>
      </c>
      <c r="AB542" s="15">
        <f>IF(V542-P542&gt;0,0,IF(N542&gt;Gesamt!$B$24,0,K542/12*Gesamt!$C$24*(((1+Beamte!L542)^(Gesamt!$B$24-Beamte!N542)))))</f>
        <v>0</v>
      </c>
      <c r="AC542" s="15">
        <f>IF(N542&gt;Gesamt!$B$24,0,AB542/Gesamt!$B$24*((N542)*(1+S542))/((1+Gesamt!$B$29)^(Gesamt!$B$24-N542)))</f>
        <v>0</v>
      </c>
      <c r="AD542" s="37">
        <f t="shared" si="65"/>
        <v>0</v>
      </c>
      <c r="AE542" s="15">
        <f>IF(R542-P542&lt;0,0,x)</f>
        <v>0</v>
      </c>
    </row>
    <row r="543" spans="6:31" x14ac:dyDescent="0.15">
      <c r="F543" s="40"/>
      <c r="G543" s="40"/>
      <c r="H543" s="40"/>
      <c r="I543" s="41"/>
      <c r="J543" s="41"/>
      <c r="K543" s="32">
        <f t="shared" si="61"/>
        <v>0</v>
      </c>
      <c r="L543" s="42">
        <v>1.4999999999999999E-2</v>
      </c>
      <c r="M543" s="33">
        <f t="shared" si="62"/>
        <v>-50.997946611909654</v>
      </c>
      <c r="N543" s="22">
        <f>(Gesamt!$B$2-IF(H543=0,G543,H543))/365.25</f>
        <v>116</v>
      </c>
      <c r="O543" s="22">
        <f t="shared" si="60"/>
        <v>65.002053388090346</v>
      </c>
      <c r="P543" s="23">
        <f>F543+IF(C543="m",Gesamt!$B$13*365.25,Gesamt!$B$14*365.25)</f>
        <v>23741.25</v>
      </c>
      <c r="Q543" s="34">
        <f t="shared" si="63"/>
        <v>23742</v>
      </c>
      <c r="R543" s="24">
        <f>IF(N543&lt;Gesamt!$B$23,IF(H543=0,G543+365.25*Gesamt!$B$23,H543+365.25*Gesamt!$B$23),0)</f>
        <v>0</v>
      </c>
      <c r="S543" s="35">
        <f>IF(M543&lt;Gesamt!$B$17,Gesamt!$C$17,IF(M543&lt;Gesamt!$B$18,Gesamt!$C$18,IF(M543&lt;Gesamt!$B$19,Gesamt!$C$19,Gesamt!$C$20)))</f>
        <v>0</v>
      </c>
      <c r="T543" s="26">
        <f>IF(R543&gt;0,IF(R543&lt;P543,K543/12*Gesamt!$C$23*(1+L543)^(Gesamt!$B$23-Beamte!N543)*(1+$K$4),0),0)</f>
        <v>0</v>
      </c>
      <c r="U543" s="36">
        <f>(T543/Gesamt!$B$23*N543/((1+Gesamt!$B$29)^(Gesamt!$B$23-Beamte!N543)))*(1+S543)</f>
        <v>0</v>
      </c>
      <c r="V543" s="24">
        <f>IF(N543&lt;Gesamt!$B$24,IF(H543=0,G543+365.25*Gesamt!$B$24,H543+365.25*Gesamt!$B$24),0)</f>
        <v>0</v>
      </c>
      <c r="W543" s="26" t="b">
        <f>IF(V543&gt;0,IF(V543&lt;P543,K543/12*Gesamt!$C$24*(1+L543)^(Gesamt!$B$24-Beamte!N543)*(1+$K$4),IF(O543&gt;=35,K543/12*Gesamt!$C$24*(1+L543)^(O543-N543)*(1+$K$4),0)))</f>
        <v>0</v>
      </c>
      <c r="X543" s="36">
        <f>IF(O543&gt;=40,(W543/Gesamt!$B$24*N543/((1+Gesamt!$B$29)^(Gesamt!$B$24-Beamte!N543))*(1+S543)),IF(O543&gt;=35,(W543/O543*N543/((1+Gesamt!$B$29)^(O543-Beamte!N543))*(1+S543)),0))</f>
        <v>0</v>
      </c>
      <c r="Y543" s="27">
        <f>IF(N543&gt;Gesamt!$B$23,0,K543/12*Gesamt!$C$23*(((1+Beamte!L543)^(Gesamt!$B$23-Beamte!N543))))</f>
        <v>0</v>
      </c>
      <c r="Z543" s="15">
        <f>IF(N543&gt;Gesamt!$B$32,0,Y543/Gesamt!$B$32*((N543)*(1+S543))/((1+Gesamt!$B$29)^(Gesamt!$B$32-N543)))</f>
        <v>0</v>
      </c>
      <c r="AA543" s="37">
        <f t="shared" si="64"/>
        <v>0</v>
      </c>
      <c r="AB543" s="15">
        <f>IF(V543-P543&gt;0,0,IF(N543&gt;Gesamt!$B$24,0,K543/12*Gesamt!$C$24*(((1+Beamte!L543)^(Gesamt!$B$24-Beamte!N543)))))</f>
        <v>0</v>
      </c>
      <c r="AC543" s="15">
        <f>IF(N543&gt;Gesamt!$B$24,0,AB543/Gesamt!$B$24*((N543)*(1+S543))/((1+Gesamt!$B$29)^(Gesamt!$B$24-N543)))</f>
        <v>0</v>
      </c>
      <c r="AD543" s="37">
        <f t="shared" si="65"/>
        <v>0</v>
      </c>
      <c r="AE543" s="15">
        <f>IF(R543-P543&lt;0,0,x)</f>
        <v>0</v>
      </c>
    </row>
    <row r="544" spans="6:31" x14ac:dyDescent="0.15">
      <c r="F544" s="40"/>
      <c r="G544" s="40"/>
      <c r="H544" s="40"/>
      <c r="I544" s="41"/>
      <c r="J544" s="41"/>
      <c r="K544" s="32">
        <f t="shared" si="61"/>
        <v>0</v>
      </c>
      <c r="L544" s="42">
        <v>1.4999999999999999E-2</v>
      </c>
      <c r="M544" s="33">
        <f t="shared" si="62"/>
        <v>-50.997946611909654</v>
      </c>
      <c r="N544" s="22">
        <f>(Gesamt!$B$2-IF(H544=0,G544,H544))/365.25</f>
        <v>116</v>
      </c>
      <c r="O544" s="22">
        <f t="shared" si="60"/>
        <v>65.002053388090346</v>
      </c>
      <c r="P544" s="23">
        <f>F544+IF(C544="m",Gesamt!$B$13*365.25,Gesamt!$B$14*365.25)</f>
        <v>23741.25</v>
      </c>
      <c r="Q544" s="34">
        <f t="shared" si="63"/>
        <v>23742</v>
      </c>
      <c r="R544" s="24">
        <f>IF(N544&lt;Gesamt!$B$23,IF(H544=0,G544+365.25*Gesamt!$B$23,H544+365.25*Gesamt!$B$23),0)</f>
        <v>0</v>
      </c>
      <c r="S544" s="35">
        <f>IF(M544&lt;Gesamt!$B$17,Gesamt!$C$17,IF(M544&lt;Gesamt!$B$18,Gesamt!$C$18,IF(M544&lt;Gesamt!$B$19,Gesamt!$C$19,Gesamt!$C$20)))</f>
        <v>0</v>
      </c>
      <c r="T544" s="26">
        <f>IF(R544&gt;0,IF(R544&lt;P544,K544/12*Gesamt!$C$23*(1+L544)^(Gesamt!$B$23-Beamte!N544)*(1+$K$4),0),0)</f>
        <v>0</v>
      </c>
      <c r="U544" s="36">
        <f>(T544/Gesamt!$B$23*N544/((1+Gesamt!$B$29)^(Gesamt!$B$23-Beamte!N544)))*(1+S544)</f>
        <v>0</v>
      </c>
      <c r="V544" s="24">
        <f>IF(N544&lt;Gesamt!$B$24,IF(H544=0,G544+365.25*Gesamt!$B$24,H544+365.25*Gesamt!$B$24),0)</f>
        <v>0</v>
      </c>
      <c r="W544" s="26" t="b">
        <f>IF(V544&gt;0,IF(V544&lt;P544,K544/12*Gesamt!$C$24*(1+L544)^(Gesamt!$B$24-Beamte!N544)*(1+$K$4),IF(O544&gt;=35,K544/12*Gesamt!$C$24*(1+L544)^(O544-N544)*(1+$K$4),0)))</f>
        <v>0</v>
      </c>
      <c r="X544" s="36">
        <f>IF(O544&gt;=40,(W544/Gesamt!$B$24*N544/((1+Gesamt!$B$29)^(Gesamt!$B$24-Beamte!N544))*(1+S544)),IF(O544&gt;=35,(W544/O544*N544/((1+Gesamt!$B$29)^(O544-Beamte!N544))*(1+S544)),0))</f>
        <v>0</v>
      </c>
      <c r="Y544" s="27">
        <f>IF(N544&gt;Gesamt!$B$23,0,K544/12*Gesamt!$C$23*(((1+Beamte!L544)^(Gesamt!$B$23-Beamte!N544))))</f>
        <v>0</v>
      </c>
      <c r="Z544" s="15">
        <f>IF(N544&gt;Gesamt!$B$32,0,Y544/Gesamt!$B$32*((N544)*(1+S544))/((1+Gesamt!$B$29)^(Gesamt!$B$32-N544)))</f>
        <v>0</v>
      </c>
      <c r="AA544" s="37">
        <f t="shared" si="64"/>
        <v>0</v>
      </c>
      <c r="AB544" s="15">
        <f>IF(V544-P544&gt;0,0,IF(N544&gt;Gesamt!$B$24,0,K544/12*Gesamt!$C$24*(((1+Beamte!L544)^(Gesamt!$B$24-Beamte!N544)))))</f>
        <v>0</v>
      </c>
      <c r="AC544" s="15">
        <f>IF(N544&gt;Gesamt!$B$24,0,AB544/Gesamt!$B$24*((N544)*(1+S544))/((1+Gesamt!$B$29)^(Gesamt!$B$24-N544)))</f>
        <v>0</v>
      </c>
      <c r="AD544" s="37">
        <f t="shared" si="65"/>
        <v>0</v>
      </c>
      <c r="AE544" s="15">
        <f>IF(R544-P544&lt;0,0,x)</f>
        <v>0</v>
      </c>
    </row>
    <row r="545" spans="6:31" x14ac:dyDescent="0.15">
      <c r="F545" s="40"/>
      <c r="G545" s="40"/>
      <c r="H545" s="40"/>
      <c r="I545" s="41"/>
      <c r="J545" s="41"/>
      <c r="K545" s="32">
        <f t="shared" si="61"/>
        <v>0</v>
      </c>
      <c r="L545" s="42">
        <v>1.4999999999999999E-2</v>
      </c>
      <c r="M545" s="33">
        <f t="shared" si="62"/>
        <v>-50.997946611909654</v>
      </c>
      <c r="N545" s="22">
        <f>(Gesamt!$B$2-IF(H545=0,G545,H545))/365.25</f>
        <v>116</v>
      </c>
      <c r="O545" s="22">
        <f t="shared" si="60"/>
        <v>65.002053388090346</v>
      </c>
      <c r="P545" s="23">
        <f>F545+IF(C545="m",Gesamt!$B$13*365.25,Gesamt!$B$14*365.25)</f>
        <v>23741.25</v>
      </c>
      <c r="Q545" s="34">
        <f t="shared" si="63"/>
        <v>23742</v>
      </c>
      <c r="R545" s="24">
        <f>IF(N545&lt;Gesamt!$B$23,IF(H545=0,G545+365.25*Gesamt!$B$23,H545+365.25*Gesamt!$B$23),0)</f>
        <v>0</v>
      </c>
      <c r="S545" s="35">
        <f>IF(M545&lt;Gesamt!$B$17,Gesamt!$C$17,IF(M545&lt;Gesamt!$B$18,Gesamt!$C$18,IF(M545&lt;Gesamt!$B$19,Gesamt!$C$19,Gesamt!$C$20)))</f>
        <v>0</v>
      </c>
      <c r="T545" s="26">
        <f>IF(R545&gt;0,IF(R545&lt;P545,K545/12*Gesamt!$C$23*(1+L545)^(Gesamt!$B$23-Beamte!N545)*(1+$K$4),0),0)</f>
        <v>0</v>
      </c>
      <c r="U545" s="36">
        <f>(T545/Gesamt!$B$23*N545/((1+Gesamt!$B$29)^(Gesamt!$B$23-Beamte!N545)))*(1+S545)</f>
        <v>0</v>
      </c>
      <c r="V545" s="24">
        <f>IF(N545&lt;Gesamt!$B$24,IF(H545=0,G545+365.25*Gesamt!$B$24,H545+365.25*Gesamt!$B$24),0)</f>
        <v>0</v>
      </c>
      <c r="W545" s="26" t="b">
        <f>IF(V545&gt;0,IF(V545&lt;P545,K545/12*Gesamt!$C$24*(1+L545)^(Gesamt!$B$24-Beamte!N545)*(1+$K$4),IF(O545&gt;=35,K545/12*Gesamt!$C$24*(1+L545)^(O545-N545)*(1+$K$4),0)))</f>
        <v>0</v>
      </c>
      <c r="X545" s="36">
        <f>IF(O545&gt;=40,(W545/Gesamt!$B$24*N545/((1+Gesamt!$B$29)^(Gesamt!$B$24-Beamte!N545))*(1+S545)),IF(O545&gt;=35,(W545/O545*N545/((1+Gesamt!$B$29)^(O545-Beamte!N545))*(1+S545)),0))</f>
        <v>0</v>
      </c>
      <c r="Y545" s="27">
        <f>IF(N545&gt;Gesamt!$B$23,0,K545/12*Gesamt!$C$23*(((1+Beamte!L545)^(Gesamt!$B$23-Beamte!N545))))</f>
        <v>0</v>
      </c>
      <c r="Z545" s="15">
        <f>IF(N545&gt;Gesamt!$B$32,0,Y545/Gesamt!$B$32*((N545)*(1+S545))/((1+Gesamt!$B$29)^(Gesamt!$B$32-N545)))</f>
        <v>0</v>
      </c>
      <c r="AA545" s="37">
        <f t="shared" si="64"/>
        <v>0</v>
      </c>
      <c r="AB545" s="15">
        <f>IF(V545-P545&gt;0,0,IF(N545&gt;Gesamt!$B$24,0,K545/12*Gesamt!$C$24*(((1+Beamte!L545)^(Gesamt!$B$24-Beamte!N545)))))</f>
        <v>0</v>
      </c>
      <c r="AC545" s="15">
        <f>IF(N545&gt;Gesamt!$B$24,0,AB545/Gesamt!$B$24*((N545)*(1+S545))/((1+Gesamt!$B$29)^(Gesamt!$B$24-N545)))</f>
        <v>0</v>
      </c>
      <c r="AD545" s="37">
        <f t="shared" si="65"/>
        <v>0</v>
      </c>
      <c r="AE545" s="15">
        <f>IF(R545-P545&lt;0,0,x)</f>
        <v>0</v>
      </c>
    </row>
    <row r="546" spans="6:31" x14ac:dyDescent="0.15">
      <c r="F546" s="40"/>
      <c r="G546" s="40"/>
      <c r="H546" s="40"/>
      <c r="I546" s="41"/>
      <c r="J546" s="41"/>
      <c r="K546" s="32">
        <f t="shared" si="61"/>
        <v>0</v>
      </c>
      <c r="L546" s="42">
        <v>1.4999999999999999E-2</v>
      </c>
      <c r="M546" s="33">
        <f t="shared" si="62"/>
        <v>-50.997946611909654</v>
      </c>
      <c r="N546" s="22">
        <f>(Gesamt!$B$2-IF(H546=0,G546,H546))/365.25</f>
        <v>116</v>
      </c>
      <c r="O546" s="22">
        <f t="shared" si="60"/>
        <v>65.002053388090346</v>
      </c>
      <c r="P546" s="23">
        <f>F546+IF(C546="m",Gesamt!$B$13*365.25,Gesamt!$B$14*365.25)</f>
        <v>23741.25</v>
      </c>
      <c r="Q546" s="34">
        <f t="shared" si="63"/>
        <v>23742</v>
      </c>
      <c r="R546" s="24">
        <f>IF(N546&lt;Gesamt!$B$23,IF(H546=0,G546+365.25*Gesamt!$B$23,H546+365.25*Gesamt!$B$23),0)</f>
        <v>0</v>
      </c>
      <c r="S546" s="35">
        <f>IF(M546&lt;Gesamt!$B$17,Gesamt!$C$17,IF(M546&lt;Gesamt!$B$18,Gesamt!$C$18,IF(M546&lt;Gesamt!$B$19,Gesamt!$C$19,Gesamt!$C$20)))</f>
        <v>0</v>
      </c>
      <c r="T546" s="26">
        <f>IF(R546&gt;0,IF(R546&lt;P546,K546/12*Gesamt!$C$23*(1+L546)^(Gesamt!$B$23-Beamte!N546)*(1+$K$4),0),0)</f>
        <v>0</v>
      </c>
      <c r="U546" s="36">
        <f>(T546/Gesamt!$B$23*N546/((1+Gesamt!$B$29)^(Gesamt!$B$23-Beamte!N546)))*(1+S546)</f>
        <v>0</v>
      </c>
      <c r="V546" s="24">
        <f>IF(N546&lt;Gesamt!$B$24,IF(H546=0,G546+365.25*Gesamt!$B$24,H546+365.25*Gesamt!$B$24),0)</f>
        <v>0</v>
      </c>
      <c r="W546" s="26" t="b">
        <f>IF(V546&gt;0,IF(V546&lt;P546,K546/12*Gesamt!$C$24*(1+L546)^(Gesamt!$B$24-Beamte!N546)*(1+$K$4),IF(O546&gt;=35,K546/12*Gesamt!$C$24*(1+L546)^(O546-N546)*(1+$K$4),0)))</f>
        <v>0</v>
      </c>
      <c r="X546" s="36">
        <f>IF(O546&gt;=40,(W546/Gesamt!$B$24*N546/((1+Gesamt!$B$29)^(Gesamt!$B$24-Beamte!N546))*(1+S546)),IF(O546&gt;=35,(W546/O546*N546/((1+Gesamt!$B$29)^(O546-Beamte!N546))*(1+S546)),0))</f>
        <v>0</v>
      </c>
      <c r="Y546" s="27">
        <f>IF(N546&gt;Gesamt!$B$23,0,K546/12*Gesamt!$C$23*(((1+Beamte!L546)^(Gesamt!$B$23-Beamte!N546))))</f>
        <v>0</v>
      </c>
      <c r="Z546" s="15">
        <f>IF(N546&gt;Gesamt!$B$32,0,Y546/Gesamt!$B$32*((N546)*(1+S546))/((1+Gesamt!$B$29)^(Gesamt!$B$32-N546)))</f>
        <v>0</v>
      </c>
      <c r="AA546" s="37">
        <f t="shared" si="64"/>
        <v>0</v>
      </c>
      <c r="AB546" s="15">
        <f>IF(V546-P546&gt;0,0,IF(N546&gt;Gesamt!$B$24,0,K546/12*Gesamt!$C$24*(((1+Beamte!L546)^(Gesamt!$B$24-Beamte!N546)))))</f>
        <v>0</v>
      </c>
      <c r="AC546" s="15">
        <f>IF(N546&gt;Gesamt!$B$24,0,AB546/Gesamt!$B$24*((N546)*(1+S546))/((1+Gesamt!$B$29)^(Gesamt!$B$24-N546)))</f>
        <v>0</v>
      </c>
      <c r="AD546" s="37">
        <f t="shared" si="65"/>
        <v>0</v>
      </c>
      <c r="AE546" s="15">
        <f>IF(R546-P546&lt;0,0,x)</f>
        <v>0</v>
      </c>
    </row>
    <row r="547" spans="6:31" x14ac:dyDescent="0.15">
      <c r="F547" s="40"/>
      <c r="G547" s="40"/>
      <c r="H547" s="40"/>
      <c r="I547" s="41"/>
      <c r="J547" s="41"/>
      <c r="K547" s="32">
        <f t="shared" si="61"/>
        <v>0</v>
      </c>
      <c r="L547" s="42">
        <v>1.4999999999999999E-2</v>
      </c>
      <c r="M547" s="33">
        <f t="shared" si="62"/>
        <v>-50.997946611909654</v>
      </c>
      <c r="N547" s="22">
        <f>(Gesamt!$B$2-IF(H547=0,G547,H547))/365.25</f>
        <v>116</v>
      </c>
      <c r="O547" s="22">
        <f t="shared" si="60"/>
        <v>65.002053388090346</v>
      </c>
      <c r="P547" s="23">
        <f>F547+IF(C547="m",Gesamt!$B$13*365.25,Gesamt!$B$14*365.25)</f>
        <v>23741.25</v>
      </c>
      <c r="Q547" s="34">
        <f t="shared" si="63"/>
        <v>23742</v>
      </c>
      <c r="R547" s="24">
        <f>IF(N547&lt;Gesamt!$B$23,IF(H547=0,G547+365.25*Gesamt!$B$23,H547+365.25*Gesamt!$B$23),0)</f>
        <v>0</v>
      </c>
      <c r="S547" s="35">
        <f>IF(M547&lt;Gesamt!$B$17,Gesamt!$C$17,IF(M547&lt;Gesamt!$B$18,Gesamt!$C$18,IF(M547&lt;Gesamt!$B$19,Gesamt!$C$19,Gesamt!$C$20)))</f>
        <v>0</v>
      </c>
      <c r="T547" s="26">
        <f>IF(R547&gt;0,IF(R547&lt;P547,K547/12*Gesamt!$C$23*(1+L547)^(Gesamt!$B$23-Beamte!N547)*(1+$K$4),0),0)</f>
        <v>0</v>
      </c>
      <c r="U547" s="36">
        <f>(T547/Gesamt!$B$23*N547/((1+Gesamt!$B$29)^(Gesamt!$B$23-Beamte!N547)))*(1+S547)</f>
        <v>0</v>
      </c>
      <c r="V547" s="24">
        <f>IF(N547&lt;Gesamt!$B$24,IF(H547=0,G547+365.25*Gesamt!$B$24,H547+365.25*Gesamt!$B$24),0)</f>
        <v>0</v>
      </c>
      <c r="W547" s="26" t="b">
        <f>IF(V547&gt;0,IF(V547&lt;P547,K547/12*Gesamt!$C$24*(1+L547)^(Gesamt!$B$24-Beamte!N547)*(1+$K$4),IF(O547&gt;=35,K547/12*Gesamt!$C$24*(1+L547)^(O547-N547)*(1+$K$4),0)))</f>
        <v>0</v>
      </c>
      <c r="X547" s="36">
        <f>IF(O547&gt;=40,(W547/Gesamt!$B$24*N547/((1+Gesamt!$B$29)^(Gesamt!$B$24-Beamte!N547))*(1+S547)),IF(O547&gt;=35,(W547/O547*N547/((1+Gesamt!$B$29)^(O547-Beamte!N547))*(1+S547)),0))</f>
        <v>0</v>
      </c>
      <c r="Y547" s="27">
        <f>IF(N547&gt;Gesamt!$B$23,0,K547/12*Gesamt!$C$23*(((1+Beamte!L547)^(Gesamt!$B$23-Beamte!N547))))</f>
        <v>0</v>
      </c>
      <c r="Z547" s="15">
        <f>IF(N547&gt;Gesamt!$B$32,0,Y547/Gesamt!$B$32*((N547)*(1+S547))/((1+Gesamt!$B$29)^(Gesamt!$B$32-N547)))</f>
        <v>0</v>
      </c>
      <c r="AA547" s="37">
        <f t="shared" si="64"/>
        <v>0</v>
      </c>
      <c r="AB547" s="15">
        <f>IF(V547-P547&gt;0,0,IF(N547&gt;Gesamt!$B$24,0,K547/12*Gesamt!$C$24*(((1+Beamte!L547)^(Gesamt!$B$24-Beamte!N547)))))</f>
        <v>0</v>
      </c>
      <c r="AC547" s="15">
        <f>IF(N547&gt;Gesamt!$B$24,0,AB547/Gesamt!$B$24*((N547)*(1+S547))/((1+Gesamt!$B$29)^(Gesamt!$B$24-N547)))</f>
        <v>0</v>
      </c>
      <c r="AD547" s="37">
        <f t="shared" si="65"/>
        <v>0</v>
      </c>
      <c r="AE547" s="15">
        <f>IF(R547-P547&lt;0,0,x)</f>
        <v>0</v>
      </c>
    </row>
    <row r="548" spans="6:31" x14ac:dyDescent="0.15">
      <c r="F548" s="40"/>
      <c r="G548" s="40"/>
      <c r="H548" s="40"/>
      <c r="I548" s="41"/>
      <c r="J548" s="41"/>
      <c r="K548" s="32">
        <f t="shared" si="61"/>
        <v>0</v>
      </c>
      <c r="L548" s="42">
        <v>1.4999999999999999E-2</v>
      </c>
      <c r="M548" s="33">
        <f t="shared" si="62"/>
        <v>-50.997946611909654</v>
      </c>
      <c r="N548" s="22">
        <f>(Gesamt!$B$2-IF(H548=0,G548,H548))/365.25</f>
        <v>116</v>
      </c>
      <c r="O548" s="22">
        <f t="shared" si="60"/>
        <v>65.002053388090346</v>
      </c>
      <c r="P548" s="23">
        <f>F548+IF(C548="m",Gesamt!$B$13*365.25,Gesamt!$B$14*365.25)</f>
        <v>23741.25</v>
      </c>
      <c r="Q548" s="34">
        <f t="shared" si="63"/>
        <v>23742</v>
      </c>
      <c r="R548" s="24">
        <f>IF(N548&lt;Gesamt!$B$23,IF(H548=0,G548+365.25*Gesamt!$B$23,H548+365.25*Gesamt!$B$23),0)</f>
        <v>0</v>
      </c>
      <c r="S548" s="35">
        <f>IF(M548&lt;Gesamt!$B$17,Gesamt!$C$17,IF(M548&lt;Gesamt!$B$18,Gesamt!$C$18,IF(M548&lt;Gesamt!$B$19,Gesamt!$C$19,Gesamt!$C$20)))</f>
        <v>0</v>
      </c>
      <c r="T548" s="26">
        <f>IF(R548&gt;0,IF(R548&lt;P548,K548/12*Gesamt!$C$23*(1+L548)^(Gesamt!$B$23-Beamte!N548)*(1+$K$4),0),0)</f>
        <v>0</v>
      </c>
      <c r="U548" s="36">
        <f>(T548/Gesamt!$B$23*N548/((1+Gesamt!$B$29)^(Gesamt!$B$23-Beamte!N548)))*(1+S548)</f>
        <v>0</v>
      </c>
      <c r="V548" s="24">
        <f>IF(N548&lt;Gesamt!$B$24,IF(H548=0,G548+365.25*Gesamt!$B$24,H548+365.25*Gesamt!$B$24),0)</f>
        <v>0</v>
      </c>
      <c r="W548" s="26" t="b">
        <f>IF(V548&gt;0,IF(V548&lt;P548,K548/12*Gesamt!$C$24*(1+L548)^(Gesamt!$B$24-Beamte!N548)*(1+$K$4),IF(O548&gt;=35,K548/12*Gesamt!$C$24*(1+L548)^(O548-N548)*(1+$K$4),0)))</f>
        <v>0</v>
      </c>
      <c r="X548" s="36">
        <f>IF(O548&gt;=40,(W548/Gesamt!$B$24*N548/((1+Gesamt!$B$29)^(Gesamt!$B$24-Beamte!N548))*(1+S548)),IF(O548&gt;=35,(W548/O548*N548/((1+Gesamt!$B$29)^(O548-Beamte!N548))*(1+S548)),0))</f>
        <v>0</v>
      </c>
      <c r="Y548" s="27">
        <f>IF(N548&gt;Gesamt!$B$23,0,K548/12*Gesamt!$C$23*(((1+Beamte!L548)^(Gesamt!$B$23-Beamte!N548))))</f>
        <v>0</v>
      </c>
      <c r="Z548" s="15">
        <f>IF(N548&gt;Gesamt!$B$32,0,Y548/Gesamt!$B$32*((N548)*(1+S548))/((1+Gesamt!$B$29)^(Gesamt!$B$32-N548)))</f>
        <v>0</v>
      </c>
      <c r="AA548" s="37">
        <f t="shared" si="64"/>
        <v>0</v>
      </c>
      <c r="AB548" s="15">
        <f>IF(V548-P548&gt;0,0,IF(N548&gt;Gesamt!$B$24,0,K548/12*Gesamt!$C$24*(((1+Beamte!L548)^(Gesamt!$B$24-Beamte!N548)))))</f>
        <v>0</v>
      </c>
      <c r="AC548" s="15">
        <f>IF(N548&gt;Gesamt!$B$24,0,AB548/Gesamt!$B$24*((N548)*(1+S548))/((1+Gesamt!$B$29)^(Gesamt!$B$24-N548)))</f>
        <v>0</v>
      </c>
      <c r="AD548" s="37">
        <f t="shared" si="65"/>
        <v>0</v>
      </c>
      <c r="AE548" s="15">
        <f>IF(R548-P548&lt;0,0,x)</f>
        <v>0</v>
      </c>
    </row>
    <row r="549" spans="6:31" x14ac:dyDescent="0.15">
      <c r="F549" s="40"/>
      <c r="G549" s="40"/>
      <c r="H549" s="40"/>
      <c r="I549" s="41"/>
      <c r="J549" s="41"/>
      <c r="K549" s="32">
        <f t="shared" si="61"/>
        <v>0</v>
      </c>
      <c r="L549" s="42">
        <v>1.4999999999999999E-2</v>
      </c>
      <c r="M549" s="33">
        <f t="shared" si="62"/>
        <v>-50.997946611909654</v>
      </c>
      <c r="N549" s="22">
        <f>(Gesamt!$B$2-IF(H549=0,G549,H549))/365.25</f>
        <v>116</v>
      </c>
      <c r="O549" s="22">
        <f t="shared" si="60"/>
        <v>65.002053388090346</v>
      </c>
      <c r="P549" s="23">
        <f>F549+IF(C549="m",Gesamt!$B$13*365.25,Gesamt!$B$14*365.25)</f>
        <v>23741.25</v>
      </c>
      <c r="Q549" s="34">
        <f t="shared" si="63"/>
        <v>23742</v>
      </c>
      <c r="R549" s="24">
        <f>IF(N549&lt;Gesamt!$B$23,IF(H549=0,G549+365.25*Gesamt!$B$23,H549+365.25*Gesamt!$B$23),0)</f>
        <v>0</v>
      </c>
      <c r="S549" s="35">
        <f>IF(M549&lt;Gesamt!$B$17,Gesamt!$C$17,IF(M549&lt;Gesamt!$B$18,Gesamt!$C$18,IF(M549&lt;Gesamt!$B$19,Gesamt!$C$19,Gesamt!$C$20)))</f>
        <v>0</v>
      </c>
      <c r="T549" s="26">
        <f>IF(R549&gt;0,IF(R549&lt;P549,K549/12*Gesamt!$C$23*(1+L549)^(Gesamt!$B$23-Beamte!N549)*(1+$K$4),0),0)</f>
        <v>0</v>
      </c>
      <c r="U549" s="36">
        <f>(T549/Gesamt!$B$23*N549/((1+Gesamt!$B$29)^(Gesamt!$B$23-Beamte!N549)))*(1+S549)</f>
        <v>0</v>
      </c>
      <c r="V549" s="24">
        <f>IF(N549&lt;Gesamt!$B$24,IF(H549=0,G549+365.25*Gesamt!$B$24,H549+365.25*Gesamt!$B$24),0)</f>
        <v>0</v>
      </c>
      <c r="W549" s="26" t="b">
        <f>IF(V549&gt;0,IF(V549&lt;P549,K549/12*Gesamt!$C$24*(1+L549)^(Gesamt!$B$24-Beamte!N549)*(1+$K$4),IF(O549&gt;=35,K549/12*Gesamt!$C$24*(1+L549)^(O549-N549)*(1+$K$4),0)))</f>
        <v>0</v>
      </c>
      <c r="X549" s="36">
        <f>IF(O549&gt;=40,(W549/Gesamt!$B$24*N549/((1+Gesamt!$B$29)^(Gesamt!$B$24-Beamte!N549))*(1+S549)),IF(O549&gt;=35,(W549/O549*N549/((1+Gesamt!$B$29)^(O549-Beamte!N549))*(1+S549)),0))</f>
        <v>0</v>
      </c>
      <c r="Y549" s="27">
        <f>IF(N549&gt;Gesamt!$B$23,0,K549/12*Gesamt!$C$23*(((1+Beamte!L549)^(Gesamt!$B$23-Beamte!N549))))</f>
        <v>0</v>
      </c>
      <c r="Z549" s="15">
        <f>IF(N549&gt;Gesamt!$B$32,0,Y549/Gesamt!$B$32*((N549)*(1+S549))/((1+Gesamt!$B$29)^(Gesamt!$B$32-N549)))</f>
        <v>0</v>
      </c>
      <c r="AA549" s="37">
        <f t="shared" si="64"/>
        <v>0</v>
      </c>
      <c r="AB549" s="15">
        <f>IF(V549-P549&gt;0,0,IF(N549&gt;Gesamt!$B$24,0,K549/12*Gesamt!$C$24*(((1+Beamte!L549)^(Gesamt!$B$24-Beamte!N549)))))</f>
        <v>0</v>
      </c>
      <c r="AC549" s="15">
        <f>IF(N549&gt;Gesamt!$B$24,0,AB549/Gesamt!$B$24*((N549)*(1+S549))/((1+Gesamt!$B$29)^(Gesamt!$B$24-N549)))</f>
        <v>0</v>
      </c>
      <c r="AD549" s="37">
        <f t="shared" si="65"/>
        <v>0</v>
      </c>
      <c r="AE549" s="15">
        <f>IF(R549-P549&lt;0,0,x)</f>
        <v>0</v>
      </c>
    </row>
    <row r="550" spans="6:31" x14ac:dyDescent="0.15">
      <c r="F550" s="40"/>
      <c r="G550" s="40"/>
      <c r="H550" s="40"/>
      <c r="I550" s="41"/>
      <c r="J550" s="41"/>
      <c r="K550" s="32">
        <f t="shared" si="61"/>
        <v>0</v>
      </c>
      <c r="L550" s="42">
        <v>1.4999999999999999E-2</v>
      </c>
      <c r="M550" s="33">
        <f t="shared" si="62"/>
        <v>-50.997946611909654</v>
      </c>
      <c r="N550" s="22">
        <f>(Gesamt!$B$2-IF(H550=0,G550,H550))/365.25</f>
        <v>116</v>
      </c>
      <c r="O550" s="22">
        <f t="shared" si="60"/>
        <v>65.002053388090346</v>
      </c>
      <c r="P550" s="23">
        <f>F550+IF(C550="m",Gesamt!$B$13*365.25,Gesamt!$B$14*365.25)</f>
        <v>23741.25</v>
      </c>
      <c r="Q550" s="34">
        <f t="shared" si="63"/>
        <v>23742</v>
      </c>
      <c r="R550" s="24">
        <f>IF(N550&lt;Gesamt!$B$23,IF(H550=0,G550+365.25*Gesamt!$B$23,H550+365.25*Gesamt!$B$23),0)</f>
        <v>0</v>
      </c>
      <c r="S550" s="35">
        <f>IF(M550&lt;Gesamt!$B$17,Gesamt!$C$17,IF(M550&lt;Gesamt!$B$18,Gesamt!$C$18,IF(M550&lt;Gesamt!$B$19,Gesamt!$C$19,Gesamt!$C$20)))</f>
        <v>0</v>
      </c>
      <c r="T550" s="26">
        <f>IF(R550&gt;0,IF(R550&lt;P550,K550/12*Gesamt!$C$23*(1+L550)^(Gesamt!$B$23-Beamte!N550)*(1+$K$4),0),0)</f>
        <v>0</v>
      </c>
      <c r="U550" s="36">
        <f>(T550/Gesamt!$B$23*N550/((1+Gesamt!$B$29)^(Gesamt!$B$23-Beamte!N550)))*(1+S550)</f>
        <v>0</v>
      </c>
      <c r="V550" s="24">
        <f>IF(N550&lt;Gesamt!$B$24,IF(H550=0,G550+365.25*Gesamt!$B$24,H550+365.25*Gesamt!$B$24),0)</f>
        <v>0</v>
      </c>
      <c r="W550" s="26" t="b">
        <f>IF(V550&gt;0,IF(V550&lt;P550,K550/12*Gesamt!$C$24*(1+L550)^(Gesamt!$B$24-Beamte!N550)*(1+$K$4),IF(O550&gt;=35,K550/12*Gesamt!$C$24*(1+L550)^(O550-N550)*(1+$K$4),0)))</f>
        <v>0</v>
      </c>
      <c r="X550" s="36">
        <f>IF(O550&gt;=40,(W550/Gesamt!$B$24*N550/((1+Gesamt!$B$29)^(Gesamt!$B$24-Beamte!N550))*(1+S550)),IF(O550&gt;=35,(W550/O550*N550/((1+Gesamt!$B$29)^(O550-Beamte!N550))*(1+S550)),0))</f>
        <v>0</v>
      </c>
      <c r="Y550" s="27">
        <f>IF(N550&gt;Gesamt!$B$23,0,K550/12*Gesamt!$C$23*(((1+Beamte!L550)^(Gesamt!$B$23-Beamte!N550))))</f>
        <v>0</v>
      </c>
      <c r="Z550" s="15">
        <f>IF(N550&gt;Gesamt!$B$32,0,Y550/Gesamt!$B$32*((N550)*(1+S550))/((1+Gesamt!$B$29)^(Gesamt!$B$32-N550)))</f>
        <v>0</v>
      </c>
      <c r="AA550" s="37">
        <f t="shared" si="64"/>
        <v>0</v>
      </c>
      <c r="AB550" s="15">
        <f>IF(V550-P550&gt;0,0,IF(N550&gt;Gesamt!$B$24,0,K550/12*Gesamt!$C$24*(((1+Beamte!L550)^(Gesamt!$B$24-Beamte!N550)))))</f>
        <v>0</v>
      </c>
      <c r="AC550" s="15">
        <f>IF(N550&gt;Gesamt!$B$24,0,AB550/Gesamt!$B$24*((N550)*(1+S550))/((1+Gesamt!$B$29)^(Gesamt!$B$24-N550)))</f>
        <v>0</v>
      </c>
      <c r="AD550" s="37">
        <f t="shared" si="65"/>
        <v>0</v>
      </c>
      <c r="AE550" s="15">
        <f>IF(R550-P550&lt;0,0,x)</f>
        <v>0</v>
      </c>
    </row>
    <row r="551" spans="6:31" x14ac:dyDescent="0.15">
      <c r="F551" s="40"/>
      <c r="G551" s="40"/>
      <c r="H551" s="40"/>
      <c r="I551" s="41"/>
      <c r="J551" s="41"/>
      <c r="K551" s="32">
        <f t="shared" si="61"/>
        <v>0</v>
      </c>
      <c r="L551" s="42">
        <v>1.4999999999999999E-2</v>
      </c>
      <c r="M551" s="33">
        <f t="shared" si="62"/>
        <v>-50.997946611909654</v>
      </c>
      <c r="N551" s="22">
        <f>(Gesamt!$B$2-IF(H551=0,G551,H551))/365.25</f>
        <v>116</v>
      </c>
      <c r="O551" s="22">
        <f t="shared" si="60"/>
        <v>65.002053388090346</v>
      </c>
      <c r="P551" s="23">
        <f>F551+IF(C551="m",Gesamt!$B$13*365.25,Gesamt!$B$14*365.25)</f>
        <v>23741.25</v>
      </c>
      <c r="Q551" s="34">
        <f t="shared" si="63"/>
        <v>23742</v>
      </c>
      <c r="R551" s="24">
        <f>IF(N551&lt;Gesamt!$B$23,IF(H551=0,G551+365.25*Gesamt!$B$23,H551+365.25*Gesamt!$B$23),0)</f>
        <v>0</v>
      </c>
      <c r="S551" s="35">
        <f>IF(M551&lt;Gesamt!$B$17,Gesamt!$C$17,IF(M551&lt;Gesamt!$B$18,Gesamt!$C$18,IF(M551&lt;Gesamt!$B$19,Gesamt!$C$19,Gesamt!$C$20)))</f>
        <v>0</v>
      </c>
      <c r="T551" s="26">
        <f>IF(R551&gt;0,IF(R551&lt;P551,K551/12*Gesamt!$C$23*(1+L551)^(Gesamt!$B$23-Beamte!N551)*(1+$K$4),0),0)</f>
        <v>0</v>
      </c>
      <c r="U551" s="36">
        <f>(T551/Gesamt!$B$23*N551/((1+Gesamt!$B$29)^(Gesamt!$B$23-Beamte!N551)))*(1+S551)</f>
        <v>0</v>
      </c>
      <c r="V551" s="24">
        <f>IF(N551&lt;Gesamt!$B$24,IF(H551=0,G551+365.25*Gesamt!$B$24,H551+365.25*Gesamt!$B$24),0)</f>
        <v>0</v>
      </c>
      <c r="W551" s="26" t="b">
        <f>IF(V551&gt;0,IF(V551&lt;P551,K551/12*Gesamt!$C$24*(1+L551)^(Gesamt!$B$24-Beamte!N551)*(1+$K$4),IF(O551&gt;=35,K551/12*Gesamt!$C$24*(1+L551)^(O551-N551)*(1+$K$4),0)))</f>
        <v>0</v>
      </c>
      <c r="X551" s="36">
        <f>IF(O551&gt;=40,(W551/Gesamt!$B$24*N551/((1+Gesamt!$B$29)^(Gesamt!$B$24-Beamte!N551))*(1+S551)),IF(O551&gt;=35,(W551/O551*N551/((1+Gesamt!$B$29)^(O551-Beamte!N551))*(1+S551)),0))</f>
        <v>0</v>
      </c>
      <c r="Y551" s="27">
        <f>IF(N551&gt;Gesamt!$B$23,0,K551/12*Gesamt!$C$23*(((1+Beamte!L551)^(Gesamt!$B$23-Beamte!N551))))</f>
        <v>0</v>
      </c>
      <c r="Z551" s="15">
        <f>IF(N551&gt;Gesamt!$B$32,0,Y551/Gesamt!$B$32*((N551)*(1+S551))/((1+Gesamt!$B$29)^(Gesamt!$B$32-N551)))</f>
        <v>0</v>
      </c>
      <c r="AA551" s="37">
        <f t="shared" si="64"/>
        <v>0</v>
      </c>
      <c r="AB551" s="15">
        <f>IF(V551-P551&gt;0,0,IF(N551&gt;Gesamt!$B$24,0,K551/12*Gesamt!$C$24*(((1+Beamte!L551)^(Gesamt!$B$24-Beamte!N551)))))</f>
        <v>0</v>
      </c>
      <c r="AC551" s="15">
        <f>IF(N551&gt;Gesamt!$B$24,0,AB551/Gesamt!$B$24*((N551)*(1+S551))/((1+Gesamt!$B$29)^(Gesamt!$B$24-N551)))</f>
        <v>0</v>
      </c>
      <c r="AD551" s="37">
        <f t="shared" si="65"/>
        <v>0</v>
      </c>
      <c r="AE551" s="15">
        <f>IF(R551-P551&lt;0,0,x)</f>
        <v>0</v>
      </c>
    </row>
    <row r="552" spans="6:31" x14ac:dyDescent="0.15">
      <c r="F552" s="40"/>
      <c r="G552" s="40"/>
      <c r="H552" s="40"/>
      <c r="I552" s="41"/>
      <c r="J552" s="41"/>
      <c r="K552" s="32">
        <f t="shared" si="61"/>
        <v>0</v>
      </c>
      <c r="L552" s="42">
        <v>1.4999999999999999E-2</v>
      </c>
      <c r="M552" s="33">
        <f t="shared" si="62"/>
        <v>-50.997946611909654</v>
      </c>
      <c r="N552" s="22">
        <f>(Gesamt!$B$2-IF(H552=0,G552,H552))/365.25</f>
        <v>116</v>
      </c>
      <c r="O552" s="22">
        <f t="shared" si="60"/>
        <v>65.002053388090346</v>
      </c>
      <c r="P552" s="23">
        <f>F552+IF(C552="m",Gesamt!$B$13*365.25,Gesamt!$B$14*365.25)</f>
        <v>23741.25</v>
      </c>
      <c r="Q552" s="34">
        <f t="shared" si="63"/>
        <v>23742</v>
      </c>
      <c r="R552" s="24">
        <f>IF(N552&lt;Gesamt!$B$23,IF(H552=0,G552+365.25*Gesamt!$B$23,H552+365.25*Gesamt!$B$23),0)</f>
        <v>0</v>
      </c>
      <c r="S552" s="35">
        <f>IF(M552&lt;Gesamt!$B$17,Gesamt!$C$17,IF(M552&lt;Gesamt!$B$18,Gesamt!$C$18,IF(M552&lt;Gesamt!$B$19,Gesamt!$C$19,Gesamt!$C$20)))</f>
        <v>0</v>
      </c>
      <c r="T552" s="26">
        <f>IF(R552&gt;0,IF(R552&lt;P552,K552/12*Gesamt!$C$23*(1+L552)^(Gesamt!$B$23-Beamte!N552)*(1+$K$4),0),0)</f>
        <v>0</v>
      </c>
      <c r="U552" s="36">
        <f>(T552/Gesamt!$B$23*N552/((1+Gesamt!$B$29)^(Gesamt!$B$23-Beamte!N552)))*(1+S552)</f>
        <v>0</v>
      </c>
      <c r="V552" s="24">
        <f>IF(N552&lt;Gesamt!$B$24,IF(H552=0,G552+365.25*Gesamt!$B$24,H552+365.25*Gesamt!$B$24),0)</f>
        <v>0</v>
      </c>
      <c r="W552" s="26" t="b">
        <f>IF(V552&gt;0,IF(V552&lt;P552,K552/12*Gesamt!$C$24*(1+L552)^(Gesamt!$B$24-Beamte!N552)*(1+$K$4),IF(O552&gt;=35,K552/12*Gesamt!$C$24*(1+L552)^(O552-N552)*(1+$K$4),0)))</f>
        <v>0</v>
      </c>
      <c r="X552" s="36">
        <f>IF(O552&gt;=40,(W552/Gesamt!$B$24*N552/((1+Gesamt!$B$29)^(Gesamt!$B$24-Beamte!N552))*(1+S552)),IF(O552&gt;=35,(W552/O552*N552/((1+Gesamt!$B$29)^(O552-Beamte!N552))*(1+S552)),0))</f>
        <v>0</v>
      </c>
      <c r="Y552" s="27">
        <f>IF(N552&gt;Gesamt!$B$23,0,K552/12*Gesamt!$C$23*(((1+Beamte!L552)^(Gesamt!$B$23-Beamte!N552))))</f>
        <v>0</v>
      </c>
      <c r="Z552" s="15">
        <f>IF(N552&gt;Gesamt!$B$32,0,Y552/Gesamt!$B$32*((N552)*(1+S552))/((1+Gesamt!$B$29)^(Gesamt!$B$32-N552)))</f>
        <v>0</v>
      </c>
      <c r="AA552" s="37">
        <f t="shared" si="64"/>
        <v>0</v>
      </c>
      <c r="AB552" s="15">
        <f>IF(V552-P552&gt;0,0,IF(N552&gt;Gesamt!$B$24,0,K552/12*Gesamt!$C$24*(((1+Beamte!L552)^(Gesamt!$B$24-Beamte!N552)))))</f>
        <v>0</v>
      </c>
      <c r="AC552" s="15">
        <f>IF(N552&gt;Gesamt!$B$24,0,AB552/Gesamt!$B$24*((N552)*(1+S552))/((1+Gesamt!$B$29)^(Gesamt!$B$24-N552)))</f>
        <v>0</v>
      </c>
      <c r="AD552" s="37">
        <f t="shared" si="65"/>
        <v>0</v>
      </c>
      <c r="AE552" s="15">
        <f>IF(R552-P552&lt;0,0,x)</f>
        <v>0</v>
      </c>
    </row>
    <row r="553" spans="6:31" x14ac:dyDescent="0.15">
      <c r="F553" s="40"/>
      <c r="G553" s="40"/>
      <c r="H553" s="40"/>
      <c r="I553" s="41"/>
      <c r="J553" s="41"/>
      <c r="K553" s="32">
        <f t="shared" si="61"/>
        <v>0</v>
      </c>
      <c r="L553" s="42">
        <v>1.4999999999999999E-2</v>
      </c>
      <c r="M553" s="33">
        <f t="shared" si="62"/>
        <v>-50.997946611909654</v>
      </c>
      <c r="N553" s="22">
        <f>(Gesamt!$B$2-IF(H553=0,G553,H553))/365.25</f>
        <v>116</v>
      </c>
      <c r="O553" s="22">
        <f t="shared" si="60"/>
        <v>65.002053388090346</v>
      </c>
      <c r="P553" s="23">
        <f>F553+IF(C553="m",Gesamt!$B$13*365.25,Gesamt!$B$14*365.25)</f>
        <v>23741.25</v>
      </c>
      <c r="Q553" s="34">
        <f t="shared" si="63"/>
        <v>23742</v>
      </c>
      <c r="R553" s="24">
        <f>IF(N553&lt;Gesamt!$B$23,IF(H553=0,G553+365.25*Gesamt!$B$23,H553+365.25*Gesamt!$B$23),0)</f>
        <v>0</v>
      </c>
      <c r="S553" s="35">
        <f>IF(M553&lt;Gesamt!$B$17,Gesamt!$C$17,IF(M553&lt;Gesamt!$B$18,Gesamt!$C$18,IF(M553&lt;Gesamt!$B$19,Gesamt!$C$19,Gesamt!$C$20)))</f>
        <v>0</v>
      </c>
      <c r="T553" s="26">
        <f>IF(R553&gt;0,IF(R553&lt;P553,K553/12*Gesamt!$C$23*(1+L553)^(Gesamt!$B$23-Beamte!N553)*(1+$K$4),0),0)</f>
        <v>0</v>
      </c>
      <c r="U553" s="36">
        <f>(T553/Gesamt!$B$23*N553/((1+Gesamt!$B$29)^(Gesamt!$B$23-Beamte!N553)))*(1+S553)</f>
        <v>0</v>
      </c>
      <c r="V553" s="24">
        <f>IF(N553&lt;Gesamt!$B$24,IF(H553=0,G553+365.25*Gesamt!$B$24,H553+365.25*Gesamt!$B$24),0)</f>
        <v>0</v>
      </c>
      <c r="W553" s="26" t="b">
        <f>IF(V553&gt;0,IF(V553&lt;P553,K553/12*Gesamt!$C$24*(1+L553)^(Gesamt!$B$24-Beamte!N553)*(1+$K$4),IF(O553&gt;=35,K553/12*Gesamt!$C$24*(1+L553)^(O553-N553)*(1+$K$4),0)))</f>
        <v>0</v>
      </c>
      <c r="X553" s="36">
        <f>IF(O553&gt;=40,(W553/Gesamt!$B$24*N553/((1+Gesamt!$B$29)^(Gesamt!$B$24-Beamte!N553))*(1+S553)),IF(O553&gt;=35,(W553/O553*N553/((1+Gesamt!$B$29)^(O553-Beamte!N553))*(1+S553)),0))</f>
        <v>0</v>
      </c>
      <c r="Y553" s="27">
        <f>IF(N553&gt;Gesamt!$B$23,0,K553/12*Gesamt!$C$23*(((1+Beamte!L553)^(Gesamt!$B$23-Beamte!N553))))</f>
        <v>0</v>
      </c>
      <c r="Z553" s="15">
        <f>IF(N553&gt;Gesamt!$B$32,0,Y553/Gesamt!$B$32*((N553)*(1+S553))/((1+Gesamt!$B$29)^(Gesamt!$B$32-N553)))</f>
        <v>0</v>
      </c>
      <c r="AA553" s="37">
        <f t="shared" si="64"/>
        <v>0</v>
      </c>
      <c r="AB553" s="15">
        <f>IF(V553-P553&gt;0,0,IF(N553&gt;Gesamt!$B$24,0,K553/12*Gesamt!$C$24*(((1+Beamte!L553)^(Gesamt!$B$24-Beamte!N553)))))</f>
        <v>0</v>
      </c>
      <c r="AC553" s="15">
        <f>IF(N553&gt;Gesamt!$B$24,0,AB553/Gesamt!$B$24*((N553)*(1+S553))/((1+Gesamt!$B$29)^(Gesamt!$B$24-N553)))</f>
        <v>0</v>
      </c>
      <c r="AD553" s="37">
        <f t="shared" si="65"/>
        <v>0</v>
      </c>
      <c r="AE553" s="15">
        <f>IF(R553-P553&lt;0,0,x)</f>
        <v>0</v>
      </c>
    </row>
    <row r="554" spans="6:31" x14ac:dyDescent="0.15">
      <c r="F554" s="40"/>
      <c r="G554" s="40"/>
      <c r="H554" s="40"/>
      <c r="I554" s="41"/>
      <c r="J554" s="41"/>
      <c r="K554" s="32">
        <f t="shared" si="61"/>
        <v>0</v>
      </c>
      <c r="L554" s="42">
        <v>1.4999999999999999E-2</v>
      </c>
      <c r="M554" s="33">
        <f t="shared" si="62"/>
        <v>-50.997946611909654</v>
      </c>
      <c r="N554" s="22">
        <f>(Gesamt!$B$2-IF(H554=0,G554,H554))/365.25</f>
        <v>116</v>
      </c>
      <c r="O554" s="22">
        <f t="shared" si="60"/>
        <v>65.002053388090346</v>
      </c>
      <c r="P554" s="23">
        <f>F554+IF(C554="m",Gesamt!$B$13*365.25,Gesamt!$B$14*365.25)</f>
        <v>23741.25</v>
      </c>
      <c r="Q554" s="34">
        <f t="shared" si="63"/>
        <v>23742</v>
      </c>
      <c r="R554" s="24">
        <f>IF(N554&lt;Gesamt!$B$23,IF(H554=0,G554+365.25*Gesamt!$B$23,H554+365.25*Gesamt!$B$23),0)</f>
        <v>0</v>
      </c>
      <c r="S554" s="35">
        <f>IF(M554&lt;Gesamt!$B$17,Gesamt!$C$17,IF(M554&lt;Gesamt!$B$18,Gesamt!$C$18,IF(M554&lt;Gesamt!$B$19,Gesamt!$C$19,Gesamt!$C$20)))</f>
        <v>0</v>
      </c>
      <c r="T554" s="26">
        <f>IF(R554&gt;0,IF(R554&lt;P554,K554/12*Gesamt!$C$23*(1+L554)^(Gesamt!$B$23-Beamte!N554)*(1+$K$4),0),0)</f>
        <v>0</v>
      </c>
      <c r="U554" s="36">
        <f>(T554/Gesamt!$B$23*N554/((1+Gesamt!$B$29)^(Gesamt!$B$23-Beamte!N554)))*(1+S554)</f>
        <v>0</v>
      </c>
      <c r="V554" s="24">
        <f>IF(N554&lt;Gesamt!$B$24,IF(H554=0,G554+365.25*Gesamt!$B$24,H554+365.25*Gesamt!$B$24),0)</f>
        <v>0</v>
      </c>
      <c r="W554" s="26" t="b">
        <f>IF(V554&gt;0,IF(V554&lt;P554,K554/12*Gesamt!$C$24*(1+L554)^(Gesamt!$B$24-Beamte!N554)*(1+$K$4),IF(O554&gt;=35,K554/12*Gesamt!$C$24*(1+L554)^(O554-N554)*(1+$K$4),0)))</f>
        <v>0</v>
      </c>
      <c r="X554" s="36">
        <f>IF(O554&gt;=40,(W554/Gesamt!$B$24*N554/((1+Gesamt!$B$29)^(Gesamt!$B$24-Beamte!N554))*(1+S554)),IF(O554&gt;=35,(W554/O554*N554/((1+Gesamt!$B$29)^(O554-Beamte!N554))*(1+S554)),0))</f>
        <v>0</v>
      </c>
      <c r="Y554" s="27">
        <f>IF(N554&gt;Gesamt!$B$23,0,K554/12*Gesamt!$C$23*(((1+Beamte!L554)^(Gesamt!$B$23-Beamte!N554))))</f>
        <v>0</v>
      </c>
      <c r="Z554" s="15">
        <f>IF(N554&gt;Gesamt!$B$32,0,Y554/Gesamt!$B$32*((N554)*(1+S554))/((1+Gesamt!$B$29)^(Gesamt!$B$32-N554)))</f>
        <v>0</v>
      </c>
      <c r="AA554" s="37">
        <f t="shared" si="64"/>
        <v>0</v>
      </c>
      <c r="AB554" s="15">
        <f>IF(V554-P554&gt;0,0,IF(N554&gt;Gesamt!$B$24,0,K554/12*Gesamt!$C$24*(((1+Beamte!L554)^(Gesamt!$B$24-Beamte!N554)))))</f>
        <v>0</v>
      </c>
      <c r="AC554" s="15">
        <f>IF(N554&gt;Gesamt!$B$24,0,AB554/Gesamt!$B$24*((N554)*(1+S554))/((1+Gesamt!$B$29)^(Gesamt!$B$24-N554)))</f>
        <v>0</v>
      </c>
      <c r="AD554" s="37">
        <f t="shared" si="65"/>
        <v>0</v>
      </c>
      <c r="AE554" s="15">
        <f>IF(R554-P554&lt;0,0,x)</f>
        <v>0</v>
      </c>
    </row>
    <row r="555" spans="6:31" x14ac:dyDescent="0.15">
      <c r="F555" s="40"/>
      <c r="G555" s="40"/>
      <c r="H555" s="40"/>
      <c r="I555" s="41"/>
      <c r="J555" s="41"/>
      <c r="K555" s="32">
        <f t="shared" si="61"/>
        <v>0</v>
      </c>
      <c r="L555" s="42">
        <v>1.4999999999999999E-2</v>
      </c>
      <c r="M555" s="33">
        <f t="shared" si="62"/>
        <v>-50.997946611909654</v>
      </c>
      <c r="N555" s="22">
        <f>(Gesamt!$B$2-IF(H555=0,G555,H555))/365.25</f>
        <v>116</v>
      </c>
      <c r="O555" s="22">
        <f t="shared" si="60"/>
        <v>65.002053388090346</v>
      </c>
      <c r="P555" s="23">
        <f>F555+IF(C555="m",Gesamt!$B$13*365.25,Gesamt!$B$14*365.25)</f>
        <v>23741.25</v>
      </c>
      <c r="Q555" s="34">
        <f t="shared" si="63"/>
        <v>23742</v>
      </c>
      <c r="R555" s="24">
        <f>IF(N555&lt;Gesamt!$B$23,IF(H555=0,G555+365.25*Gesamt!$B$23,H555+365.25*Gesamt!$B$23),0)</f>
        <v>0</v>
      </c>
      <c r="S555" s="35">
        <f>IF(M555&lt;Gesamt!$B$17,Gesamt!$C$17,IF(M555&lt;Gesamt!$B$18,Gesamt!$C$18,IF(M555&lt;Gesamt!$B$19,Gesamt!$C$19,Gesamt!$C$20)))</f>
        <v>0</v>
      </c>
      <c r="T555" s="26">
        <f>IF(R555&gt;0,IF(R555&lt;P555,K555/12*Gesamt!$C$23*(1+L555)^(Gesamt!$B$23-Beamte!N555)*(1+$K$4),0),0)</f>
        <v>0</v>
      </c>
      <c r="U555" s="36">
        <f>(T555/Gesamt!$B$23*N555/((1+Gesamt!$B$29)^(Gesamt!$B$23-Beamte!N555)))*(1+S555)</f>
        <v>0</v>
      </c>
      <c r="V555" s="24">
        <f>IF(N555&lt;Gesamt!$B$24,IF(H555=0,G555+365.25*Gesamt!$B$24,H555+365.25*Gesamt!$B$24),0)</f>
        <v>0</v>
      </c>
      <c r="W555" s="26" t="b">
        <f>IF(V555&gt;0,IF(V555&lt;P555,K555/12*Gesamt!$C$24*(1+L555)^(Gesamt!$B$24-Beamte!N555)*(1+$K$4),IF(O555&gt;=35,K555/12*Gesamt!$C$24*(1+L555)^(O555-N555)*(1+$K$4),0)))</f>
        <v>0</v>
      </c>
      <c r="X555" s="36">
        <f>IF(O555&gt;=40,(W555/Gesamt!$B$24*N555/((1+Gesamt!$B$29)^(Gesamt!$B$24-Beamte!N555))*(1+S555)),IF(O555&gt;=35,(W555/O555*N555/((1+Gesamt!$B$29)^(O555-Beamte!N555))*(1+S555)),0))</f>
        <v>0</v>
      </c>
      <c r="Y555" s="27">
        <f>IF(N555&gt;Gesamt!$B$23,0,K555/12*Gesamt!$C$23*(((1+Beamte!L555)^(Gesamt!$B$23-Beamte!N555))))</f>
        <v>0</v>
      </c>
      <c r="Z555" s="15">
        <f>IF(N555&gt;Gesamt!$B$32,0,Y555/Gesamt!$B$32*((N555)*(1+S555))/((1+Gesamt!$B$29)^(Gesamt!$B$32-N555)))</f>
        <v>0</v>
      </c>
      <c r="AA555" s="37">
        <f t="shared" si="64"/>
        <v>0</v>
      </c>
      <c r="AB555" s="15">
        <f>IF(V555-P555&gt;0,0,IF(N555&gt;Gesamt!$B$24,0,K555/12*Gesamt!$C$24*(((1+Beamte!L555)^(Gesamt!$B$24-Beamte!N555)))))</f>
        <v>0</v>
      </c>
      <c r="AC555" s="15">
        <f>IF(N555&gt;Gesamt!$B$24,0,AB555/Gesamt!$B$24*((N555)*(1+S555))/((1+Gesamt!$B$29)^(Gesamt!$B$24-N555)))</f>
        <v>0</v>
      </c>
      <c r="AD555" s="37">
        <f t="shared" si="65"/>
        <v>0</v>
      </c>
      <c r="AE555" s="15">
        <f>IF(R555-P555&lt;0,0,x)</f>
        <v>0</v>
      </c>
    </row>
    <row r="556" spans="6:31" x14ac:dyDescent="0.15">
      <c r="F556" s="40"/>
      <c r="G556" s="40"/>
      <c r="H556" s="40"/>
      <c r="I556" s="41"/>
      <c r="J556" s="41"/>
      <c r="K556" s="32">
        <f t="shared" si="61"/>
        <v>0</v>
      </c>
      <c r="L556" s="42">
        <v>1.4999999999999999E-2</v>
      </c>
      <c r="M556" s="33">
        <f t="shared" si="62"/>
        <v>-50.997946611909654</v>
      </c>
      <c r="N556" s="22">
        <f>(Gesamt!$B$2-IF(H556=0,G556,H556))/365.25</f>
        <v>116</v>
      </c>
      <c r="O556" s="22">
        <f t="shared" si="60"/>
        <v>65.002053388090346</v>
      </c>
      <c r="P556" s="23">
        <f>F556+IF(C556="m",Gesamt!$B$13*365.25,Gesamt!$B$14*365.25)</f>
        <v>23741.25</v>
      </c>
      <c r="Q556" s="34">
        <f t="shared" si="63"/>
        <v>23742</v>
      </c>
      <c r="R556" s="24">
        <f>IF(N556&lt;Gesamt!$B$23,IF(H556=0,G556+365.25*Gesamt!$B$23,H556+365.25*Gesamt!$B$23),0)</f>
        <v>0</v>
      </c>
      <c r="S556" s="35">
        <f>IF(M556&lt;Gesamt!$B$17,Gesamt!$C$17,IF(M556&lt;Gesamt!$B$18,Gesamt!$C$18,IF(M556&lt;Gesamt!$B$19,Gesamt!$C$19,Gesamt!$C$20)))</f>
        <v>0</v>
      </c>
      <c r="T556" s="26">
        <f>IF(R556&gt;0,IF(R556&lt;P556,K556/12*Gesamt!$C$23*(1+L556)^(Gesamt!$B$23-Beamte!N556)*(1+$K$4),0),0)</f>
        <v>0</v>
      </c>
      <c r="U556" s="36">
        <f>(T556/Gesamt!$B$23*N556/((1+Gesamt!$B$29)^(Gesamt!$B$23-Beamte!N556)))*(1+S556)</f>
        <v>0</v>
      </c>
      <c r="V556" s="24">
        <f>IF(N556&lt;Gesamt!$B$24,IF(H556=0,G556+365.25*Gesamt!$B$24,H556+365.25*Gesamt!$B$24),0)</f>
        <v>0</v>
      </c>
      <c r="W556" s="26" t="b">
        <f>IF(V556&gt;0,IF(V556&lt;P556,K556/12*Gesamt!$C$24*(1+L556)^(Gesamt!$B$24-Beamte!N556)*(1+$K$4),IF(O556&gt;=35,K556/12*Gesamt!$C$24*(1+L556)^(O556-N556)*(1+$K$4),0)))</f>
        <v>0</v>
      </c>
      <c r="X556" s="36">
        <f>IF(O556&gt;=40,(W556/Gesamt!$B$24*N556/((1+Gesamt!$B$29)^(Gesamt!$B$24-Beamte!N556))*(1+S556)),IF(O556&gt;=35,(W556/O556*N556/((1+Gesamt!$B$29)^(O556-Beamte!N556))*(1+S556)),0))</f>
        <v>0</v>
      </c>
      <c r="Y556" s="27">
        <f>IF(N556&gt;Gesamt!$B$23,0,K556/12*Gesamt!$C$23*(((1+Beamte!L556)^(Gesamt!$B$23-Beamte!N556))))</f>
        <v>0</v>
      </c>
      <c r="Z556" s="15">
        <f>IF(N556&gt;Gesamt!$B$32,0,Y556/Gesamt!$B$32*((N556)*(1+S556))/((1+Gesamt!$B$29)^(Gesamt!$B$32-N556)))</f>
        <v>0</v>
      </c>
      <c r="AA556" s="37">
        <f t="shared" si="64"/>
        <v>0</v>
      </c>
      <c r="AB556" s="15">
        <f>IF(V556-P556&gt;0,0,IF(N556&gt;Gesamt!$B$24,0,K556/12*Gesamt!$C$24*(((1+Beamte!L556)^(Gesamt!$B$24-Beamte!N556)))))</f>
        <v>0</v>
      </c>
      <c r="AC556" s="15">
        <f>IF(N556&gt;Gesamt!$B$24,0,AB556/Gesamt!$B$24*((N556)*(1+S556))/((1+Gesamt!$B$29)^(Gesamt!$B$24-N556)))</f>
        <v>0</v>
      </c>
      <c r="AD556" s="37">
        <f t="shared" si="65"/>
        <v>0</v>
      </c>
      <c r="AE556" s="15">
        <f>IF(R556-P556&lt;0,0,x)</f>
        <v>0</v>
      </c>
    </row>
    <row r="557" spans="6:31" x14ac:dyDescent="0.15">
      <c r="F557" s="40"/>
      <c r="G557" s="40"/>
      <c r="H557" s="40"/>
      <c r="I557" s="41"/>
      <c r="J557" s="41"/>
      <c r="K557" s="32">
        <f t="shared" si="61"/>
        <v>0</v>
      </c>
      <c r="L557" s="42">
        <v>1.4999999999999999E-2</v>
      </c>
      <c r="M557" s="33">
        <f t="shared" si="62"/>
        <v>-50.997946611909654</v>
      </c>
      <c r="N557" s="22">
        <f>(Gesamt!$B$2-IF(H557=0,G557,H557))/365.25</f>
        <v>116</v>
      </c>
      <c r="O557" s="22">
        <f t="shared" si="60"/>
        <v>65.002053388090346</v>
      </c>
      <c r="P557" s="23">
        <f>F557+IF(C557="m",Gesamt!$B$13*365.25,Gesamt!$B$14*365.25)</f>
        <v>23741.25</v>
      </c>
      <c r="Q557" s="34">
        <f t="shared" si="63"/>
        <v>23742</v>
      </c>
      <c r="R557" s="24">
        <f>IF(N557&lt;Gesamt!$B$23,IF(H557=0,G557+365.25*Gesamt!$B$23,H557+365.25*Gesamt!$B$23),0)</f>
        <v>0</v>
      </c>
      <c r="S557" s="35">
        <f>IF(M557&lt;Gesamt!$B$17,Gesamt!$C$17,IF(M557&lt;Gesamt!$B$18,Gesamt!$C$18,IF(M557&lt;Gesamt!$B$19,Gesamt!$C$19,Gesamt!$C$20)))</f>
        <v>0</v>
      </c>
      <c r="T557" s="26">
        <f>IF(R557&gt;0,IF(R557&lt;P557,K557/12*Gesamt!$C$23*(1+L557)^(Gesamt!$B$23-Beamte!N557)*(1+$K$4),0),0)</f>
        <v>0</v>
      </c>
      <c r="U557" s="36">
        <f>(T557/Gesamt!$B$23*N557/((1+Gesamt!$B$29)^(Gesamt!$B$23-Beamte!N557)))*(1+S557)</f>
        <v>0</v>
      </c>
      <c r="V557" s="24">
        <f>IF(N557&lt;Gesamt!$B$24,IF(H557=0,G557+365.25*Gesamt!$B$24,H557+365.25*Gesamt!$B$24),0)</f>
        <v>0</v>
      </c>
      <c r="W557" s="26" t="b">
        <f>IF(V557&gt;0,IF(V557&lt;P557,K557/12*Gesamt!$C$24*(1+L557)^(Gesamt!$B$24-Beamte!N557)*(1+$K$4),IF(O557&gt;=35,K557/12*Gesamt!$C$24*(1+L557)^(O557-N557)*(1+$K$4),0)))</f>
        <v>0</v>
      </c>
      <c r="X557" s="36">
        <f>IF(O557&gt;=40,(W557/Gesamt!$B$24*N557/((1+Gesamt!$B$29)^(Gesamt!$B$24-Beamte!N557))*(1+S557)),IF(O557&gt;=35,(W557/O557*N557/((1+Gesamt!$B$29)^(O557-Beamte!N557))*(1+S557)),0))</f>
        <v>0</v>
      </c>
      <c r="Y557" s="27">
        <f>IF(N557&gt;Gesamt!$B$23,0,K557/12*Gesamt!$C$23*(((1+Beamte!L557)^(Gesamt!$B$23-Beamte!N557))))</f>
        <v>0</v>
      </c>
      <c r="Z557" s="15">
        <f>IF(N557&gt;Gesamt!$B$32,0,Y557/Gesamt!$B$32*((N557)*(1+S557))/((1+Gesamt!$B$29)^(Gesamt!$B$32-N557)))</f>
        <v>0</v>
      </c>
      <c r="AA557" s="37">
        <f t="shared" si="64"/>
        <v>0</v>
      </c>
      <c r="AB557" s="15">
        <f>IF(V557-P557&gt;0,0,IF(N557&gt;Gesamt!$B$24,0,K557/12*Gesamt!$C$24*(((1+Beamte!L557)^(Gesamt!$B$24-Beamte!N557)))))</f>
        <v>0</v>
      </c>
      <c r="AC557" s="15">
        <f>IF(N557&gt;Gesamt!$B$24,0,AB557/Gesamt!$B$24*((N557)*(1+S557))/((1+Gesamt!$B$29)^(Gesamt!$B$24-N557)))</f>
        <v>0</v>
      </c>
      <c r="AD557" s="37">
        <f t="shared" si="65"/>
        <v>0</v>
      </c>
      <c r="AE557" s="15">
        <f>IF(R557-P557&lt;0,0,x)</f>
        <v>0</v>
      </c>
    </row>
    <row r="558" spans="6:31" x14ac:dyDescent="0.15">
      <c r="F558" s="40"/>
      <c r="G558" s="40"/>
      <c r="H558" s="40"/>
      <c r="I558" s="41"/>
      <c r="J558" s="41"/>
      <c r="K558" s="32">
        <f t="shared" si="61"/>
        <v>0</v>
      </c>
      <c r="L558" s="42">
        <v>1.4999999999999999E-2</v>
      </c>
      <c r="M558" s="33">
        <f t="shared" si="62"/>
        <v>-50.997946611909654</v>
      </c>
      <c r="N558" s="22">
        <f>(Gesamt!$B$2-IF(H558=0,G558,H558))/365.25</f>
        <v>116</v>
      </c>
      <c r="O558" s="22">
        <f t="shared" si="60"/>
        <v>65.002053388090346</v>
      </c>
      <c r="P558" s="23">
        <f>F558+IF(C558="m",Gesamt!$B$13*365.25,Gesamt!$B$14*365.25)</f>
        <v>23741.25</v>
      </c>
      <c r="Q558" s="34">
        <f t="shared" si="63"/>
        <v>23742</v>
      </c>
      <c r="R558" s="24">
        <f>IF(N558&lt;Gesamt!$B$23,IF(H558=0,G558+365.25*Gesamt!$B$23,H558+365.25*Gesamt!$B$23),0)</f>
        <v>0</v>
      </c>
      <c r="S558" s="35">
        <f>IF(M558&lt;Gesamt!$B$17,Gesamt!$C$17,IF(M558&lt;Gesamt!$B$18,Gesamt!$C$18,IF(M558&lt;Gesamt!$B$19,Gesamt!$C$19,Gesamt!$C$20)))</f>
        <v>0</v>
      </c>
      <c r="T558" s="26">
        <f>IF(R558&gt;0,IF(R558&lt;P558,K558/12*Gesamt!$C$23*(1+L558)^(Gesamt!$B$23-Beamte!N558)*(1+$K$4),0),0)</f>
        <v>0</v>
      </c>
      <c r="U558" s="36">
        <f>(T558/Gesamt!$B$23*N558/((1+Gesamt!$B$29)^(Gesamt!$B$23-Beamte!N558)))*(1+S558)</f>
        <v>0</v>
      </c>
      <c r="V558" s="24">
        <f>IF(N558&lt;Gesamt!$B$24,IF(H558=0,G558+365.25*Gesamt!$B$24,H558+365.25*Gesamt!$B$24),0)</f>
        <v>0</v>
      </c>
      <c r="W558" s="26" t="b">
        <f>IF(V558&gt;0,IF(V558&lt;P558,K558/12*Gesamt!$C$24*(1+L558)^(Gesamt!$B$24-Beamte!N558)*(1+$K$4),IF(O558&gt;=35,K558/12*Gesamt!$C$24*(1+L558)^(O558-N558)*(1+$K$4),0)))</f>
        <v>0</v>
      </c>
      <c r="X558" s="36">
        <f>IF(O558&gt;=40,(W558/Gesamt!$B$24*N558/((1+Gesamt!$B$29)^(Gesamt!$B$24-Beamte!N558))*(1+S558)),IF(O558&gt;=35,(W558/O558*N558/((1+Gesamt!$B$29)^(O558-Beamte!N558))*(1+S558)),0))</f>
        <v>0</v>
      </c>
      <c r="Y558" s="27">
        <f>IF(N558&gt;Gesamt!$B$23,0,K558/12*Gesamt!$C$23*(((1+Beamte!L558)^(Gesamt!$B$23-Beamte!N558))))</f>
        <v>0</v>
      </c>
      <c r="Z558" s="15">
        <f>IF(N558&gt;Gesamt!$B$32,0,Y558/Gesamt!$B$32*((N558)*(1+S558))/((1+Gesamt!$B$29)^(Gesamt!$B$32-N558)))</f>
        <v>0</v>
      </c>
      <c r="AA558" s="37">
        <f t="shared" si="64"/>
        <v>0</v>
      </c>
      <c r="AB558" s="15">
        <f>IF(V558-P558&gt;0,0,IF(N558&gt;Gesamt!$B$24,0,K558/12*Gesamt!$C$24*(((1+Beamte!L558)^(Gesamt!$B$24-Beamte!N558)))))</f>
        <v>0</v>
      </c>
      <c r="AC558" s="15">
        <f>IF(N558&gt;Gesamt!$B$24,0,AB558/Gesamt!$B$24*((N558)*(1+S558))/((1+Gesamt!$B$29)^(Gesamt!$B$24-N558)))</f>
        <v>0</v>
      </c>
      <c r="AD558" s="37">
        <f t="shared" si="65"/>
        <v>0</v>
      </c>
      <c r="AE558" s="15">
        <f>IF(R558-P558&lt;0,0,x)</f>
        <v>0</v>
      </c>
    </row>
    <row r="559" spans="6:31" x14ac:dyDescent="0.15">
      <c r="F559" s="40"/>
      <c r="G559" s="40"/>
      <c r="H559" s="40"/>
      <c r="I559" s="41"/>
      <c r="J559" s="41"/>
      <c r="K559" s="32">
        <f t="shared" si="61"/>
        <v>0</v>
      </c>
      <c r="L559" s="42">
        <v>1.4999999999999999E-2</v>
      </c>
      <c r="M559" s="33">
        <f t="shared" si="62"/>
        <v>-50.997946611909654</v>
      </c>
      <c r="N559" s="22">
        <f>(Gesamt!$B$2-IF(H559=0,G559,H559))/365.25</f>
        <v>116</v>
      </c>
      <c r="O559" s="22">
        <f t="shared" si="60"/>
        <v>65.002053388090346</v>
      </c>
      <c r="P559" s="23">
        <f>F559+IF(C559="m",Gesamt!$B$13*365.25,Gesamt!$B$14*365.25)</f>
        <v>23741.25</v>
      </c>
      <c r="Q559" s="34">
        <f t="shared" si="63"/>
        <v>23742</v>
      </c>
      <c r="R559" s="24">
        <f>IF(N559&lt;Gesamt!$B$23,IF(H559=0,G559+365.25*Gesamt!$B$23,H559+365.25*Gesamt!$B$23),0)</f>
        <v>0</v>
      </c>
      <c r="S559" s="35">
        <f>IF(M559&lt;Gesamt!$B$17,Gesamt!$C$17,IF(M559&lt;Gesamt!$B$18,Gesamt!$C$18,IF(M559&lt;Gesamt!$B$19,Gesamt!$C$19,Gesamt!$C$20)))</f>
        <v>0</v>
      </c>
      <c r="T559" s="26">
        <f>IF(R559&gt;0,IF(R559&lt;P559,K559/12*Gesamt!$C$23*(1+L559)^(Gesamt!$B$23-Beamte!N559)*(1+$K$4),0),0)</f>
        <v>0</v>
      </c>
      <c r="U559" s="36">
        <f>(T559/Gesamt!$B$23*N559/((1+Gesamt!$B$29)^(Gesamt!$B$23-Beamte!N559)))*(1+S559)</f>
        <v>0</v>
      </c>
      <c r="V559" s="24">
        <f>IF(N559&lt;Gesamt!$B$24,IF(H559=0,G559+365.25*Gesamt!$B$24,H559+365.25*Gesamt!$B$24),0)</f>
        <v>0</v>
      </c>
      <c r="W559" s="26" t="b">
        <f>IF(V559&gt;0,IF(V559&lt;P559,K559/12*Gesamt!$C$24*(1+L559)^(Gesamt!$B$24-Beamte!N559)*(1+$K$4),IF(O559&gt;=35,K559/12*Gesamt!$C$24*(1+L559)^(O559-N559)*(1+$K$4),0)))</f>
        <v>0</v>
      </c>
      <c r="X559" s="36">
        <f>IF(O559&gt;=40,(W559/Gesamt!$B$24*N559/((1+Gesamt!$B$29)^(Gesamt!$B$24-Beamte!N559))*(1+S559)),IF(O559&gt;=35,(W559/O559*N559/((1+Gesamt!$B$29)^(O559-Beamte!N559))*(1+S559)),0))</f>
        <v>0</v>
      </c>
      <c r="Y559" s="27">
        <f>IF(N559&gt;Gesamt!$B$23,0,K559/12*Gesamt!$C$23*(((1+Beamte!L559)^(Gesamt!$B$23-Beamte!N559))))</f>
        <v>0</v>
      </c>
      <c r="Z559" s="15">
        <f>IF(N559&gt;Gesamt!$B$32,0,Y559/Gesamt!$B$32*((N559)*(1+S559))/((1+Gesamt!$B$29)^(Gesamt!$B$32-N559)))</f>
        <v>0</v>
      </c>
      <c r="AA559" s="37">
        <f t="shared" si="64"/>
        <v>0</v>
      </c>
      <c r="AB559" s="15">
        <f>IF(V559-P559&gt;0,0,IF(N559&gt;Gesamt!$B$24,0,K559/12*Gesamt!$C$24*(((1+Beamte!L559)^(Gesamt!$B$24-Beamte!N559)))))</f>
        <v>0</v>
      </c>
      <c r="AC559" s="15">
        <f>IF(N559&gt;Gesamt!$B$24,0,AB559/Gesamt!$B$24*((N559)*(1+S559))/((1+Gesamt!$B$29)^(Gesamt!$B$24-N559)))</f>
        <v>0</v>
      </c>
      <c r="AD559" s="37">
        <f t="shared" si="65"/>
        <v>0</v>
      </c>
      <c r="AE559" s="15">
        <f>IF(R559-P559&lt;0,0,x)</f>
        <v>0</v>
      </c>
    </row>
    <row r="560" spans="6:31" x14ac:dyDescent="0.15">
      <c r="F560" s="40"/>
      <c r="G560" s="40"/>
      <c r="H560" s="40"/>
      <c r="I560" s="41"/>
      <c r="J560" s="41"/>
      <c r="K560" s="32">
        <f t="shared" si="61"/>
        <v>0</v>
      </c>
      <c r="L560" s="42">
        <v>1.4999999999999999E-2</v>
      </c>
      <c r="M560" s="33">
        <f t="shared" si="62"/>
        <v>-50.997946611909654</v>
      </c>
      <c r="N560" s="22">
        <f>(Gesamt!$B$2-IF(H560=0,G560,H560))/365.25</f>
        <v>116</v>
      </c>
      <c r="O560" s="22">
        <f t="shared" si="60"/>
        <v>65.002053388090346</v>
      </c>
      <c r="P560" s="23">
        <f>F560+IF(C560="m",Gesamt!$B$13*365.25,Gesamt!$B$14*365.25)</f>
        <v>23741.25</v>
      </c>
      <c r="Q560" s="34">
        <f t="shared" si="63"/>
        <v>23742</v>
      </c>
      <c r="R560" s="24">
        <f>IF(N560&lt;Gesamt!$B$23,IF(H560=0,G560+365.25*Gesamt!$B$23,H560+365.25*Gesamt!$B$23),0)</f>
        <v>0</v>
      </c>
      <c r="S560" s="35">
        <f>IF(M560&lt;Gesamt!$B$17,Gesamt!$C$17,IF(M560&lt;Gesamt!$B$18,Gesamt!$C$18,IF(M560&lt;Gesamt!$B$19,Gesamt!$C$19,Gesamt!$C$20)))</f>
        <v>0</v>
      </c>
      <c r="T560" s="26">
        <f>IF(R560&gt;0,IF(R560&lt;P560,K560/12*Gesamt!$C$23*(1+L560)^(Gesamt!$B$23-Beamte!N560)*(1+$K$4),0),0)</f>
        <v>0</v>
      </c>
      <c r="U560" s="36">
        <f>(T560/Gesamt!$B$23*N560/((1+Gesamt!$B$29)^(Gesamt!$B$23-Beamte!N560)))*(1+S560)</f>
        <v>0</v>
      </c>
      <c r="V560" s="24">
        <f>IF(N560&lt;Gesamt!$B$24,IF(H560=0,G560+365.25*Gesamt!$B$24,H560+365.25*Gesamt!$B$24),0)</f>
        <v>0</v>
      </c>
      <c r="W560" s="26" t="b">
        <f>IF(V560&gt;0,IF(V560&lt;P560,K560/12*Gesamt!$C$24*(1+L560)^(Gesamt!$B$24-Beamte!N560)*(1+$K$4),IF(O560&gt;=35,K560/12*Gesamt!$C$24*(1+L560)^(O560-N560)*(1+$K$4),0)))</f>
        <v>0</v>
      </c>
      <c r="X560" s="36">
        <f>IF(O560&gt;=40,(W560/Gesamt!$B$24*N560/((1+Gesamt!$B$29)^(Gesamt!$B$24-Beamte!N560))*(1+S560)),IF(O560&gt;=35,(W560/O560*N560/((1+Gesamt!$B$29)^(O560-Beamte!N560))*(1+S560)),0))</f>
        <v>0</v>
      </c>
      <c r="Y560" s="27">
        <f>IF(N560&gt;Gesamt!$B$23,0,K560/12*Gesamt!$C$23*(((1+Beamte!L560)^(Gesamt!$B$23-Beamte!N560))))</f>
        <v>0</v>
      </c>
      <c r="Z560" s="15">
        <f>IF(N560&gt;Gesamt!$B$32,0,Y560/Gesamt!$B$32*((N560)*(1+S560))/((1+Gesamt!$B$29)^(Gesamt!$B$32-N560)))</f>
        <v>0</v>
      </c>
      <c r="AA560" s="37">
        <f t="shared" si="64"/>
        <v>0</v>
      </c>
      <c r="AB560" s="15">
        <f>IF(V560-P560&gt;0,0,IF(N560&gt;Gesamt!$B$24,0,K560/12*Gesamt!$C$24*(((1+Beamte!L560)^(Gesamt!$B$24-Beamte!N560)))))</f>
        <v>0</v>
      </c>
      <c r="AC560" s="15">
        <f>IF(N560&gt;Gesamt!$B$24,0,AB560/Gesamt!$B$24*((N560)*(1+S560))/((1+Gesamt!$B$29)^(Gesamt!$B$24-N560)))</f>
        <v>0</v>
      </c>
      <c r="AD560" s="37">
        <f t="shared" si="65"/>
        <v>0</v>
      </c>
      <c r="AE560" s="15">
        <f>IF(R560-P560&lt;0,0,x)</f>
        <v>0</v>
      </c>
    </row>
    <row r="561" spans="6:31" x14ac:dyDescent="0.15">
      <c r="F561" s="40"/>
      <c r="G561" s="40"/>
      <c r="H561" s="40"/>
      <c r="I561" s="41"/>
      <c r="J561" s="41"/>
      <c r="K561" s="32">
        <f t="shared" si="61"/>
        <v>0</v>
      </c>
      <c r="L561" s="42">
        <v>1.4999999999999999E-2</v>
      </c>
      <c r="M561" s="33">
        <f t="shared" si="62"/>
        <v>-50.997946611909654</v>
      </c>
      <c r="N561" s="22">
        <f>(Gesamt!$B$2-IF(H561=0,G561,H561))/365.25</f>
        <v>116</v>
      </c>
      <c r="O561" s="22">
        <f t="shared" si="60"/>
        <v>65.002053388090346</v>
      </c>
      <c r="P561" s="23">
        <f>F561+IF(C561="m",Gesamt!$B$13*365.25,Gesamt!$B$14*365.25)</f>
        <v>23741.25</v>
      </c>
      <c r="Q561" s="34">
        <f t="shared" si="63"/>
        <v>23742</v>
      </c>
      <c r="R561" s="24">
        <f>IF(N561&lt;Gesamt!$B$23,IF(H561=0,G561+365.25*Gesamt!$B$23,H561+365.25*Gesamt!$B$23),0)</f>
        <v>0</v>
      </c>
      <c r="S561" s="35">
        <f>IF(M561&lt;Gesamt!$B$17,Gesamt!$C$17,IF(M561&lt;Gesamt!$B$18,Gesamt!$C$18,IF(M561&lt;Gesamt!$B$19,Gesamt!$C$19,Gesamt!$C$20)))</f>
        <v>0</v>
      </c>
      <c r="T561" s="26">
        <f>IF(R561&gt;0,IF(R561&lt;P561,K561/12*Gesamt!$C$23*(1+L561)^(Gesamt!$B$23-Beamte!N561)*(1+$K$4),0),0)</f>
        <v>0</v>
      </c>
      <c r="U561" s="36">
        <f>(T561/Gesamt!$B$23*N561/((1+Gesamt!$B$29)^(Gesamt!$B$23-Beamte!N561)))*(1+S561)</f>
        <v>0</v>
      </c>
      <c r="V561" s="24">
        <f>IF(N561&lt;Gesamt!$B$24,IF(H561=0,G561+365.25*Gesamt!$B$24,H561+365.25*Gesamt!$B$24),0)</f>
        <v>0</v>
      </c>
      <c r="W561" s="26" t="b">
        <f>IF(V561&gt;0,IF(V561&lt;P561,K561/12*Gesamt!$C$24*(1+L561)^(Gesamt!$B$24-Beamte!N561)*(1+$K$4),IF(O561&gt;=35,K561/12*Gesamt!$C$24*(1+L561)^(O561-N561)*(1+$K$4),0)))</f>
        <v>0</v>
      </c>
      <c r="X561" s="36">
        <f>IF(O561&gt;=40,(W561/Gesamt!$B$24*N561/((1+Gesamt!$B$29)^(Gesamt!$B$24-Beamte!N561))*(1+S561)),IF(O561&gt;=35,(W561/O561*N561/((1+Gesamt!$B$29)^(O561-Beamte!N561))*(1+S561)),0))</f>
        <v>0</v>
      </c>
      <c r="Y561" s="27">
        <f>IF(N561&gt;Gesamt!$B$23,0,K561/12*Gesamt!$C$23*(((1+Beamte!L561)^(Gesamt!$B$23-Beamte!N561))))</f>
        <v>0</v>
      </c>
      <c r="Z561" s="15">
        <f>IF(N561&gt;Gesamt!$B$32,0,Y561/Gesamt!$B$32*((N561)*(1+S561))/((1+Gesamt!$B$29)^(Gesamt!$B$32-N561)))</f>
        <v>0</v>
      </c>
      <c r="AA561" s="37">
        <f t="shared" si="64"/>
        <v>0</v>
      </c>
      <c r="AB561" s="15">
        <f>IF(V561-P561&gt;0,0,IF(N561&gt;Gesamt!$B$24,0,K561/12*Gesamt!$C$24*(((1+Beamte!L561)^(Gesamt!$B$24-Beamte!N561)))))</f>
        <v>0</v>
      </c>
      <c r="AC561" s="15">
        <f>IF(N561&gt;Gesamt!$B$24,0,AB561/Gesamt!$B$24*((N561)*(1+S561))/((1+Gesamt!$B$29)^(Gesamt!$B$24-N561)))</f>
        <v>0</v>
      </c>
      <c r="AD561" s="37">
        <f t="shared" si="65"/>
        <v>0</v>
      </c>
      <c r="AE561" s="15">
        <f>IF(R561-P561&lt;0,0,x)</f>
        <v>0</v>
      </c>
    </row>
    <row r="562" spans="6:31" x14ac:dyDescent="0.15">
      <c r="F562" s="40"/>
      <c r="G562" s="40"/>
      <c r="H562" s="40"/>
      <c r="I562" s="41"/>
      <c r="J562" s="41"/>
      <c r="K562" s="32">
        <f t="shared" si="61"/>
        <v>0</v>
      </c>
      <c r="L562" s="42">
        <v>1.4999999999999999E-2</v>
      </c>
      <c r="M562" s="33">
        <f t="shared" si="62"/>
        <v>-50.997946611909654</v>
      </c>
      <c r="N562" s="22">
        <f>(Gesamt!$B$2-IF(H562=0,G562,H562))/365.25</f>
        <v>116</v>
      </c>
      <c r="O562" s="22">
        <f t="shared" si="60"/>
        <v>65.002053388090346</v>
      </c>
      <c r="P562" s="23">
        <f>F562+IF(C562="m",Gesamt!$B$13*365.25,Gesamt!$B$14*365.25)</f>
        <v>23741.25</v>
      </c>
      <c r="Q562" s="34">
        <f t="shared" si="63"/>
        <v>23742</v>
      </c>
      <c r="R562" s="24">
        <f>IF(N562&lt;Gesamt!$B$23,IF(H562=0,G562+365.25*Gesamt!$B$23,H562+365.25*Gesamt!$B$23),0)</f>
        <v>0</v>
      </c>
      <c r="S562" s="35">
        <f>IF(M562&lt;Gesamt!$B$17,Gesamt!$C$17,IF(M562&lt;Gesamt!$B$18,Gesamt!$C$18,IF(M562&lt;Gesamt!$B$19,Gesamt!$C$19,Gesamt!$C$20)))</f>
        <v>0</v>
      </c>
      <c r="T562" s="26">
        <f>IF(R562&gt;0,IF(R562&lt;P562,K562/12*Gesamt!$C$23*(1+L562)^(Gesamt!$B$23-Beamte!N562)*(1+$K$4),0),0)</f>
        <v>0</v>
      </c>
      <c r="U562" s="36">
        <f>(T562/Gesamt!$B$23*N562/((1+Gesamt!$B$29)^(Gesamt!$B$23-Beamte!N562)))*(1+S562)</f>
        <v>0</v>
      </c>
      <c r="V562" s="24">
        <f>IF(N562&lt;Gesamt!$B$24,IF(H562=0,G562+365.25*Gesamt!$B$24,H562+365.25*Gesamt!$B$24),0)</f>
        <v>0</v>
      </c>
      <c r="W562" s="26" t="b">
        <f>IF(V562&gt;0,IF(V562&lt;P562,K562/12*Gesamt!$C$24*(1+L562)^(Gesamt!$B$24-Beamte!N562)*(1+$K$4),IF(O562&gt;=35,K562/12*Gesamt!$C$24*(1+L562)^(O562-N562)*(1+$K$4),0)))</f>
        <v>0</v>
      </c>
      <c r="X562" s="36">
        <f>IF(O562&gt;=40,(W562/Gesamt!$B$24*N562/((1+Gesamt!$B$29)^(Gesamt!$B$24-Beamte!N562))*(1+S562)),IF(O562&gt;=35,(W562/O562*N562/((1+Gesamt!$B$29)^(O562-Beamte!N562))*(1+S562)),0))</f>
        <v>0</v>
      </c>
      <c r="Y562" s="27">
        <f>IF(N562&gt;Gesamt!$B$23,0,K562/12*Gesamt!$C$23*(((1+Beamte!L562)^(Gesamt!$B$23-Beamte!N562))))</f>
        <v>0</v>
      </c>
      <c r="Z562" s="15">
        <f>IF(N562&gt;Gesamt!$B$32,0,Y562/Gesamt!$B$32*((N562)*(1+S562))/((1+Gesamt!$B$29)^(Gesamt!$B$32-N562)))</f>
        <v>0</v>
      </c>
      <c r="AA562" s="37">
        <f t="shared" si="64"/>
        <v>0</v>
      </c>
      <c r="AB562" s="15">
        <f>IF(V562-P562&gt;0,0,IF(N562&gt;Gesamt!$B$24,0,K562/12*Gesamt!$C$24*(((1+Beamte!L562)^(Gesamt!$B$24-Beamte!N562)))))</f>
        <v>0</v>
      </c>
      <c r="AC562" s="15">
        <f>IF(N562&gt;Gesamt!$B$24,0,AB562/Gesamt!$B$24*((N562)*(1+S562))/((1+Gesamt!$B$29)^(Gesamt!$B$24-N562)))</f>
        <v>0</v>
      </c>
      <c r="AD562" s="37">
        <f t="shared" si="65"/>
        <v>0</v>
      </c>
      <c r="AE562" s="15">
        <f>IF(R562-P562&lt;0,0,x)</f>
        <v>0</v>
      </c>
    </row>
    <row r="563" spans="6:31" x14ac:dyDescent="0.15">
      <c r="F563" s="40"/>
      <c r="G563" s="40"/>
      <c r="H563" s="40"/>
      <c r="I563" s="41"/>
      <c r="J563" s="41"/>
      <c r="K563" s="32">
        <f t="shared" si="61"/>
        <v>0</v>
      </c>
      <c r="L563" s="42">
        <v>1.4999999999999999E-2</v>
      </c>
      <c r="M563" s="33">
        <f t="shared" si="62"/>
        <v>-50.997946611909654</v>
      </c>
      <c r="N563" s="22">
        <f>(Gesamt!$B$2-IF(H563=0,G563,H563))/365.25</f>
        <v>116</v>
      </c>
      <c r="O563" s="22">
        <f t="shared" si="60"/>
        <v>65.002053388090346</v>
      </c>
      <c r="P563" s="23">
        <f>F563+IF(C563="m",Gesamt!$B$13*365.25,Gesamt!$B$14*365.25)</f>
        <v>23741.25</v>
      </c>
      <c r="Q563" s="34">
        <f t="shared" si="63"/>
        <v>23742</v>
      </c>
      <c r="R563" s="24">
        <f>IF(N563&lt;Gesamt!$B$23,IF(H563=0,G563+365.25*Gesamt!$B$23,H563+365.25*Gesamt!$B$23),0)</f>
        <v>0</v>
      </c>
      <c r="S563" s="35">
        <f>IF(M563&lt;Gesamt!$B$17,Gesamt!$C$17,IF(M563&lt;Gesamt!$B$18,Gesamt!$C$18,IF(M563&lt;Gesamt!$B$19,Gesamt!$C$19,Gesamt!$C$20)))</f>
        <v>0</v>
      </c>
      <c r="T563" s="26">
        <f>IF(R563&gt;0,IF(R563&lt;P563,K563/12*Gesamt!$C$23*(1+L563)^(Gesamt!$B$23-Beamte!N563)*(1+$K$4),0),0)</f>
        <v>0</v>
      </c>
      <c r="U563" s="36">
        <f>(T563/Gesamt!$B$23*N563/((1+Gesamt!$B$29)^(Gesamt!$B$23-Beamte!N563)))*(1+S563)</f>
        <v>0</v>
      </c>
      <c r="V563" s="24">
        <f>IF(N563&lt;Gesamt!$B$24,IF(H563=0,G563+365.25*Gesamt!$B$24,H563+365.25*Gesamt!$B$24),0)</f>
        <v>0</v>
      </c>
      <c r="W563" s="26" t="b">
        <f>IF(V563&gt;0,IF(V563&lt;P563,K563/12*Gesamt!$C$24*(1+L563)^(Gesamt!$B$24-Beamte!N563)*(1+$K$4),IF(O563&gt;=35,K563/12*Gesamt!$C$24*(1+L563)^(O563-N563)*(1+$K$4),0)))</f>
        <v>0</v>
      </c>
      <c r="X563" s="36">
        <f>IF(O563&gt;=40,(W563/Gesamt!$B$24*N563/((1+Gesamt!$B$29)^(Gesamt!$B$24-Beamte!N563))*(1+S563)),IF(O563&gt;=35,(W563/O563*N563/((1+Gesamt!$B$29)^(O563-Beamte!N563))*(1+S563)),0))</f>
        <v>0</v>
      </c>
      <c r="Y563" s="27">
        <f>IF(N563&gt;Gesamt!$B$23,0,K563/12*Gesamt!$C$23*(((1+Beamte!L563)^(Gesamt!$B$23-Beamte!N563))))</f>
        <v>0</v>
      </c>
      <c r="Z563" s="15">
        <f>IF(N563&gt;Gesamt!$B$32,0,Y563/Gesamt!$B$32*((N563)*(1+S563))/((1+Gesamt!$B$29)^(Gesamt!$B$32-N563)))</f>
        <v>0</v>
      </c>
      <c r="AA563" s="37">
        <f t="shared" si="64"/>
        <v>0</v>
      </c>
      <c r="AB563" s="15">
        <f>IF(V563-P563&gt;0,0,IF(N563&gt;Gesamt!$B$24,0,K563/12*Gesamt!$C$24*(((1+Beamte!L563)^(Gesamt!$B$24-Beamte!N563)))))</f>
        <v>0</v>
      </c>
      <c r="AC563" s="15">
        <f>IF(N563&gt;Gesamt!$B$24,0,AB563/Gesamt!$B$24*((N563)*(1+S563))/((1+Gesamt!$B$29)^(Gesamt!$B$24-N563)))</f>
        <v>0</v>
      </c>
      <c r="AD563" s="37">
        <f t="shared" si="65"/>
        <v>0</v>
      </c>
      <c r="AE563" s="15">
        <f>IF(R563-P563&lt;0,0,x)</f>
        <v>0</v>
      </c>
    </row>
    <row r="564" spans="6:31" x14ac:dyDescent="0.15">
      <c r="F564" s="40"/>
      <c r="G564" s="40"/>
      <c r="H564" s="40"/>
      <c r="I564" s="41"/>
      <c r="J564" s="41"/>
      <c r="K564" s="32">
        <f t="shared" si="61"/>
        <v>0</v>
      </c>
      <c r="L564" s="42">
        <v>1.4999999999999999E-2</v>
      </c>
      <c r="M564" s="33">
        <f t="shared" si="62"/>
        <v>-50.997946611909654</v>
      </c>
      <c r="N564" s="22">
        <f>(Gesamt!$B$2-IF(H564=0,G564,H564))/365.25</f>
        <v>116</v>
      </c>
      <c r="O564" s="22">
        <f t="shared" si="60"/>
        <v>65.002053388090346</v>
      </c>
      <c r="P564" s="23">
        <f>F564+IF(C564="m",Gesamt!$B$13*365.25,Gesamt!$B$14*365.25)</f>
        <v>23741.25</v>
      </c>
      <c r="Q564" s="34">
        <f t="shared" si="63"/>
        <v>23742</v>
      </c>
      <c r="R564" s="24">
        <f>IF(N564&lt;Gesamt!$B$23,IF(H564=0,G564+365.25*Gesamt!$B$23,H564+365.25*Gesamt!$B$23),0)</f>
        <v>0</v>
      </c>
      <c r="S564" s="35">
        <f>IF(M564&lt;Gesamt!$B$17,Gesamt!$C$17,IF(M564&lt;Gesamt!$B$18,Gesamt!$C$18,IF(M564&lt;Gesamt!$B$19,Gesamt!$C$19,Gesamt!$C$20)))</f>
        <v>0</v>
      </c>
      <c r="T564" s="26">
        <f>IF(R564&gt;0,IF(R564&lt;P564,K564/12*Gesamt!$C$23*(1+L564)^(Gesamt!$B$23-Beamte!N564)*(1+$K$4),0),0)</f>
        <v>0</v>
      </c>
      <c r="U564" s="36">
        <f>(T564/Gesamt!$B$23*N564/((1+Gesamt!$B$29)^(Gesamt!$B$23-Beamte!N564)))*(1+S564)</f>
        <v>0</v>
      </c>
      <c r="V564" s="24">
        <f>IF(N564&lt;Gesamt!$B$24,IF(H564=0,G564+365.25*Gesamt!$B$24,H564+365.25*Gesamt!$B$24),0)</f>
        <v>0</v>
      </c>
      <c r="W564" s="26" t="b">
        <f>IF(V564&gt;0,IF(V564&lt;P564,K564/12*Gesamt!$C$24*(1+L564)^(Gesamt!$B$24-Beamte!N564)*(1+$K$4),IF(O564&gt;=35,K564/12*Gesamt!$C$24*(1+L564)^(O564-N564)*(1+$K$4),0)))</f>
        <v>0</v>
      </c>
      <c r="X564" s="36">
        <f>IF(O564&gt;=40,(W564/Gesamt!$B$24*N564/((1+Gesamt!$B$29)^(Gesamt!$B$24-Beamte!N564))*(1+S564)),IF(O564&gt;=35,(W564/O564*N564/((1+Gesamt!$B$29)^(O564-Beamte!N564))*(1+S564)),0))</f>
        <v>0</v>
      </c>
      <c r="Y564" s="27">
        <f>IF(N564&gt;Gesamt!$B$23,0,K564/12*Gesamt!$C$23*(((1+Beamte!L564)^(Gesamt!$B$23-Beamte!N564))))</f>
        <v>0</v>
      </c>
      <c r="Z564" s="15">
        <f>IF(N564&gt;Gesamt!$B$32,0,Y564/Gesamt!$B$32*((N564)*(1+S564))/((1+Gesamt!$B$29)^(Gesamt!$B$32-N564)))</f>
        <v>0</v>
      </c>
      <c r="AA564" s="37">
        <f t="shared" si="64"/>
        <v>0</v>
      </c>
      <c r="AB564" s="15">
        <f>IF(V564-P564&gt;0,0,IF(N564&gt;Gesamt!$B$24,0,K564/12*Gesamt!$C$24*(((1+Beamte!L564)^(Gesamt!$B$24-Beamte!N564)))))</f>
        <v>0</v>
      </c>
      <c r="AC564" s="15">
        <f>IF(N564&gt;Gesamt!$B$24,0,AB564/Gesamt!$B$24*((N564)*(1+S564))/((1+Gesamt!$B$29)^(Gesamt!$B$24-N564)))</f>
        <v>0</v>
      </c>
      <c r="AD564" s="37">
        <f t="shared" si="65"/>
        <v>0</v>
      </c>
      <c r="AE564" s="15">
        <f>IF(R564-P564&lt;0,0,x)</f>
        <v>0</v>
      </c>
    </row>
    <row r="565" spans="6:31" x14ac:dyDescent="0.15">
      <c r="F565" s="40"/>
      <c r="G565" s="40"/>
      <c r="H565" s="40"/>
      <c r="I565" s="41"/>
      <c r="J565" s="41"/>
      <c r="K565" s="32">
        <f t="shared" si="61"/>
        <v>0</v>
      </c>
      <c r="L565" s="42">
        <v>1.4999999999999999E-2</v>
      </c>
      <c r="M565" s="33">
        <f t="shared" si="62"/>
        <v>-50.997946611909654</v>
      </c>
      <c r="N565" s="22">
        <f>(Gesamt!$B$2-IF(H565=0,G565,H565))/365.25</f>
        <v>116</v>
      </c>
      <c r="O565" s="22">
        <f t="shared" si="60"/>
        <v>65.002053388090346</v>
      </c>
      <c r="P565" s="23">
        <f>F565+IF(C565="m",Gesamt!$B$13*365.25,Gesamt!$B$14*365.25)</f>
        <v>23741.25</v>
      </c>
      <c r="Q565" s="34">
        <f t="shared" si="63"/>
        <v>23742</v>
      </c>
      <c r="R565" s="24">
        <f>IF(N565&lt;Gesamt!$B$23,IF(H565=0,G565+365.25*Gesamt!$B$23,H565+365.25*Gesamt!$B$23),0)</f>
        <v>0</v>
      </c>
      <c r="S565" s="35">
        <f>IF(M565&lt;Gesamt!$B$17,Gesamt!$C$17,IF(M565&lt;Gesamt!$B$18,Gesamt!$C$18,IF(M565&lt;Gesamt!$B$19,Gesamt!$C$19,Gesamt!$C$20)))</f>
        <v>0</v>
      </c>
      <c r="T565" s="26">
        <f>IF(R565&gt;0,IF(R565&lt;P565,K565/12*Gesamt!$C$23*(1+L565)^(Gesamt!$B$23-Beamte!N565)*(1+$K$4),0),0)</f>
        <v>0</v>
      </c>
      <c r="U565" s="36">
        <f>(T565/Gesamt!$B$23*N565/((1+Gesamt!$B$29)^(Gesamt!$B$23-Beamte!N565)))*(1+S565)</f>
        <v>0</v>
      </c>
      <c r="V565" s="24">
        <f>IF(N565&lt;Gesamt!$B$24,IF(H565=0,G565+365.25*Gesamt!$B$24,H565+365.25*Gesamt!$B$24),0)</f>
        <v>0</v>
      </c>
      <c r="W565" s="26" t="b">
        <f>IF(V565&gt;0,IF(V565&lt;P565,K565/12*Gesamt!$C$24*(1+L565)^(Gesamt!$B$24-Beamte!N565)*(1+$K$4),IF(O565&gt;=35,K565/12*Gesamt!$C$24*(1+L565)^(O565-N565)*(1+$K$4),0)))</f>
        <v>0</v>
      </c>
      <c r="X565" s="36">
        <f>IF(O565&gt;=40,(W565/Gesamt!$B$24*N565/((1+Gesamt!$B$29)^(Gesamt!$B$24-Beamte!N565))*(1+S565)),IF(O565&gt;=35,(W565/O565*N565/((1+Gesamt!$B$29)^(O565-Beamte!N565))*(1+S565)),0))</f>
        <v>0</v>
      </c>
      <c r="Y565" s="27">
        <f>IF(N565&gt;Gesamt!$B$23,0,K565/12*Gesamt!$C$23*(((1+Beamte!L565)^(Gesamt!$B$23-Beamte!N565))))</f>
        <v>0</v>
      </c>
      <c r="Z565" s="15">
        <f>IF(N565&gt;Gesamt!$B$32,0,Y565/Gesamt!$B$32*((N565)*(1+S565))/((1+Gesamt!$B$29)^(Gesamt!$B$32-N565)))</f>
        <v>0</v>
      </c>
      <c r="AA565" s="37">
        <f t="shared" si="64"/>
        <v>0</v>
      </c>
      <c r="AB565" s="15">
        <f>IF(V565-P565&gt;0,0,IF(N565&gt;Gesamt!$B$24,0,K565/12*Gesamt!$C$24*(((1+Beamte!L565)^(Gesamt!$B$24-Beamte!N565)))))</f>
        <v>0</v>
      </c>
      <c r="AC565" s="15">
        <f>IF(N565&gt;Gesamt!$B$24,0,AB565/Gesamt!$B$24*((N565)*(1+S565))/((1+Gesamt!$B$29)^(Gesamt!$B$24-N565)))</f>
        <v>0</v>
      </c>
      <c r="AD565" s="37">
        <f t="shared" si="65"/>
        <v>0</v>
      </c>
      <c r="AE565" s="15">
        <f>IF(R565-P565&lt;0,0,x)</f>
        <v>0</v>
      </c>
    </row>
    <row r="566" spans="6:31" x14ac:dyDescent="0.15">
      <c r="F566" s="40"/>
      <c r="G566" s="40"/>
      <c r="H566" s="40"/>
      <c r="I566" s="41"/>
      <c r="J566" s="41"/>
      <c r="K566" s="32">
        <f t="shared" si="61"/>
        <v>0</v>
      </c>
      <c r="L566" s="42">
        <v>1.4999999999999999E-2</v>
      </c>
      <c r="M566" s="33">
        <f t="shared" si="62"/>
        <v>-50.997946611909654</v>
      </c>
      <c r="N566" s="22">
        <f>(Gesamt!$B$2-IF(H566=0,G566,H566))/365.25</f>
        <v>116</v>
      </c>
      <c r="O566" s="22">
        <f t="shared" si="60"/>
        <v>65.002053388090346</v>
      </c>
      <c r="P566" s="23">
        <f>F566+IF(C566="m",Gesamt!$B$13*365.25,Gesamt!$B$14*365.25)</f>
        <v>23741.25</v>
      </c>
      <c r="Q566" s="34">
        <f t="shared" si="63"/>
        <v>23742</v>
      </c>
      <c r="R566" s="24">
        <f>IF(N566&lt;Gesamt!$B$23,IF(H566=0,G566+365.25*Gesamt!$B$23,H566+365.25*Gesamt!$B$23),0)</f>
        <v>0</v>
      </c>
      <c r="S566" s="35">
        <f>IF(M566&lt;Gesamt!$B$17,Gesamt!$C$17,IF(M566&lt;Gesamt!$B$18,Gesamt!$C$18,IF(M566&lt;Gesamt!$B$19,Gesamt!$C$19,Gesamt!$C$20)))</f>
        <v>0</v>
      </c>
      <c r="T566" s="26">
        <f>IF(R566&gt;0,IF(R566&lt;P566,K566/12*Gesamt!$C$23*(1+L566)^(Gesamt!$B$23-Beamte!N566)*(1+$K$4),0),0)</f>
        <v>0</v>
      </c>
      <c r="U566" s="36">
        <f>(T566/Gesamt!$B$23*N566/((1+Gesamt!$B$29)^(Gesamt!$B$23-Beamte!N566)))*(1+S566)</f>
        <v>0</v>
      </c>
      <c r="V566" s="24">
        <f>IF(N566&lt;Gesamt!$B$24,IF(H566=0,G566+365.25*Gesamt!$B$24,H566+365.25*Gesamt!$B$24),0)</f>
        <v>0</v>
      </c>
      <c r="W566" s="26" t="b">
        <f>IF(V566&gt;0,IF(V566&lt;P566,K566/12*Gesamt!$C$24*(1+L566)^(Gesamt!$B$24-Beamte!N566)*(1+$K$4),IF(O566&gt;=35,K566/12*Gesamt!$C$24*(1+L566)^(O566-N566)*(1+$K$4),0)))</f>
        <v>0</v>
      </c>
      <c r="X566" s="36">
        <f>IF(O566&gt;=40,(W566/Gesamt!$B$24*N566/((1+Gesamt!$B$29)^(Gesamt!$B$24-Beamte!N566))*(1+S566)),IF(O566&gt;=35,(W566/O566*N566/((1+Gesamt!$B$29)^(O566-Beamte!N566))*(1+S566)),0))</f>
        <v>0</v>
      </c>
      <c r="Y566" s="27">
        <f>IF(N566&gt;Gesamt!$B$23,0,K566/12*Gesamt!$C$23*(((1+Beamte!L566)^(Gesamt!$B$23-Beamte!N566))))</f>
        <v>0</v>
      </c>
      <c r="Z566" s="15">
        <f>IF(N566&gt;Gesamt!$B$32,0,Y566/Gesamt!$B$32*((N566)*(1+S566))/((1+Gesamt!$B$29)^(Gesamt!$B$32-N566)))</f>
        <v>0</v>
      </c>
      <c r="AA566" s="37">
        <f t="shared" si="64"/>
        <v>0</v>
      </c>
      <c r="AB566" s="15">
        <f>IF(V566-P566&gt;0,0,IF(N566&gt;Gesamt!$B$24,0,K566/12*Gesamt!$C$24*(((1+Beamte!L566)^(Gesamt!$B$24-Beamte!N566)))))</f>
        <v>0</v>
      </c>
      <c r="AC566" s="15">
        <f>IF(N566&gt;Gesamt!$B$24,0,AB566/Gesamt!$B$24*((N566)*(1+S566))/((1+Gesamt!$B$29)^(Gesamt!$B$24-N566)))</f>
        <v>0</v>
      </c>
      <c r="AD566" s="37">
        <f t="shared" si="65"/>
        <v>0</v>
      </c>
      <c r="AE566" s="15">
        <f>IF(R566-P566&lt;0,0,x)</f>
        <v>0</v>
      </c>
    </row>
    <row r="567" spans="6:31" x14ac:dyDescent="0.15">
      <c r="F567" s="40"/>
      <c r="G567" s="40"/>
      <c r="H567" s="40"/>
      <c r="I567" s="41"/>
      <c r="J567" s="41"/>
      <c r="K567" s="32">
        <f t="shared" si="61"/>
        <v>0</v>
      </c>
      <c r="L567" s="42">
        <v>1.4999999999999999E-2</v>
      </c>
      <c r="M567" s="33">
        <f t="shared" si="62"/>
        <v>-50.997946611909654</v>
      </c>
      <c r="N567" s="22">
        <f>(Gesamt!$B$2-IF(H567=0,G567,H567))/365.25</f>
        <v>116</v>
      </c>
      <c r="O567" s="22">
        <f t="shared" si="60"/>
        <v>65.002053388090346</v>
      </c>
      <c r="P567" s="23">
        <f>F567+IF(C567="m",Gesamt!$B$13*365.25,Gesamt!$B$14*365.25)</f>
        <v>23741.25</v>
      </c>
      <c r="Q567" s="34">
        <f t="shared" si="63"/>
        <v>23742</v>
      </c>
      <c r="R567" s="24">
        <f>IF(N567&lt;Gesamt!$B$23,IF(H567=0,G567+365.25*Gesamt!$B$23,H567+365.25*Gesamt!$B$23),0)</f>
        <v>0</v>
      </c>
      <c r="S567" s="35">
        <f>IF(M567&lt;Gesamt!$B$17,Gesamt!$C$17,IF(M567&lt;Gesamt!$B$18,Gesamt!$C$18,IF(M567&lt;Gesamt!$B$19,Gesamt!$C$19,Gesamt!$C$20)))</f>
        <v>0</v>
      </c>
      <c r="T567" s="26">
        <f>IF(R567&gt;0,IF(R567&lt;P567,K567/12*Gesamt!$C$23*(1+L567)^(Gesamt!$B$23-Beamte!N567)*(1+$K$4),0),0)</f>
        <v>0</v>
      </c>
      <c r="U567" s="36">
        <f>(T567/Gesamt!$B$23*N567/((1+Gesamt!$B$29)^(Gesamt!$B$23-Beamte!N567)))*(1+S567)</f>
        <v>0</v>
      </c>
      <c r="V567" s="24">
        <f>IF(N567&lt;Gesamt!$B$24,IF(H567=0,G567+365.25*Gesamt!$B$24,H567+365.25*Gesamt!$B$24),0)</f>
        <v>0</v>
      </c>
      <c r="W567" s="26" t="b">
        <f>IF(V567&gt;0,IF(V567&lt;P567,K567/12*Gesamt!$C$24*(1+L567)^(Gesamt!$B$24-Beamte!N567)*(1+$K$4),IF(O567&gt;=35,K567/12*Gesamt!$C$24*(1+L567)^(O567-N567)*(1+$K$4),0)))</f>
        <v>0</v>
      </c>
      <c r="X567" s="36">
        <f>IF(O567&gt;=40,(W567/Gesamt!$B$24*N567/((1+Gesamt!$B$29)^(Gesamt!$B$24-Beamte!N567))*(1+S567)),IF(O567&gt;=35,(W567/O567*N567/((1+Gesamt!$B$29)^(O567-Beamte!N567))*(1+S567)),0))</f>
        <v>0</v>
      </c>
      <c r="Y567" s="27">
        <f>IF(N567&gt;Gesamt!$B$23,0,K567/12*Gesamt!$C$23*(((1+Beamte!L567)^(Gesamt!$B$23-Beamte!N567))))</f>
        <v>0</v>
      </c>
      <c r="Z567" s="15">
        <f>IF(N567&gt;Gesamt!$B$32,0,Y567/Gesamt!$B$32*((N567)*(1+S567))/((1+Gesamt!$B$29)^(Gesamt!$B$32-N567)))</f>
        <v>0</v>
      </c>
      <c r="AA567" s="37">
        <f t="shared" si="64"/>
        <v>0</v>
      </c>
      <c r="AB567" s="15">
        <f>IF(V567-P567&gt;0,0,IF(N567&gt;Gesamt!$B$24,0,K567/12*Gesamt!$C$24*(((1+Beamte!L567)^(Gesamt!$B$24-Beamte!N567)))))</f>
        <v>0</v>
      </c>
      <c r="AC567" s="15">
        <f>IF(N567&gt;Gesamt!$B$24,0,AB567/Gesamt!$B$24*((N567)*(1+S567))/((1+Gesamt!$B$29)^(Gesamt!$B$24-N567)))</f>
        <v>0</v>
      </c>
      <c r="AD567" s="37">
        <f t="shared" si="65"/>
        <v>0</v>
      </c>
      <c r="AE567" s="15">
        <f>IF(R567-P567&lt;0,0,x)</f>
        <v>0</v>
      </c>
    </row>
    <row r="568" spans="6:31" x14ac:dyDescent="0.15">
      <c r="F568" s="40"/>
      <c r="G568" s="40"/>
      <c r="H568" s="40"/>
      <c r="I568" s="41"/>
      <c r="J568" s="41"/>
      <c r="K568" s="32">
        <f t="shared" si="61"/>
        <v>0</v>
      </c>
      <c r="L568" s="42">
        <v>1.4999999999999999E-2</v>
      </c>
      <c r="M568" s="33">
        <f t="shared" si="62"/>
        <v>-50.997946611909654</v>
      </c>
      <c r="N568" s="22">
        <f>(Gesamt!$B$2-IF(H568=0,G568,H568))/365.25</f>
        <v>116</v>
      </c>
      <c r="O568" s="22">
        <f t="shared" si="60"/>
        <v>65.002053388090346</v>
      </c>
      <c r="P568" s="23">
        <f>F568+IF(C568="m",Gesamt!$B$13*365.25,Gesamt!$B$14*365.25)</f>
        <v>23741.25</v>
      </c>
      <c r="Q568" s="34">
        <f t="shared" si="63"/>
        <v>23742</v>
      </c>
      <c r="R568" s="24">
        <f>IF(N568&lt;Gesamt!$B$23,IF(H568=0,G568+365.25*Gesamt!$B$23,H568+365.25*Gesamt!$B$23),0)</f>
        <v>0</v>
      </c>
      <c r="S568" s="35">
        <f>IF(M568&lt;Gesamt!$B$17,Gesamt!$C$17,IF(M568&lt;Gesamt!$B$18,Gesamt!$C$18,IF(M568&lt;Gesamt!$B$19,Gesamt!$C$19,Gesamt!$C$20)))</f>
        <v>0</v>
      </c>
      <c r="T568" s="26">
        <f>IF(R568&gt;0,IF(R568&lt;P568,K568/12*Gesamt!$C$23*(1+L568)^(Gesamt!$B$23-Beamte!N568)*(1+$K$4),0),0)</f>
        <v>0</v>
      </c>
      <c r="U568" s="36">
        <f>(T568/Gesamt!$B$23*N568/((1+Gesamt!$B$29)^(Gesamt!$B$23-Beamte!N568)))*(1+S568)</f>
        <v>0</v>
      </c>
      <c r="V568" s="24">
        <f>IF(N568&lt;Gesamt!$B$24,IF(H568=0,G568+365.25*Gesamt!$B$24,H568+365.25*Gesamt!$B$24),0)</f>
        <v>0</v>
      </c>
      <c r="W568" s="26" t="b">
        <f>IF(V568&gt;0,IF(V568&lt;P568,K568/12*Gesamt!$C$24*(1+L568)^(Gesamt!$B$24-Beamte!N568)*(1+$K$4),IF(O568&gt;=35,K568/12*Gesamt!$C$24*(1+L568)^(O568-N568)*(1+$K$4),0)))</f>
        <v>0</v>
      </c>
      <c r="X568" s="36">
        <f>IF(O568&gt;=40,(W568/Gesamt!$B$24*N568/((1+Gesamt!$B$29)^(Gesamt!$B$24-Beamte!N568))*(1+S568)),IF(O568&gt;=35,(W568/O568*N568/((1+Gesamt!$B$29)^(O568-Beamte!N568))*(1+S568)),0))</f>
        <v>0</v>
      </c>
      <c r="Y568" s="27">
        <f>IF(N568&gt;Gesamt!$B$23,0,K568/12*Gesamt!$C$23*(((1+Beamte!L568)^(Gesamt!$B$23-Beamte!N568))))</f>
        <v>0</v>
      </c>
      <c r="Z568" s="15">
        <f>IF(N568&gt;Gesamt!$B$32,0,Y568/Gesamt!$B$32*((N568)*(1+S568))/((1+Gesamt!$B$29)^(Gesamt!$B$32-N568)))</f>
        <v>0</v>
      </c>
      <c r="AA568" s="37">
        <f t="shared" si="64"/>
        <v>0</v>
      </c>
      <c r="AB568" s="15">
        <f>IF(V568-P568&gt;0,0,IF(N568&gt;Gesamt!$B$24,0,K568/12*Gesamt!$C$24*(((1+Beamte!L568)^(Gesamt!$B$24-Beamte!N568)))))</f>
        <v>0</v>
      </c>
      <c r="AC568" s="15">
        <f>IF(N568&gt;Gesamt!$B$24,0,AB568/Gesamt!$B$24*((N568)*(1+S568))/((1+Gesamt!$B$29)^(Gesamt!$B$24-N568)))</f>
        <v>0</v>
      </c>
      <c r="AD568" s="37">
        <f t="shared" si="65"/>
        <v>0</v>
      </c>
      <c r="AE568" s="15">
        <f>IF(R568-P568&lt;0,0,x)</f>
        <v>0</v>
      </c>
    </row>
    <row r="569" spans="6:31" x14ac:dyDescent="0.15">
      <c r="F569" s="40"/>
      <c r="G569" s="40"/>
      <c r="H569" s="40"/>
      <c r="I569" s="41"/>
      <c r="J569" s="41"/>
      <c r="K569" s="32">
        <f t="shared" si="61"/>
        <v>0</v>
      </c>
      <c r="L569" s="42">
        <v>1.4999999999999999E-2</v>
      </c>
      <c r="M569" s="33">
        <f t="shared" si="62"/>
        <v>-50.997946611909654</v>
      </c>
      <c r="N569" s="22">
        <f>(Gesamt!$B$2-IF(H569=0,G569,H569))/365.25</f>
        <v>116</v>
      </c>
      <c r="O569" s="22">
        <f t="shared" si="60"/>
        <v>65.002053388090346</v>
      </c>
      <c r="P569" s="23">
        <f>F569+IF(C569="m",Gesamt!$B$13*365.25,Gesamt!$B$14*365.25)</f>
        <v>23741.25</v>
      </c>
      <c r="Q569" s="34">
        <f t="shared" si="63"/>
        <v>23742</v>
      </c>
      <c r="R569" s="24">
        <f>IF(N569&lt;Gesamt!$B$23,IF(H569=0,G569+365.25*Gesamt!$B$23,H569+365.25*Gesamt!$B$23),0)</f>
        <v>0</v>
      </c>
      <c r="S569" s="35">
        <f>IF(M569&lt;Gesamt!$B$17,Gesamt!$C$17,IF(M569&lt;Gesamt!$B$18,Gesamt!$C$18,IF(M569&lt;Gesamt!$B$19,Gesamt!$C$19,Gesamt!$C$20)))</f>
        <v>0</v>
      </c>
      <c r="T569" s="26">
        <f>IF(R569&gt;0,IF(R569&lt;P569,K569/12*Gesamt!$C$23*(1+L569)^(Gesamt!$B$23-Beamte!N569)*(1+$K$4),0),0)</f>
        <v>0</v>
      </c>
      <c r="U569" s="36">
        <f>(T569/Gesamt!$B$23*N569/((1+Gesamt!$B$29)^(Gesamt!$B$23-Beamte!N569)))*(1+S569)</f>
        <v>0</v>
      </c>
      <c r="V569" s="24">
        <f>IF(N569&lt;Gesamt!$B$24,IF(H569=0,G569+365.25*Gesamt!$B$24,H569+365.25*Gesamt!$B$24),0)</f>
        <v>0</v>
      </c>
      <c r="W569" s="26" t="b">
        <f>IF(V569&gt;0,IF(V569&lt;P569,K569/12*Gesamt!$C$24*(1+L569)^(Gesamt!$B$24-Beamte!N569)*(1+$K$4),IF(O569&gt;=35,K569/12*Gesamt!$C$24*(1+L569)^(O569-N569)*(1+$K$4),0)))</f>
        <v>0</v>
      </c>
      <c r="X569" s="36">
        <f>IF(O569&gt;=40,(W569/Gesamt!$B$24*N569/((1+Gesamt!$B$29)^(Gesamt!$B$24-Beamte!N569))*(1+S569)),IF(O569&gt;=35,(W569/O569*N569/((1+Gesamt!$B$29)^(O569-Beamte!N569))*(1+S569)),0))</f>
        <v>0</v>
      </c>
      <c r="Y569" s="27">
        <f>IF(N569&gt;Gesamt!$B$23,0,K569/12*Gesamt!$C$23*(((1+Beamte!L569)^(Gesamt!$B$23-Beamte!N569))))</f>
        <v>0</v>
      </c>
      <c r="Z569" s="15">
        <f>IF(N569&gt;Gesamt!$B$32,0,Y569/Gesamt!$B$32*((N569)*(1+S569))/((1+Gesamt!$B$29)^(Gesamt!$B$32-N569)))</f>
        <v>0</v>
      </c>
      <c r="AA569" s="37">
        <f t="shared" si="64"/>
        <v>0</v>
      </c>
      <c r="AB569" s="15">
        <f>IF(V569-P569&gt;0,0,IF(N569&gt;Gesamt!$B$24,0,K569/12*Gesamt!$C$24*(((1+Beamte!L569)^(Gesamt!$B$24-Beamte!N569)))))</f>
        <v>0</v>
      </c>
      <c r="AC569" s="15">
        <f>IF(N569&gt;Gesamt!$B$24,0,AB569/Gesamt!$B$24*((N569)*(1+S569))/((1+Gesamt!$B$29)^(Gesamt!$B$24-N569)))</f>
        <v>0</v>
      </c>
      <c r="AD569" s="37">
        <f t="shared" si="65"/>
        <v>0</v>
      </c>
      <c r="AE569" s="15">
        <f>IF(R569-P569&lt;0,0,x)</f>
        <v>0</v>
      </c>
    </row>
    <row r="570" spans="6:31" x14ac:dyDescent="0.15">
      <c r="F570" s="40"/>
      <c r="G570" s="40"/>
      <c r="H570" s="40"/>
      <c r="I570" s="41"/>
      <c r="J570" s="41"/>
      <c r="K570" s="32">
        <f t="shared" si="61"/>
        <v>0</v>
      </c>
      <c r="L570" s="42">
        <v>1.4999999999999999E-2</v>
      </c>
      <c r="M570" s="33">
        <f t="shared" si="62"/>
        <v>-50.997946611909654</v>
      </c>
      <c r="N570" s="22">
        <f>(Gesamt!$B$2-IF(H570=0,G570,H570))/365.25</f>
        <v>116</v>
      </c>
      <c r="O570" s="22">
        <f t="shared" si="60"/>
        <v>65.002053388090346</v>
      </c>
      <c r="P570" s="23">
        <f>F570+IF(C570="m",Gesamt!$B$13*365.25,Gesamt!$B$14*365.25)</f>
        <v>23741.25</v>
      </c>
      <c r="Q570" s="34">
        <f t="shared" si="63"/>
        <v>23742</v>
      </c>
      <c r="R570" s="24">
        <f>IF(N570&lt;Gesamt!$B$23,IF(H570=0,G570+365.25*Gesamt!$B$23,H570+365.25*Gesamt!$B$23),0)</f>
        <v>0</v>
      </c>
      <c r="S570" s="35">
        <f>IF(M570&lt;Gesamt!$B$17,Gesamt!$C$17,IF(M570&lt;Gesamt!$B$18,Gesamt!$C$18,IF(M570&lt;Gesamt!$B$19,Gesamt!$C$19,Gesamt!$C$20)))</f>
        <v>0</v>
      </c>
      <c r="T570" s="26">
        <f>IF(R570&gt;0,IF(R570&lt;P570,K570/12*Gesamt!$C$23*(1+L570)^(Gesamt!$B$23-Beamte!N570)*(1+$K$4),0),0)</f>
        <v>0</v>
      </c>
      <c r="U570" s="36">
        <f>(T570/Gesamt!$B$23*N570/((1+Gesamt!$B$29)^(Gesamt!$B$23-Beamte!N570)))*(1+S570)</f>
        <v>0</v>
      </c>
      <c r="V570" s="24">
        <f>IF(N570&lt;Gesamt!$B$24,IF(H570=0,G570+365.25*Gesamt!$B$24,H570+365.25*Gesamt!$B$24),0)</f>
        <v>0</v>
      </c>
      <c r="W570" s="26" t="b">
        <f>IF(V570&gt;0,IF(V570&lt;P570,K570/12*Gesamt!$C$24*(1+L570)^(Gesamt!$B$24-Beamte!N570)*(1+$K$4),IF(O570&gt;=35,K570/12*Gesamt!$C$24*(1+L570)^(O570-N570)*(1+$K$4),0)))</f>
        <v>0</v>
      </c>
      <c r="X570" s="36">
        <f>IF(O570&gt;=40,(W570/Gesamt!$B$24*N570/((1+Gesamt!$B$29)^(Gesamt!$B$24-Beamte!N570))*(1+S570)),IF(O570&gt;=35,(W570/O570*N570/((1+Gesamt!$B$29)^(O570-Beamte!N570))*(1+S570)),0))</f>
        <v>0</v>
      </c>
      <c r="Y570" s="27">
        <f>IF(N570&gt;Gesamt!$B$23,0,K570/12*Gesamt!$C$23*(((1+Beamte!L570)^(Gesamt!$B$23-Beamte!N570))))</f>
        <v>0</v>
      </c>
      <c r="Z570" s="15">
        <f>IF(N570&gt;Gesamt!$B$32,0,Y570/Gesamt!$B$32*((N570)*(1+S570))/((1+Gesamt!$B$29)^(Gesamt!$B$32-N570)))</f>
        <v>0</v>
      </c>
      <c r="AA570" s="37">
        <f t="shared" si="64"/>
        <v>0</v>
      </c>
      <c r="AB570" s="15">
        <f>IF(V570-P570&gt;0,0,IF(N570&gt;Gesamt!$B$24,0,K570/12*Gesamt!$C$24*(((1+Beamte!L570)^(Gesamt!$B$24-Beamte!N570)))))</f>
        <v>0</v>
      </c>
      <c r="AC570" s="15">
        <f>IF(N570&gt;Gesamt!$B$24,0,AB570/Gesamt!$B$24*((N570)*(1+S570))/((1+Gesamt!$B$29)^(Gesamt!$B$24-N570)))</f>
        <v>0</v>
      </c>
      <c r="AD570" s="37">
        <f t="shared" si="65"/>
        <v>0</v>
      </c>
      <c r="AE570" s="15">
        <f>IF(R570-P570&lt;0,0,x)</f>
        <v>0</v>
      </c>
    </row>
    <row r="571" spans="6:31" x14ac:dyDescent="0.15">
      <c r="F571" s="40"/>
      <c r="G571" s="40"/>
      <c r="H571" s="40"/>
      <c r="I571" s="41"/>
      <c r="J571" s="41"/>
      <c r="K571" s="32">
        <f t="shared" si="61"/>
        <v>0</v>
      </c>
      <c r="L571" s="42">
        <v>1.4999999999999999E-2</v>
      </c>
      <c r="M571" s="33">
        <f t="shared" si="62"/>
        <v>-50.997946611909654</v>
      </c>
      <c r="N571" s="22">
        <f>(Gesamt!$B$2-IF(H571=0,G571,H571))/365.25</f>
        <v>116</v>
      </c>
      <c r="O571" s="22">
        <f t="shared" si="60"/>
        <v>65.002053388090346</v>
      </c>
      <c r="P571" s="23">
        <f>F571+IF(C571="m",Gesamt!$B$13*365.25,Gesamt!$B$14*365.25)</f>
        <v>23741.25</v>
      </c>
      <c r="Q571" s="34">
        <f t="shared" si="63"/>
        <v>23742</v>
      </c>
      <c r="R571" s="24">
        <f>IF(N571&lt;Gesamt!$B$23,IF(H571=0,G571+365.25*Gesamt!$B$23,H571+365.25*Gesamt!$B$23),0)</f>
        <v>0</v>
      </c>
      <c r="S571" s="35">
        <f>IF(M571&lt;Gesamt!$B$17,Gesamt!$C$17,IF(M571&lt;Gesamt!$B$18,Gesamt!$C$18,IF(M571&lt;Gesamt!$B$19,Gesamt!$C$19,Gesamt!$C$20)))</f>
        <v>0</v>
      </c>
      <c r="T571" s="26">
        <f>IF(R571&gt;0,IF(R571&lt;P571,K571/12*Gesamt!$C$23*(1+L571)^(Gesamt!$B$23-Beamte!N571)*(1+$K$4),0),0)</f>
        <v>0</v>
      </c>
      <c r="U571" s="36">
        <f>(T571/Gesamt!$B$23*N571/((1+Gesamt!$B$29)^(Gesamt!$B$23-Beamte!N571)))*(1+S571)</f>
        <v>0</v>
      </c>
      <c r="V571" s="24">
        <f>IF(N571&lt;Gesamt!$B$24,IF(H571=0,G571+365.25*Gesamt!$B$24,H571+365.25*Gesamt!$B$24),0)</f>
        <v>0</v>
      </c>
      <c r="W571" s="26" t="b">
        <f>IF(V571&gt;0,IF(V571&lt;P571,K571/12*Gesamt!$C$24*(1+L571)^(Gesamt!$B$24-Beamte!N571)*(1+$K$4),IF(O571&gt;=35,K571/12*Gesamt!$C$24*(1+L571)^(O571-N571)*(1+$K$4),0)))</f>
        <v>0</v>
      </c>
      <c r="X571" s="36">
        <f>IF(O571&gt;=40,(W571/Gesamt!$B$24*N571/((1+Gesamt!$B$29)^(Gesamt!$B$24-Beamte!N571))*(1+S571)),IF(O571&gt;=35,(W571/O571*N571/((1+Gesamt!$B$29)^(O571-Beamte!N571))*(1+S571)),0))</f>
        <v>0</v>
      </c>
      <c r="Y571" s="27">
        <f>IF(N571&gt;Gesamt!$B$23,0,K571/12*Gesamt!$C$23*(((1+Beamte!L571)^(Gesamt!$B$23-Beamte!N571))))</f>
        <v>0</v>
      </c>
      <c r="Z571" s="15">
        <f>IF(N571&gt;Gesamt!$B$32,0,Y571/Gesamt!$B$32*((N571)*(1+S571))/((1+Gesamt!$B$29)^(Gesamt!$B$32-N571)))</f>
        <v>0</v>
      </c>
      <c r="AA571" s="37">
        <f t="shared" si="64"/>
        <v>0</v>
      </c>
      <c r="AB571" s="15">
        <f>IF(V571-P571&gt;0,0,IF(N571&gt;Gesamt!$B$24,0,K571/12*Gesamt!$C$24*(((1+Beamte!L571)^(Gesamt!$B$24-Beamte!N571)))))</f>
        <v>0</v>
      </c>
      <c r="AC571" s="15">
        <f>IF(N571&gt;Gesamt!$B$24,0,AB571/Gesamt!$B$24*((N571)*(1+S571))/((1+Gesamt!$B$29)^(Gesamt!$B$24-N571)))</f>
        <v>0</v>
      </c>
      <c r="AD571" s="37">
        <f t="shared" si="65"/>
        <v>0</v>
      </c>
      <c r="AE571" s="15">
        <f>IF(R571-P571&lt;0,0,x)</f>
        <v>0</v>
      </c>
    </row>
    <row r="572" spans="6:31" x14ac:dyDescent="0.15">
      <c r="F572" s="40"/>
      <c r="G572" s="40"/>
      <c r="H572" s="40"/>
      <c r="I572" s="41"/>
      <c r="J572" s="41"/>
      <c r="K572" s="32">
        <f t="shared" si="61"/>
        <v>0</v>
      </c>
      <c r="L572" s="42">
        <v>1.4999999999999999E-2</v>
      </c>
      <c r="M572" s="33">
        <f t="shared" si="62"/>
        <v>-50.997946611909654</v>
      </c>
      <c r="N572" s="22">
        <f>(Gesamt!$B$2-IF(H572=0,G572,H572))/365.25</f>
        <v>116</v>
      </c>
      <c r="O572" s="22">
        <f t="shared" si="60"/>
        <v>65.002053388090346</v>
      </c>
      <c r="P572" s="23">
        <f>F572+IF(C572="m",Gesamt!$B$13*365.25,Gesamt!$B$14*365.25)</f>
        <v>23741.25</v>
      </c>
      <c r="Q572" s="34">
        <f t="shared" si="63"/>
        <v>23742</v>
      </c>
      <c r="R572" s="24">
        <f>IF(N572&lt;Gesamt!$B$23,IF(H572=0,G572+365.25*Gesamt!$B$23,H572+365.25*Gesamt!$B$23),0)</f>
        <v>0</v>
      </c>
      <c r="S572" s="35">
        <f>IF(M572&lt;Gesamt!$B$17,Gesamt!$C$17,IF(M572&lt;Gesamt!$B$18,Gesamt!$C$18,IF(M572&lt;Gesamt!$B$19,Gesamt!$C$19,Gesamt!$C$20)))</f>
        <v>0</v>
      </c>
      <c r="T572" s="26">
        <f>IF(R572&gt;0,IF(R572&lt;P572,K572/12*Gesamt!$C$23*(1+L572)^(Gesamt!$B$23-Beamte!N572)*(1+$K$4),0),0)</f>
        <v>0</v>
      </c>
      <c r="U572" s="36">
        <f>(T572/Gesamt!$B$23*N572/((1+Gesamt!$B$29)^(Gesamt!$B$23-Beamte!N572)))*(1+S572)</f>
        <v>0</v>
      </c>
      <c r="V572" s="24">
        <f>IF(N572&lt;Gesamt!$B$24,IF(H572=0,G572+365.25*Gesamt!$B$24,H572+365.25*Gesamt!$B$24),0)</f>
        <v>0</v>
      </c>
      <c r="W572" s="26" t="b">
        <f>IF(V572&gt;0,IF(V572&lt;P572,K572/12*Gesamt!$C$24*(1+L572)^(Gesamt!$B$24-Beamte!N572)*(1+$K$4),IF(O572&gt;=35,K572/12*Gesamt!$C$24*(1+L572)^(O572-N572)*(1+$K$4),0)))</f>
        <v>0</v>
      </c>
      <c r="X572" s="36">
        <f>IF(O572&gt;=40,(W572/Gesamt!$B$24*N572/((1+Gesamt!$B$29)^(Gesamt!$B$24-Beamte!N572))*(1+S572)),IF(O572&gt;=35,(W572/O572*N572/((1+Gesamt!$B$29)^(O572-Beamte!N572))*(1+S572)),0))</f>
        <v>0</v>
      </c>
      <c r="Y572" s="27">
        <f>IF(N572&gt;Gesamt!$B$23,0,K572/12*Gesamt!$C$23*(((1+Beamte!L572)^(Gesamt!$B$23-Beamte!N572))))</f>
        <v>0</v>
      </c>
      <c r="Z572" s="15">
        <f>IF(N572&gt;Gesamt!$B$32,0,Y572/Gesamt!$B$32*((N572)*(1+S572))/((1+Gesamt!$B$29)^(Gesamt!$B$32-N572)))</f>
        <v>0</v>
      </c>
      <c r="AA572" s="37">
        <f t="shared" si="64"/>
        <v>0</v>
      </c>
      <c r="AB572" s="15">
        <f>IF(V572-P572&gt;0,0,IF(N572&gt;Gesamt!$B$24,0,K572/12*Gesamt!$C$24*(((1+Beamte!L572)^(Gesamt!$B$24-Beamte!N572)))))</f>
        <v>0</v>
      </c>
      <c r="AC572" s="15">
        <f>IF(N572&gt;Gesamt!$B$24,0,AB572/Gesamt!$B$24*((N572)*(1+S572))/((1+Gesamt!$B$29)^(Gesamt!$B$24-N572)))</f>
        <v>0</v>
      </c>
      <c r="AD572" s="37">
        <f t="shared" si="65"/>
        <v>0</v>
      </c>
      <c r="AE572" s="15">
        <f>IF(R572-P572&lt;0,0,x)</f>
        <v>0</v>
      </c>
    </row>
    <row r="573" spans="6:31" x14ac:dyDescent="0.15">
      <c r="F573" s="40"/>
      <c r="G573" s="40"/>
      <c r="H573" s="40"/>
      <c r="I573" s="41"/>
      <c r="J573" s="41"/>
      <c r="K573" s="32">
        <f t="shared" si="61"/>
        <v>0</v>
      </c>
      <c r="L573" s="42">
        <v>1.4999999999999999E-2</v>
      </c>
      <c r="M573" s="33">
        <f t="shared" si="62"/>
        <v>-50.997946611909654</v>
      </c>
      <c r="N573" s="22">
        <f>(Gesamt!$B$2-IF(H573=0,G573,H573))/365.25</f>
        <v>116</v>
      </c>
      <c r="O573" s="22">
        <f t="shared" si="60"/>
        <v>65.002053388090346</v>
      </c>
      <c r="P573" s="23">
        <f>F573+IF(C573="m",Gesamt!$B$13*365.25,Gesamt!$B$14*365.25)</f>
        <v>23741.25</v>
      </c>
      <c r="Q573" s="34">
        <f t="shared" si="63"/>
        <v>23742</v>
      </c>
      <c r="R573" s="24">
        <f>IF(N573&lt;Gesamt!$B$23,IF(H573=0,G573+365.25*Gesamt!$B$23,H573+365.25*Gesamt!$B$23),0)</f>
        <v>0</v>
      </c>
      <c r="S573" s="35">
        <f>IF(M573&lt;Gesamt!$B$17,Gesamt!$C$17,IF(M573&lt;Gesamt!$B$18,Gesamt!$C$18,IF(M573&lt;Gesamt!$B$19,Gesamt!$C$19,Gesamt!$C$20)))</f>
        <v>0</v>
      </c>
      <c r="T573" s="26">
        <f>IF(R573&gt;0,IF(R573&lt;P573,K573/12*Gesamt!$C$23*(1+L573)^(Gesamt!$B$23-Beamte!N573)*(1+$K$4),0),0)</f>
        <v>0</v>
      </c>
      <c r="U573" s="36">
        <f>(T573/Gesamt!$B$23*N573/((1+Gesamt!$B$29)^(Gesamt!$B$23-Beamte!N573)))*(1+S573)</f>
        <v>0</v>
      </c>
      <c r="V573" s="24">
        <f>IF(N573&lt;Gesamt!$B$24,IF(H573=0,G573+365.25*Gesamt!$B$24,H573+365.25*Gesamt!$B$24),0)</f>
        <v>0</v>
      </c>
      <c r="W573" s="26" t="b">
        <f>IF(V573&gt;0,IF(V573&lt;P573,K573/12*Gesamt!$C$24*(1+L573)^(Gesamt!$B$24-Beamte!N573)*(1+$K$4),IF(O573&gt;=35,K573/12*Gesamt!$C$24*(1+L573)^(O573-N573)*(1+$K$4),0)))</f>
        <v>0</v>
      </c>
      <c r="X573" s="36">
        <f>IF(O573&gt;=40,(W573/Gesamt!$B$24*N573/((1+Gesamt!$B$29)^(Gesamt!$B$24-Beamte!N573))*(1+S573)),IF(O573&gt;=35,(W573/O573*N573/((1+Gesamt!$B$29)^(O573-Beamte!N573))*(1+S573)),0))</f>
        <v>0</v>
      </c>
      <c r="Y573" s="27">
        <f>IF(N573&gt;Gesamt!$B$23,0,K573/12*Gesamt!$C$23*(((1+Beamte!L573)^(Gesamt!$B$23-Beamte!N573))))</f>
        <v>0</v>
      </c>
      <c r="Z573" s="15">
        <f>IF(N573&gt;Gesamt!$B$32,0,Y573/Gesamt!$B$32*((N573)*(1+S573))/((1+Gesamt!$B$29)^(Gesamt!$B$32-N573)))</f>
        <v>0</v>
      </c>
      <c r="AA573" s="37">
        <f t="shared" si="64"/>
        <v>0</v>
      </c>
      <c r="AB573" s="15">
        <f>IF(V573-P573&gt;0,0,IF(N573&gt;Gesamt!$B$24,0,K573/12*Gesamt!$C$24*(((1+Beamte!L573)^(Gesamt!$B$24-Beamte!N573)))))</f>
        <v>0</v>
      </c>
      <c r="AC573" s="15">
        <f>IF(N573&gt;Gesamt!$B$24,0,AB573/Gesamt!$B$24*((N573)*(1+S573))/((1+Gesamt!$B$29)^(Gesamt!$B$24-N573)))</f>
        <v>0</v>
      </c>
      <c r="AD573" s="37">
        <f t="shared" si="65"/>
        <v>0</v>
      </c>
      <c r="AE573" s="15">
        <f>IF(R573-P573&lt;0,0,x)</f>
        <v>0</v>
      </c>
    </row>
    <row r="574" spans="6:31" x14ac:dyDescent="0.15">
      <c r="F574" s="40"/>
      <c r="G574" s="40"/>
      <c r="H574" s="40"/>
      <c r="I574" s="41"/>
      <c r="J574" s="41"/>
      <c r="K574" s="32">
        <f t="shared" si="61"/>
        <v>0</v>
      </c>
      <c r="L574" s="42">
        <v>1.4999999999999999E-2</v>
      </c>
      <c r="M574" s="33">
        <f t="shared" si="62"/>
        <v>-50.997946611909654</v>
      </c>
      <c r="N574" s="22">
        <f>(Gesamt!$B$2-IF(H574=0,G574,H574))/365.25</f>
        <v>116</v>
      </c>
      <c r="O574" s="22">
        <f t="shared" si="60"/>
        <v>65.002053388090346</v>
      </c>
      <c r="P574" s="23">
        <f>F574+IF(C574="m",Gesamt!$B$13*365.25,Gesamt!$B$14*365.25)</f>
        <v>23741.25</v>
      </c>
      <c r="Q574" s="34">
        <f t="shared" si="63"/>
        <v>23742</v>
      </c>
      <c r="R574" s="24">
        <f>IF(N574&lt;Gesamt!$B$23,IF(H574=0,G574+365.25*Gesamt!$B$23,H574+365.25*Gesamt!$B$23),0)</f>
        <v>0</v>
      </c>
      <c r="S574" s="35">
        <f>IF(M574&lt;Gesamt!$B$17,Gesamt!$C$17,IF(M574&lt;Gesamt!$B$18,Gesamt!$C$18,IF(M574&lt;Gesamt!$B$19,Gesamt!$C$19,Gesamt!$C$20)))</f>
        <v>0</v>
      </c>
      <c r="T574" s="26">
        <f>IF(R574&gt;0,IF(R574&lt;P574,K574/12*Gesamt!$C$23*(1+L574)^(Gesamt!$B$23-Beamte!N574)*(1+$K$4),0),0)</f>
        <v>0</v>
      </c>
      <c r="U574" s="36">
        <f>(T574/Gesamt!$B$23*N574/((1+Gesamt!$B$29)^(Gesamt!$B$23-Beamte!N574)))*(1+S574)</f>
        <v>0</v>
      </c>
      <c r="V574" s="24">
        <f>IF(N574&lt;Gesamt!$B$24,IF(H574=0,G574+365.25*Gesamt!$B$24,H574+365.25*Gesamt!$B$24),0)</f>
        <v>0</v>
      </c>
      <c r="W574" s="26" t="b">
        <f>IF(V574&gt;0,IF(V574&lt;P574,K574/12*Gesamt!$C$24*(1+L574)^(Gesamt!$B$24-Beamte!N574)*(1+$K$4),IF(O574&gt;=35,K574/12*Gesamt!$C$24*(1+L574)^(O574-N574)*(1+$K$4),0)))</f>
        <v>0</v>
      </c>
      <c r="X574" s="36">
        <f>IF(O574&gt;=40,(W574/Gesamt!$B$24*N574/((1+Gesamt!$B$29)^(Gesamt!$B$24-Beamte!N574))*(1+S574)),IF(O574&gt;=35,(W574/O574*N574/((1+Gesamt!$B$29)^(O574-Beamte!N574))*(1+S574)),0))</f>
        <v>0</v>
      </c>
      <c r="Y574" s="27">
        <f>IF(N574&gt;Gesamt!$B$23,0,K574/12*Gesamt!$C$23*(((1+Beamte!L574)^(Gesamt!$B$23-Beamte!N574))))</f>
        <v>0</v>
      </c>
      <c r="Z574" s="15">
        <f>IF(N574&gt;Gesamt!$B$32,0,Y574/Gesamt!$B$32*((N574)*(1+S574))/((1+Gesamt!$B$29)^(Gesamt!$B$32-N574)))</f>
        <v>0</v>
      </c>
      <c r="AA574" s="37">
        <f t="shared" si="64"/>
        <v>0</v>
      </c>
      <c r="AB574" s="15">
        <f>IF(V574-P574&gt;0,0,IF(N574&gt;Gesamt!$B$24,0,K574/12*Gesamt!$C$24*(((1+Beamte!L574)^(Gesamt!$B$24-Beamte!N574)))))</f>
        <v>0</v>
      </c>
      <c r="AC574" s="15">
        <f>IF(N574&gt;Gesamt!$B$24,0,AB574/Gesamt!$B$24*((N574)*(1+S574))/((1+Gesamt!$B$29)^(Gesamt!$B$24-N574)))</f>
        <v>0</v>
      </c>
      <c r="AD574" s="37">
        <f t="shared" si="65"/>
        <v>0</v>
      </c>
      <c r="AE574" s="15">
        <f>IF(R574-P574&lt;0,0,x)</f>
        <v>0</v>
      </c>
    </row>
    <row r="575" spans="6:31" x14ac:dyDescent="0.15">
      <c r="F575" s="40"/>
      <c r="G575" s="40"/>
      <c r="H575" s="40"/>
      <c r="I575" s="41"/>
      <c r="J575" s="41"/>
      <c r="K575" s="32">
        <f t="shared" si="61"/>
        <v>0</v>
      </c>
      <c r="L575" s="42">
        <v>1.4999999999999999E-2</v>
      </c>
      <c r="M575" s="33">
        <f t="shared" si="62"/>
        <v>-50.997946611909654</v>
      </c>
      <c r="N575" s="22">
        <f>(Gesamt!$B$2-IF(H575=0,G575,H575))/365.25</f>
        <v>116</v>
      </c>
      <c r="O575" s="22">
        <f t="shared" si="60"/>
        <v>65.002053388090346</v>
      </c>
      <c r="P575" s="23">
        <f>F575+IF(C575="m",Gesamt!$B$13*365.25,Gesamt!$B$14*365.25)</f>
        <v>23741.25</v>
      </c>
      <c r="Q575" s="34">
        <f t="shared" si="63"/>
        <v>23742</v>
      </c>
      <c r="R575" s="24">
        <f>IF(N575&lt;Gesamt!$B$23,IF(H575=0,G575+365.25*Gesamt!$B$23,H575+365.25*Gesamt!$B$23),0)</f>
        <v>0</v>
      </c>
      <c r="S575" s="35">
        <f>IF(M575&lt;Gesamt!$B$17,Gesamt!$C$17,IF(M575&lt;Gesamt!$B$18,Gesamt!$C$18,IF(M575&lt;Gesamt!$B$19,Gesamt!$C$19,Gesamt!$C$20)))</f>
        <v>0</v>
      </c>
      <c r="T575" s="26">
        <f>IF(R575&gt;0,IF(R575&lt;P575,K575/12*Gesamt!$C$23*(1+L575)^(Gesamt!$B$23-Beamte!N575)*(1+$K$4),0),0)</f>
        <v>0</v>
      </c>
      <c r="U575" s="36">
        <f>(T575/Gesamt!$B$23*N575/((1+Gesamt!$B$29)^(Gesamt!$B$23-Beamte!N575)))*(1+S575)</f>
        <v>0</v>
      </c>
      <c r="V575" s="24">
        <f>IF(N575&lt;Gesamt!$B$24,IF(H575=0,G575+365.25*Gesamt!$B$24,H575+365.25*Gesamt!$B$24),0)</f>
        <v>0</v>
      </c>
      <c r="W575" s="26" t="b">
        <f>IF(V575&gt;0,IF(V575&lt;P575,K575/12*Gesamt!$C$24*(1+L575)^(Gesamt!$B$24-Beamte!N575)*(1+$K$4),IF(O575&gt;=35,K575/12*Gesamt!$C$24*(1+L575)^(O575-N575)*(1+$K$4),0)))</f>
        <v>0</v>
      </c>
      <c r="X575" s="36">
        <f>IF(O575&gt;=40,(W575/Gesamt!$B$24*N575/((1+Gesamt!$B$29)^(Gesamt!$B$24-Beamte!N575))*(1+S575)),IF(O575&gt;=35,(W575/O575*N575/((1+Gesamt!$B$29)^(O575-Beamte!N575))*(1+S575)),0))</f>
        <v>0</v>
      </c>
      <c r="Y575" s="27">
        <f>IF(N575&gt;Gesamt!$B$23,0,K575/12*Gesamt!$C$23*(((1+Beamte!L575)^(Gesamt!$B$23-Beamte!N575))))</f>
        <v>0</v>
      </c>
      <c r="Z575" s="15">
        <f>IF(N575&gt;Gesamt!$B$32,0,Y575/Gesamt!$B$32*((N575)*(1+S575))/((1+Gesamt!$B$29)^(Gesamt!$B$32-N575)))</f>
        <v>0</v>
      </c>
      <c r="AA575" s="37">
        <f t="shared" si="64"/>
        <v>0</v>
      </c>
      <c r="AB575" s="15">
        <f>IF(V575-P575&gt;0,0,IF(N575&gt;Gesamt!$B$24,0,K575/12*Gesamt!$C$24*(((1+Beamte!L575)^(Gesamt!$B$24-Beamte!N575)))))</f>
        <v>0</v>
      </c>
      <c r="AC575" s="15">
        <f>IF(N575&gt;Gesamt!$B$24,0,AB575/Gesamt!$B$24*((N575)*(1+S575))/((1+Gesamt!$B$29)^(Gesamt!$B$24-N575)))</f>
        <v>0</v>
      </c>
      <c r="AD575" s="37">
        <f t="shared" si="65"/>
        <v>0</v>
      </c>
      <c r="AE575" s="15">
        <f>IF(R575-P575&lt;0,0,x)</f>
        <v>0</v>
      </c>
    </row>
    <row r="576" spans="6:31" x14ac:dyDescent="0.15">
      <c r="F576" s="40"/>
      <c r="G576" s="40"/>
      <c r="H576" s="40"/>
      <c r="I576" s="41"/>
      <c r="J576" s="41"/>
      <c r="K576" s="32">
        <f t="shared" si="61"/>
        <v>0</v>
      </c>
      <c r="L576" s="42">
        <v>1.4999999999999999E-2</v>
      </c>
      <c r="M576" s="33">
        <f t="shared" si="62"/>
        <v>-50.997946611909654</v>
      </c>
      <c r="N576" s="22">
        <f>(Gesamt!$B$2-IF(H576=0,G576,H576))/365.25</f>
        <v>116</v>
      </c>
      <c r="O576" s="22">
        <f t="shared" si="60"/>
        <v>65.002053388090346</v>
      </c>
      <c r="P576" s="23">
        <f>F576+IF(C576="m",Gesamt!$B$13*365.25,Gesamt!$B$14*365.25)</f>
        <v>23741.25</v>
      </c>
      <c r="Q576" s="34">
        <f t="shared" si="63"/>
        <v>23742</v>
      </c>
      <c r="R576" s="24">
        <f>IF(N576&lt;Gesamt!$B$23,IF(H576=0,G576+365.25*Gesamt!$B$23,H576+365.25*Gesamt!$B$23),0)</f>
        <v>0</v>
      </c>
      <c r="S576" s="35">
        <f>IF(M576&lt;Gesamt!$B$17,Gesamt!$C$17,IF(M576&lt;Gesamt!$B$18,Gesamt!$C$18,IF(M576&lt;Gesamt!$B$19,Gesamt!$C$19,Gesamt!$C$20)))</f>
        <v>0</v>
      </c>
      <c r="T576" s="26">
        <f>IF(R576&gt;0,IF(R576&lt;P576,K576/12*Gesamt!$C$23*(1+L576)^(Gesamt!$B$23-Beamte!N576)*(1+$K$4),0),0)</f>
        <v>0</v>
      </c>
      <c r="U576" s="36">
        <f>(T576/Gesamt!$B$23*N576/((1+Gesamt!$B$29)^(Gesamt!$B$23-Beamte!N576)))*(1+S576)</f>
        <v>0</v>
      </c>
      <c r="V576" s="24">
        <f>IF(N576&lt;Gesamt!$B$24,IF(H576=0,G576+365.25*Gesamt!$B$24,H576+365.25*Gesamt!$B$24),0)</f>
        <v>0</v>
      </c>
      <c r="W576" s="26" t="b">
        <f>IF(V576&gt;0,IF(V576&lt;P576,K576/12*Gesamt!$C$24*(1+L576)^(Gesamt!$B$24-Beamte!N576)*(1+$K$4),IF(O576&gt;=35,K576/12*Gesamt!$C$24*(1+L576)^(O576-N576)*(1+$K$4),0)))</f>
        <v>0</v>
      </c>
      <c r="X576" s="36">
        <f>IF(O576&gt;=40,(W576/Gesamt!$B$24*N576/((1+Gesamt!$B$29)^(Gesamt!$B$24-Beamte!N576))*(1+S576)),IF(O576&gt;=35,(W576/O576*N576/((1+Gesamt!$B$29)^(O576-Beamte!N576))*(1+S576)),0))</f>
        <v>0</v>
      </c>
      <c r="Y576" s="27">
        <f>IF(N576&gt;Gesamt!$B$23,0,K576/12*Gesamt!$C$23*(((1+Beamte!L576)^(Gesamt!$B$23-Beamte!N576))))</f>
        <v>0</v>
      </c>
      <c r="Z576" s="15">
        <f>IF(N576&gt;Gesamt!$B$32,0,Y576/Gesamt!$B$32*((N576)*(1+S576))/((1+Gesamt!$B$29)^(Gesamt!$B$32-N576)))</f>
        <v>0</v>
      </c>
      <c r="AA576" s="37">
        <f t="shared" si="64"/>
        <v>0</v>
      </c>
      <c r="AB576" s="15">
        <f>IF(V576-P576&gt;0,0,IF(N576&gt;Gesamt!$B$24,0,K576/12*Gesamt!$C$24*(((1+Beamte!L576)^(Gesamt!$B$24-Beamte!N576)))))</f>
        <v>0</v>
      </c>
      <c r="AC576" s="15">
        <f>IF(N576&gt;Gesamt!$B$24,0,AB576/Gesamt!$B$24*((N576)*(1+S576))/((1+Gesamt!$B$29)^(Gesamt!$B$24-N576)))</f>
        <v>0</v>
      </c>
      <c r="AD576" s="37">
        <f t="shared" si="65"/>
        <v>0</v>
      </c>
      <c r="AE576" s="15">
        <f>IF(R576-P576&lt;0,0,x)</f>
        <v>0</v>
      </c>
    </row>
    <row r="577" spans="6:31" x14ac:dyDescent="0.15">
      <c r="F577" s="40"/>
      <c r="G577" s="40"/>
      <c r="H577" s="40"/>
      <c r="I577" s="41"/>
      <c r="J577" s="41"/>
      <c r="K577" s="32">
        <f t="shared" si="61"/>
        <v>0</v>
      </c>
      <c r="L577" s="42">
        <v>1.4999999999999999E-2</v>
      </c>
      <c r="M577" s="33">
        <f t="shared" si="62"/>
        <v>-50.997946611909654</v>
      </c>
      <c r="N577" s="22">
        <f>(Gesamt!$B$2-IF(H577=0,G577,H577))/365.25</f>
        <v>116</v>
      </c>
      <c r="O577" s="22">
        <f t="shared" si="60"/>
        <v>65.002053388090346</v>
      </c>
      <c r="P577" s="23">
        <f>F577+IF(C577="m",Gesamt!$B$13*365.25,Gesamt!$B$14*365.25)</f>
        <v>23741.25</v>
      </c>
      <c r="Q577" s="34">
        <f t="shared" si="63"/>
        <v>23742</v>
      </c>
      <c r="R577" s="24">
        <f>IF(N577&lt;Gesamt!$B$23,IF(H577=0,G577+365.25*Gesamt!$B$23,H577+365.25*Gesamt!$B$23),0)</f>
        <v>0</v>
      </c>
      <c r="S577" s="35">
        <f>IF(M577&lt;Gesamt!$B$17,Gesamt!$C$17,IF(M577&lt;Gesamt!$B$18,Gesamt!$C$18,IF(M577&lt;Gesamt!$B$19,Gesamt!$C$19,Gesamt!$C$20)))</f>
        <v>0</v>
      </c>
      <c r="T577" s="26">
        <f>IF(R577&gt;0,IF(R577&lt;P577,K577/12*Gesamt!$C$23*(1+L577)^(Gesamt!$B$23-Beamte!N577)*(1+$K$4),0),0)</f>
        <v>0</v>
      </c>
      <c r="U577" s="36">
        <f>(T577/Gesamt!$B$23*N577/((1+Gesamt!$B$29)^(Gesamt!$B$23-Beamte!N577)))*(1+S577)</f>
        <v>0</v>
      </c>
      <c r="V577" s="24">
        <f>IF(N577&lt;Gesamt!$B$24,IF(H577=0,G577+365.25*Gesamt!$B$24,H577+365.25*Gesamt!$B$24),0)</f>
        <v>0</v>
      </c>
      <c r="W577" s="26" t="b">
        <f>IF(V577&gt;0,IF(V577&lt;P577,K577/12*Gesamt!$C$24*(1+L577)^(Gesamt!$B$24-Beamte!N577)*(1+$K$4),IF(O577&gt;=35,K577/12*Gesamt!$C$24*(1+L577)^(O577-N577)*(1+$K$4),0)))</f>
        <v>0</v>
      </c>
      <c r="X577" s="36">
        <f>IF(O577&gt;=40,(W577/Gesamt!$B$24*N577/((1+Gesamt!$B$29)^(Gesamt!$B$24-Beamte!N577))*(1+S577)),IF(O577&gt;=35,(W577/O577*N577/((1+Gesamt!$B$29)^(O577-Beamte!N577))*(1+S577)),0))</f>
        <v>0</v>
      </c>
      <c r="Y577" s="27">
        <f>IF(N577&gt;Gesamt!$B$23,0,K577/12*Gesamt!$C$23*(((1+Beamte!L577)^(Gesamt!$B$23-Beamte!N577))))</f>
        <v>0</v>
      </c>
      <c r="Z577" s="15">
        <f>IF(N577&gt;Gesamt!$B$32,0,Y577/Gesamt!$B$32*((N577)*(1+S577))/((1+Gesamt!$B$29)^(Gesamt!$B$32-N577)))</f>
        <v>0</v>
      </c>
      <c r="AA577" s="37">
        <f t="shared" si="64"/>
        <v>0</v>
      </c>
      <c r="AB577" s="15">
        <f>IF(V577-P577&gt;0,0,IF(N577&gt;Gesamt!$B$24,0,K577/12*Gesamt!$C$24*(((1+Beamte!L577)^(Gesamt!$B$24-Beamte!N577)))))</f>
        <v>0</v>
      </c>
      <c r="AC577" s="15">
        <f>IF(N577&gt;Gesamt!$B$24,0,AB577/Gesamt!$B$24*((N577)*(1+S577))/((1+Gesamt!$B$29)^(Gesamt!$B$24-N577)))</f>
        <v>0</v>
      </c>
      <c r="AD577" s="37">
        <f t="shared" si="65"/>
        <v>0</v>
      </c>
      <c r="AE577" s="15">
        <f>IF(R577-P577&lt;0,0,x)</f>
        <v>0</v>
      </c>
    </row>
    <row r="578" spans="6:31" x14ac:dyDescent="0.15">
      <c r="F578" s="40"/>
      <c r="G578" s="40"/>
      <c r="H578" s="40"/>
      <c r="I578" s="41"/>
      <c r="J578" s="41"/>
      <c r="K578" s="32">
        <f t="shared" si="61"/>
        <v>0</v>
      </c>
      <c r="L578" s="42">
        <v>1.4999999999999999E-2</v>
      </c>
      <c r="M578" s="33">
        <f t="shared" si="62"/>
        <v>-50.997946611909654</v>
      </c>
      <c r="N578" s="22">
        <f>(Gesamt!$B$2-IF(H578=0,G578,H578))/365.25</f>
        <v>116</v>
      </c>
      <c r="O578" s="22">
        <f t="shared" si="60"/>
        <v>65.002053388090346</v>
      </c>
      <c r="P578" s="23">
        <f>F578+IF(C578="m",Gesamt!$B$13*365.25,Gesamt!$B$14*365.25)</f>
        <v>23741.25</v>
      </c>
      <c r="Q578" s="34">
        <f t="shared" si="63"/>
        <v>23742</v>
      </c>
      <c r="R578" s="24">
        <f>IF(N578&lt;Gesamt!$B$23,IF(H578=0,G578+365.25*Gesamt!$B$23,H578+365.25*Gesamt!$B$23),0)</f>
        <v>0</v>
      </c>
      <c r="S578" s="35">
        <f>IF(M578&lt;Gesamt!$B$17,Gesamt!$C$17,IF(M578&lt;Gesamt!$B$18,Gesamt!$C$18,IF(M578&lt;Gesamt!$B$19,Gesamt!$C$19,Gesamt!$C$20)))</f>
        <v>0</v>
      </c>
      <c r="T578" s="26">
        <f>IF(R578&gt;0,IF(R578&lt;P578,K578/12*Gesamt!$C$23*(1+L578)^(Gesamt!$B$23-Beamte!N578)*(1+$K$4),0),0)</f>
        <v>0</v>
      </c>
      <c r="U578" s="36">
        <f>(T578/Gesamt!$B$23*N578/((1+Gesamt!$B$29)^(Gesamt!$B$23-Beamte!N578)))*(1+S578)</f>
        <v>0</v>
      </c>
      <c r="V578" s="24">
        <f>IF(N578&lt;Gesamt!$B$24,IF(H578=0,G578+365.25*Gesamt!$B$24,H578+365.25*Gesamt!$B$24),0)</f>
        <v>0</v>
      </c>
      <c r="W578" s="26" t="b">
        <f>IF(V578&gt;0,IF(V578&lt;P578,K578/12*Gesamt!$C$24*(1+L578)^(Gesamt!$B$24-Beamte!N578)*(1+$K$4),IF(O578&gt;=35,K578/12*Gesamt!$C$24*(1+L578)^(O578-N578)*(1+$K$4),0)))</f>
        <v>0</v>
      </c>
      <c r="X578" s="36">
        <f>IF(O578&gt;=40,(W578/Gesamt!$B$24*N578/((1+Gesamt!$B$29)^(Gesamt!$B$24-Beamte!N578))*(1+S578)),IF(O578&gt;=35,(W578/O578*N578/((1+Gesamt!$B$29)^(O578-Beamte!N578))*(1+S578)),0))</f>
        <v>0</v>
      </c>
      <c r="Y578" s="27">
        <f>IF(N578&gt;Gesamt!$B$23,0,K578/12*Gesamt!$C$23*(((1+Beamte!L578)^(Gesamt!$B$23-Beamte!N578))))</f>
        <v>0</v>
      </c>
      <c r="Z578" s="15">
        <f>IF(N578&gt;Gesamt!$B$32,0,Y578/Gesamt!$B$32*((N578)*(1+S578))/((1+Gesamt!$B$29)^(Gesamt!$B$32-N578)))</f>
        <v>0</v>
      </c>
      <c r="AA578" s="37">
        <f t="shared" si="64"/>
        <v>0</v>
      </c>
      <c r="AB578" s="15">
        <f>IF(V578-P578&gt;0,0,IF(N578&gt;Gesamt!$B$24,0,K578/12*Gesamt!$C$24*(((1+Beamte!L578)^(Gesamt!$B$24-Beamte!N578)))))</f>
        <v>0</v>
      </c>
      <c r="AC578" s="15">
        <f>IF(N578&gt;Gesamt!$B$24,0,AB578/Gesamt!$B$24*((N578)*(1+S578))/((1+Gesamt!$B$29)^(Gesamt!$B$24-N578)))</f>
        <v>0</v>
      </c>
      <c r="AD578" s="37">
        <f t="shared" si="65"/>
        <v>0</v>
      </c>
      <c r="AE578" s="15">
        <f>IF(R578-P578&lt;0,0,x)</f>
        <v>0</v>
      </c>
    </row>
    <row r="579" spans="6:31" x14ac:dyDescent="0.15">
      <c r="F579" s="40"/>
      <c r="G579" s="40"/>
      <c r="H579" s="40"/>
      <c r="I579" s="41"/>
      <c r="J579" s="41"/>
      <c r="K579" s="32">
        <f t="shared" si="61"/>
        <v>0</v>
      </c>
      <c r="L579" s="42">
        <v>1.4999999999999999E-2</v>
      </c>
      <c r="M579" s="33">
        <f t="shared" si="62"/>
        <v>-50.997946611909654</v>
      </c>
      <c r="N579" s="22">
        <f>(Gesamt!$B$2-IF(H579=0,G579,H579))/365.25</f>
        <v>116</v>
      </c>
      <c r="O579" s="22">
        <f t="shared" si="60"/>
        <v>65.002053388090346</v>
      </c>
      <c r="P579" s="23">
        <f>F579+IF(C579="m",Gesamt!$B$13*365.25,Gesamt!$B$14*365.25)</f>
        <v>23741.25</v>
      </c>
      <c r="Q579" s="34">
        <f t="shared" si="63"/>
        <v>23742</v>
      </c>
      <c r="R579" s="24">
        <f>IF(N579&lt;Gesamt!$B$23,IF(H579=0,G579+365.25*Gesamt!$B$23,H579+365.25*Gesamt!$B$23),0)</f>
        <v>0</v>
      </c>
      <c r="S579" s="35">
        <f>IF(M579&lt;Gesamt!$B$17,Gesamt!$C$17,IF(M579&lt;Gesamt!$B$18,Gesamt!$C$18,IF(M579&lt;Gesamt!$B$19,Gesamt!$C$19,Gesamt!$C$20)))</f>
        <v>0</v>
      </c>
      <c r="T579" s="26">
        <f>IF(R579&gt;0,IF(R579&lt;P579,K579/12*Gesamt!$C$23*(1+L579)^(Gesamt!$B$23-Beamte!N579)*(1+$K$4),0),0)</f>
        <v>0</v>
      </c>
      <c r="U579" s="36">
        <f>(T579/Gesamt!$B$23*N579/((1+Gesamt!$B$29)^(Gesamt!$B$23-Beamte!N579)))*(1+S579)</f>
        <v>0</v>
      </c>
      <c r="V579" s="24">
        <f>IF(N579&lt;Gesamt!$B$24,IF(H579=0,G579+365.25*Gesamt!$B$24,H579+365.25*Gesamt!$B$24),0)</f>
        <v>0</v>
      </c>
      <c r="W579" s="26" t="b">
        <f>IF(V579&gt;0,IF(V579&lt;P579,K579/12*Gesamt!$C$24*(1+L579)^(Gesamt!$B$24-Beamte!N579)*(1+$K$4),IF(O579&gt;=35,K579/12*Gesamt!$C$24*(1+L579)^(O579-N579)*(1+$K$4),0)))</f>
        <v>0</v>
      </c>
      <c r="X579" s="36">
        <f>IF(O579&gt;=40,(W579/Gesamt!$B$24*N579/((1+Gesamt!$B$29)^(Gesamt!$B$24-Beamte!N579))*(1+S579)),IF(O579&gt;=35,(W579/O579*N579/((1+Gesamt!$B$29)^(O579-Beamte!N579))*(1+S579)),0))</f>
        <v>0</v>
      </c>
      <c r="Y579" s="27">
        <f>IF(N579&gt;Gesamt!$B$23,0,K579/12*Gesamt!$C$23*(((1+Beamte!L579)^(Gesamt!$B$23-Beamte!N579))))</f>
        <v>0</v>
      </c>
      <c r="Z579" s="15">
        <f>IF(N579&gt;Gesamt!$B$32,0,Y579/Gesamt!$B$32*((N579)*(1+S579))/((1+Gesamt!$B$29)^(Gesamt!$B$32-N579)))</f>
        <v>0</v>
      </c>
      <c r="AA579" s="37">
        <f t="shared" si="64"/>
        <v>0</v>
      </c>
      <c r="AB579" s="15">
        <f>IF(V579-P579&gt;0,0,IF(N579&gt;Gesamt!$B$24,0,K579/12*Gesamt!$C$24*(((1+Beamte!L579)^(Gesamt!$B$24-Beamte!N579)))))</f>
        <v>0</v>
      </c>
      <c r="AC579" s="15">
        <f>IF(N579&gt;Gesamt!$B$24,0,AB579/Gesamt!$B$24*((N579)*(1+S579))/((1+Gesamt!$B$29)^(Gesamt!$B$24-N579)))</f>
        <v>0</v>
      </c>
      <c r="AD579" s="37">
        <f t="shared" si="65"/>
        <v>0</v>
      </c>
      <c r="AE579" s="15">
        <f>IF(R579-P579&lt;0,0,x)</f>
        <v>0</v>
      </c>
    </row>
    <row r="580" spans="6:31" x14ac:dyDescent="0.15">
      <c r="F580" s="40"/>
      <c r="G580" s="40"/>
      <c r="H580" s="40"/>
      <c r="I580" s="41"/>
      <c r="J580" s="41"/>
      <c r="K580" s="32">
        <f t="shared" si="61"/>
        <v>0</v>
      </c>
      <c r="L580" s="42">
        <v>1.4999999999999999E-2</v>
      </c>
      <c r="M580" s="33">
        <f t="shared" si="62"/>
        <v>-50.997946611909654</v>
      </c>
      <c r="N580" s="22">
        <f>(Gesamt!$B$2-IF(H580=0,G580,H580))/365.25</f>
        <v>116</v>
      </c>
      <c r="O580" s="22">
        <f t="shared" si="60"/>
        <v>65.002053388090346</v>
      </c>
      <c r="P580" s="23">
        <f>F580+IF(C580="m",Gesamt!$B$13*365.25,Gesamt!$B$14*365.25)</f>
        <v>23741.25</v>
      </c>
      <c r="Q580" s="34">
        <f t="shared" si="63"/>
        <v>23742</v>
      </c>
      <c r="R580" s="24">
        <f>IF(N580&lt;Gesamt!$B$23,IF(H580=0,G580+365.25*Gesamt!$B$23,H580+365.25*Gesamt!$B$23),0)</f>
        <v>0</v>
      </c>
      <c r="S580" s="35">
        <f>IF(M580&lt;Gesamt!$B$17,Gesamt!$C$17,IF(M580&lt;Gesamt!$B$18,Gesamt!$C$18,IF(M580&lt;Gesamt!$B$19,Gesamt!$C$19,Gesamt!$C$20)))</f>
        <v>0</v>
      </c>
      <c r="T580" s="26">
        <f>IF(R580&gt;0,IF(R580&lt;P580,K580/12*Gesamt!$C$23*(1+L580)^(Gesamt!$B$23-Beamte!N580)*(1+$K$4),0),0)</f>
        <v>0</v>
      </c>
      <c r="U580" s="36">
        <f>(T580/Gesamt!$B$23*N580/((1+Gesamt!$B$29)^(Gesamt!$B$23-Beamte!N580)))*(1+S580)</f>
        <v>0</v>
      </c>
      <c r="V580" s="24">
        <f>IF(N580&lt;Gesamt!$B$24,IF(H580=0,G580+365.25*Gesamt!$B$24,H580+365.25*Gesamt!$B$24),0)</f>
        <v>0</v>
      </c>
      <c r="W580" s="26" t="b">
        <f>IF(V580&gt;0,IF(V580&lt;P580,K580/12*Gesamt!$C$24*(1+L580)^(Gesamt!$B$24-Beamte!N580)*(1+$K$4),IF(O580&gt;=35,K580/12*Gesamt!$C$24*(1+L580)^(O580-N580)*(1+$K$4),0)))</f>
        <v>0</v>
      </c>
      <c r="X580" s="36">
        <f>IF(O580&gt;=40,(W580/Gesamt!$B$24*N580/((1+Gesamt!$B$29)^(Gesamt!$B$24-Beamte!N580))*(1+S580)),IF(O580&gt;=35,(W580/O580*N580/((1+Gesamt!$B$29)^(O580-Beamte!N580))*(1+S580)),0))</f>
        <v>0</v>
      </c>
      <c r="Y580" s="27">
        <f>IF(N580&gt;Gesamt!$B$23,0,K580/12*Gesamt!$C$23*(((1+Beamte!L580)^(Gesamt!$B$23-Beamte!N580))))</f>
        <v>0</v>
      </c>
      <c r="Z580" s="15">
        <f>IF(N580&gt;Gesamt!$B$32,0,Y580/Gesamt!$B$32*((N580)*(1+S580))/((1+Gesamt!$B$29)^(Gesamt!$B$32-N580)))</f>
        <v>0</v>
      </c>
      <c r="AA580" s="37">
        <f t="shared" si="64"/>
        <v>0</v>
      </c>
      <c r="AB580" s="15">
        <f>IF(V580-P580&gt;0,0,IF(N580&gt;Gesamt!$B$24,0,K580/12*Gesamt!$C$24*(((1+Beamte!L580)^(Gesamt!$B$24-Beamte!N580)))))</f>
        <v>0</v>
      </c>
      <c r="AC580" s="15">
        <f>IF(N580&gt;Gesamt!$B$24,0,AB580/Gesamt!$B$24*((N580)*(1+S580))/((1+Gesamt!$B$29)^(Gesamt!$B$24-N580)))</f>
        <v>0</v>
      </c>
      <c r="AD580" s="37">
        <f t="shared" si="65"/>
        <v>0</v>
      </c>
      <c r="AE580" s="15">
        <f>IF(R580-P580&lt;0,0,x)</f>
        <v>0</v>
      </c>
    </row>
    <row r="581" spans="6:31" x14ac:dyDescent="0.15">
      <c r="F581" s="40"/>
      <c r="G581" s="40"/>
      <c r="H581" s="40"/>
      <c r="I581" s="41"/>
      <c r="J581" s="41"/>
      <c r="K581" s="32">
        <f t="shared" si="61"/>
        <v>0</v>
      </c>
      <c r="L581" s="42">
        <v>1.4999999999999999E-2</v>
      </c>
      <c r="M581" s="33">
        <f t="shared" si="62"/>
        <v>-50.997946611909654</v>
      </c>
      <c r="N581" s="22">
        <f>(Gesamt!$B$2-IF(H581=0,G581,H581))/365.25</f>
        <v>116</v>
      </c>
      <c r="O581" s="22">
        <f t="shared" si="60"/>
        <v>65.002053388090346</v>
      </c>
      <c r="P581" s="23">
        <f>F581+IF(C581="m",Gesamt!$B$13*365.25,Gesamt!$B$14*365.25)</f>
        <v>23741.25</v>
      </c>
      <c r="Q581" s="34">
        <f t="shared" si="63"/>
        <v>23742</v>
      </c>
      <c r="R581" s="24">
        <f>IF(N581&lt;Gesamt!$B$23,IF(H581=0,G581+365.25*Gesamt!$B$23,H581+365.25*Gesamt!$B$23),0)</f>
        <v>0</v>
      </c>
      <c r="S581" s="35">
        <f>IF(M581&lt;Gesamt!$B$17,Gesamt!$C$17,IF(M581&lt;Gesamt!$B$18,Gesamt!$C$18,IF(M581&lt;Gesamt!$B$19,Gesamt!$C$19,Gesamt!$C$20)))</f>
        <v>0</v>
      </c>
      <c r="T581" s="26">
        <f>IF(R581&gt;0,IF(R581&lt;P581,K581/12*Gesamt!$C$23*(1+L581)^(Gesamt!$B$23-Beamte!N581)*(1+$K$4),0),0)</f>
        <v>0</v>
      </c>
      <c r="U581" s="36">
        <f>(T581/Gesamt!$B$23*N581/((1+Gesamt!$B$29)^(Gesamt!$B$23-Beamte!N581)))*(1+S581)</f>
        <v>0</v>
      </c>
      <c r="V581" s="24">
        <f>IF(N581&lt;Gesamt!$B$24,IF(H581=0,G581+365.25*Gesamt!$B$24,H581+365.25*Gesamt!$B$24),0)</f>
        <v>0</v>
      </c>
      <c r="W581" s="26" t="b">
        <f>IF(V581&gt;0,IF(V581&lt;P581,K581/12*Gesamt!$C$24*(1+L581)^(Gesamt!$B$24-Beamte!N581)*(1+$K$4),IF(O581&gt;=35,K581/12*Gesamt!$C$24*(1+L581)^(O581-N581)*(1+$K$4),0)))</f>
        <v>0</v>
      </c>
      <c r="X581" s="36">
        <f>IF(O581&gt;=40,(W581/Gesamt!$B$24*N581/((1+Gesamt!$B$29)^(Gesamt!$B$24-Beamte!N581))*(1+S581)),IF(O581&gt;=35,(W581/O581*N581/((1+Gesamt!$B$29)^(O581-Beamte!N581))*(1+S581)),0))</f>
        <v>0</v>
      </c>
      <c r="Y581" s="27">
        <f>IF(N581&gt;Gesamt!$B$23,0,K581/12*Gesamt!$C$23*(((1+Beamte!L581)^(Gesamt!$B$23-Beamte!N581))))</f>
        <v>0</v>
      </c>
      <c r="Z581" s="15">
        <f>IF(N581&gt;Gesamt!$B$32,0,Y581/Gesamt!$B$32*((N581)*(1+S581))/((1+Gesamt!$B$29)^(Gesamt!$B$32-N581)))</f>
        <v>0</v>
      </c>
      <c r="AA581" s="37">
        <f t="shared" si="64"/>
        <v>0</v>
      </c>
      <c r="AB581" s="15">
        <f>IF(V581-P581&gt;0,0,IF(N581&gt;Gesamt!$B$24,0,K581/12*Gesamt!$C$24*(((1+Beamte!L581)^(Gesamt!$B$24-Beamte!N581)))))</f>
        <v>0</v>
      </c>
      <c r="AC581" s="15">
        <f>IF(N581&gt;Gesamt!$B$24,0,AB581/Gesamt!$B$24*((N581)*(1+S581))/((1+Gesamt!$B$29)^(Gesamt!$B$24-N581)))</f>
        <v>0</v>
      </c>
      <c r="AD581" s="37">
        <f t="shared" si="65"/>
        <v>0</v>
      </c>
      <c r="AE581" s="15">
        <f>IF(R581-P581&lt;0,0,x)</f>
        <v>0</v>
      </c>
    </row>
    <row r="582" spans="6:31" x14ac:dyDescent="0.15">
      <c r="F582" s="40"/>
      <c r="G582" s="40"/>
      <c r="H582" s="40"/>
      <c r="I582" s="41"/>
      <c r="J582" s="41"/>
      <c r="K582" s="32">
        <f t="shared" si="61"/>
        <v>0</v>
      </c>
      <c r="L582" s="42">
        <v>1.4999999999999999E-2</v>
      </c>
      <c r="M582" s="33">
        <f t="shared" si="62"/>
        <v>-50.997946611909654</v>
      </c>
      <c r="N582" s="22">
        <f>(Gesamt!$B$2-IF(H582=0,G582,H582))/365.25</f>
        <v>116</v>
      </c>
      <c r="O582" s="22">
        <f t="shared" ref="O582:O645" si="66">(Q582-IF(H582=0,G582,H582))/365.25</f>
        <v>65.002053388090346</v>
      </c>
      <c r="P582" s="23">
        <f>F582+IF(C582="m",Gesamt!$B$13*365.25,Gesamt!$B$14*365.25)</f>
        <v>23741.25</v>
      </c>
      <c r="Q582" s="34">
        <f t="shared" si="63"/>
        <v>23742</v>
      </c>
      <c r="R582" s="24">
        <f>IF(N582&lt;Gesamt!$B$23,IF(H582=0,G582+365.25*Gesamt!$B$23,H582+365.25*Gesamt!$B$23),0)</f>
        <v>0</v>
      </c>
      <c r="S582" s="35">
        <f>IF(M582&lt;Gesamt!$B$17,Gesamt!$C$17,IF(M582&lt;Gesamt!$B$18,Gesamt!$C$18,IF(M582&lt;Gesamt!$B$19,Gesamt!$C$19,Gesamt!$C$20)))</f>
        <v>0</v>
      </c>
      <c r="T582" s="26">
        <f>IF(R582&gt;0,IF(R582&lt;P582,K582/12*Gesamt!$C$23*(1+L582)^(Gesamt!$B$23-Beamte!N582)*(1+$K$4),0),0)</f>
        <v>0</v>
      </c>
      <c r="U582" s="36">
        <f>(T582/Gesamt!$B$23*N582/((1+Gesamt!$B$29)^(Gesamt!$B$23-Beamte!N582)))*(1+S582)</f>
        <v>0</v>
      </c>
      <c r="V582" s="24">
        <f>IF(N582&lt;Gesamt!$B$24,IF(H582=0,G582+365.25*Gesamt!$B$24,H582+365.25*Gesamt!$B$24),0)</f>
        <v>0</v>
      </c>
      <c r="W582" s="26" t="b">
        <f>IF(V582&gt;0,IF(V582&lt;P582,K582/12*Gesamt!$C$24*(1+L582)^(Gesamt!$B$24-Beamte!N582)*(1+$K$4),IF(O582&gt;=35,K582/12*Gesamt!$C$24*(1+L582)^(O582-N582)*(1+$K$4),0)))</f>
        <v>0</v>
      </c>
      <c r="X582" s="36">
        <f>IF(O582&gt;=40,(W582/Gesamt!$B$24*N582/((1+Gesamt!$B$29)^(Gesamt!$B$24-Beamte!N582))*(1+S582)),IF(O582&gt;=35,(W582/O582*N582/((1+Gesamt!$B$29)^(O582-Beamte!N582))*(1+S582)),0))</f>
        <v>0</v>
      </c>
      <c r="Y582" s="27">
        <f>IF(N582&gt;Gesamt!$B$23,0,K582/12*Gesamt!$C$23*(((1+Beamte!L582)^(Gesamt!$B$23-Beamte!N582))))</f>
        <v>0</v>
      </c>
      <c r="Z582" s="15">
        <f>IF(N582&gt;Gesamt!$B$32,0,Y582/Gesamt!$B$32*((N582)*(1+S582))/((1+Gesamt!$B$29)^(Gesamt!$B$32-N582)))</f>
        <v>0</v>
      </c>
      <c r="AA582" s="37">
        <f t="shared" si="64"/>
        <v>0</v>
      </c>
      <c r="AB582" s="15">
        <f>IF(V582-P582&gt;0,0,IF(N582&gt;Gesamt!$B$24,0,K582/12*Gesamt!$C$24*(((1+Beamte!L582)^(Gesamt!$B$24-Beamte!N582)))))</f>
        <v>0</v>
      </c>
      <c r="AC582" s="15">
        <f>IF(N582&gt;Gesamt!$B$24,0,AB582/Gesamt!$B$24*((N582)*(1+S582))/((1+Gesamt!$B$29)^(Gesamt!$B$24-N582)))</f>
        <v>0</v>
      </c>
      <c r="AD582" s="37">
        <f t="shared" si="65"/>
        <v>0</v>
      </c>
      <c r="AE582" s="15">
        <f>IF(R582-P582&lt;0,0,x)</f>
        <v>0</v>
      </c>
    </row>
    <row r="583" spans="6:31" x14ac:dyDescent="0.15">
      <c r="F583" s="40"/>
      <c r="G583" s="40"/>
      <c r="H583" s="40"/>
      <c r="I583" s="41"/>
      <c r="J583" s="41"/>
      <c r="K583" s="32">
        <f t="shared" si="61"/>
        <v>0</v>
      </c>
      <c r="L583" s="42">
        <v>1.4999999999999999E-2</v>
      </c>
      <c r="M583" s="33">
        <f t="shared" si="62"/>
        <v>-50.997946611909654</v>
      </c>
      <c r="N583" s="22">
        <f>(Gesamt!$B$2-IF(H583=0,G583,H583))/365.25</f>
        <v>116</v>
      </c>
      <c r="O583" s="22">
        <f t="shared" si="66"/>
        <v>65.002053388090346</v>
      </c>
      <c r="P583" s="23">
        <f>F583+IF(C583="m",Gesamt!$B$13*365.25,Gesamt!$B$14*365.25)</f>
        <v>23741.25</v>
      </c>
      <c r="Q583" s="34">
        <f t="shared" si="63"/>
        <v>23742</v>
      </c>
      <c r="R583" s="24">
        <f>IF(N583&lt;Gesamt!$B$23,IF(H583=0,G583+365.25*Gesamt!$B$23,H583+365.25*Gesamt!$B$23),0)</f>
        <v>0</v>
      </c>
      <c r="S583" s="35">
        <f>IF(M583&lt;Gesamt!$B$17,Gesamt!$C$17,IF(M583&lt;Gesamt!$B$18,Gesamt!$C$18,IF(M583&lt;Gesamt!$B$19,Gesamt!$C$19,Gesamt!$C$20)))</f>
        <v>0</v>
      </c>
      <c r="T583" s="26">
        <f>IF(R583&gt;0,IF(R583&lt;P583,K583/12*Gesamt!$C$23*(1+L583)^(Gesamt!$B$23-Beamte!N583)*(1+$K$4),0),0)</f>
        <v>0</v>
      </c>
      <c r="U583" s="36">
        <f>(T583/Gesamt!$B$23*N583/((1+Gesamt!$B$29)^(Gesamt!$B$23-Beamte!N583)))*(1+S583)</f>
        <v>0</v>
      </c>
      <c r="V583" s="24">
        <f>IF(N583&lt;Gesamt!$B$24,IF(H583=0,G583+365.25*Gesamt!$B$24,H583+365.25*Gesamt!$B$24),0)</f>
        <v>0</v>
      </c>
      <c r="W583" s="26" t="b">
        <f>IF(V583&gt;0,IF(V583&lt;P583,K583/12*Gesamt!$C$24*(1+L583)^(Gesamt!$B$24-Beamte!N583)*(1+$K$4),IF(O583&gt;=35,K583/12*Gesamt!$C$24*(1+L583)^(O583-N583)*(1+$K$4),0)))</f>
        <v>0</v>
      </c>
      <c r="X583" s="36">
        <f>IF(O583&gt;=40,(W583/Gesamt!$B$24*N583/((1+Gesamt!$B$29)^(Gesamt!$B$24-Beamte!N583))*(1+S583)),IF(O583&gt;=35,(W583/O583*N583/((1+Gesamt!$B$29)^(O583-Beamte!N583))*(1+S583)),0))</f>
        <v>0</v>
      </c>
      <c r="Y583" s="27">
        <f>IF(N583&gt;Gesamt!$B$23,0,K583/12*Gesamt!$C$23*(((1+Beamte!L583)^(Gesamt!$B$23-Beamte!N583))))</f>
        <v>0</v>
      </c>
      <c r="Z583" s="15">
        <f>IF(N583&gt;Gesamt!$B$32,0,Y583/Gesamt!$B$32*((N583)*(1+S583))/((1+Gesamt!$B$29)^(Gesamt!$B$32-N583)))</f>
        <v>0</v>
      </c>
      <c r="AA583" s="37">
        <f t="shared" si="64"/>
        <v>0</v>
      </c>
      <c r="AB583" s="15">
        <f>IF(V583-P583&gt;0,0,IF(N583&gt;Gesamt!$B$24,0,K583/12*Gesamt!$C$24*(((1+Beamte!L583)^(Gesamt!$B$24-Beamte!N583)))))</f>
        <v>0</v>
      </c>
      <c r="AC583" s="15">
        <f>IF(N583&gt;Gesamt!$B$24,0,AB583/Gesamt!$B$24*((N583)*(1+S583))/((1+Gesamt!$B$29)^(Gesamt!$B$24-N583)))</f>
        <v>0</v>
      </c>
      <c r="AD583" s="37">
        <f t="shared" si="65"/>
        <v>0</v>
      </c>
      <c r="AE583" s="15">
        <f>IF(R583-P583&lt;0,0,x)</f>
        <v>0</v>
      </c>
    </row>
    <row r="584" spans="6:31" x14ac:dyDescent="0.15">
      <c r="F584" s="40"/>
      <c r="G584" s="40"/>
      <c r="H584" s="40"/>
      <c r="I584" s="41"/>
      <c r="J584" s="41"/>
      <c r="K584" s="32">
        <f t="shared" si="61"/>
        <v>0</v>
      </c>
      <c r="L584" s="42">
        <v>1.4999999999999999E-2</v>
      </c>
      <c r="M584" s="33">
        <f t="shared" si="62"/>
        <v>-50.997946611909654</v>
      </c>
      <c r="N584" s="22">
        <f>(Gesamt!$B$2-IF(H584=0,G584,H584))/365.25</f>
        <v>116</v>
      </c>
      <c r="O584" s="22">
        <f t="shared" si="66"/>
        <v>65.002053388090346</v>
      </c>
      <c r="P584" s="23">
        <f>F584+IF(C584="m",Gesamt!$B$13*365.25,Gesamt!$B$14*365.25)</f>
        <v>23741.25</v>
      </c>
      <c r="Q584" s="34">
        <f t="shared" si="63"/>
        <v>23742</v>
      </c>
      <c r="R584" s="24">
        <f>IF(N584&lt;Gesamt!$B$23,IF(H584=0,G584+365.25*Gesamt!$B$23,H584+365.25*Gesamt!$B$23),0)</f>
        <v>0</v>
      </c>
      <c r="S584" s="35">
        <f>IF(M584&lt;Gesamt!$B$17,Gesamt!$C$17,IF(M584&lt;Gesamt!$B$18,Gesamt!$C$18,IF(M584&lt;Gesamt!$B$19,Gesamt!$C$19,Gesamt!$C$20)))</f>
        <v>0</v>
      </c>
      <c r="T584" s="26">
        <f>IF(R584&gt;0,IF(R584&lt;P584,K584/12*Gesamt!$C$23*(1+L584)^(Gesamt!$B$23-Beamte!N584)*(1+$K$4),0),0)</f>
        <v>0</v>
      </c>
      <c r="U584" s="36">
        <f>(T584/Gesamt!$B$23*N584/((1+Gesamt!$B$29)^(Gesamt!$B$23-Beamte!N584)))*(1+S584)</f>
        <v>0</v>
      </c>
      <c r="V584" s="24">
        <f>IF(N584&lt;Gesamt!$B$24,IF(H584=0,G584+365.25*Gesamt!$B$24,H584+365.25*Gesamt!$B$24),0)</f>
        <v>0</v>
      </c>
      <c r="W584" s="26" t="b">
        <f>IF(V584&gt;0,IF(V584&lt;P584,K584/12*Gesamt!$C$24*(1+L584)^(Gesamt!$B$24-Beamte!N584)*(1+$K$4),IF(O584&gt;=35,K584/12*Gesamt!$C$24*(1+L584)^(O584-N584)*(1+$K$4),0)))</f>
        <v>0</v>
      </c>
      <c r="X584" s="36">
        <f>IF(O584&gt;=40,(W584/Gesamt!$B$24*N584/((1+Gesamt!$B$29)^(Gesamt!$B$24-Beamte!N584))*(1+S584)),IF(O584&gt;=35,(W584/O584*N584/((1+Gesamt!$B$29)^(O584-Beamte!N584))*(1+S584)),0))</f>
        <v>0</v>
      </c>
      <c r="Y584" s="27">
        <f>IF(N584&gt;Gesamt!$B$23,0,K584/12*Gesamt!$C$23*(((1+Beamte!L584)^(Gesamt!$B$23-Beamte!N584))))</f>
        <v>0</v>
      </c>
      <c r="Z584" s="15">
        <f>IF(N584&gt;Gesamt!$B$32,0,Y584/Gesamt!$B$32*((N584)*(1+S584))/((1+Gesamt!$B$29)^(Gesamt!$B$32-N584)))</f>
        <v>0</v>
      </c>
      <c r="AA584" s="37">
        <f t="shared" si="64"/>
        <v>0</v>
      </c>
      <c r="AB584" s="15">
        <f>IF(V584-P584&gt;0,0,IF(N584&gt;Gesamt!$B$24,0,K584/12*Gesamt!$C$24*(((1+Beamte!L584)^(Gesamt!$B$24-Beamte!N584)))))</f>
        <v>0</v>
      </c>
      <c r="AC584" s="15">
        <f>IF(N584&gt;Gesamt!$B$24,0,AB584/Gesamt!$B$24*((N584)*(1+S584))/((1+Gesamt!$B$29)^(Gesamt!$B$24-N584)))</f>
        <v>0</v>
      </c>
      <c r="AD584" s="37">
        <f t="shared" si="65"/>
        <v>0</v>
      </c>
      <c r="AE584" s="15">
        <f>IF(R584-P584&lt;0,0,x)</f>
        <v>0</v>
      </c>
    </row>
    <row r="585" spans="6:31" x14ac:dyDescent="0.15">
      <c r="F585" s="40"/>
      <c r="G585" s="40"/>
      <c r="H585" s="40"/>
      <c r="I585" s="41"/>
      <c r="J585" s="41"/>
      <c r="K585" s="32">
        <f t="shared" si="61"/>
        <v>0</v>
      </c>
      <c r="L585" s="42">
        <v>1.4999999999999999E-2</v>
      </c>
      <c r="M585" s="33">
        <f t="shared" si="62"/>
        <v>-50.997946611909654</v>
      </c>
      <c r="N585" s="22">
        <f>(Gesamt!$B$2-IF(H585=0,G585,H585))/365.25</f>
        <v>116</v>
      </c>
      <c r="O585" s="22">
        <f t="shared" si="66"/>
        <v>65.002053388090346</v>
      </c>
      <c r="P585" s="23">
        <f>F585+IF(C585="m",Gesamt!$B$13*365.25,Gesamt!$B$14*365.25)</f>
        <v>23741.25</v>
      </c>
      <c r="Q585" s="34">
        <f t="shared" si="63"/>
        <v>23742</v>
      </c>
      <c r="R585" s="24">
        <f>IF(N585&lt;Gesamt!$B$23,IF(H585=0,G585+365.25*Gesamt!$B$23,H585+365.25*Gesamt!$B$23),0)</f>
        <v>0</v>
      </c>
      <c r="S585" s="35">
        <f>IF(M585&lt;Gesamt!$B$17,Gesamt!$C$17,IF(M585&lt;Gesamt!$B$18,Gesamt!$C$18,IF(M585&lt;Gesamt!$B$19,Gesamt!$C$19,Gesamt!$C$20)))</f>
        <v>0</v>
      </c>
      <c r="T585" s="26">
        <f>IF(R585&gt;0,IF(R585&lt;P585,K585/12*Gesamt!$C$23*(1+L585)^(Gesamt!$B$23-Beamte!N585)*(1+$K$4),0),0)</f>
        <v>0</v>
      </c>
      <c r="U585" s="36">
        <f>(T585/Gesamt!$B$23*N585/((1+Gesamt!$B$29)^(Gesamt!$B$23-Beamte!N585)))*(1+S585)</f>
        <v>0</v>
      </c>
      <c r="V585" s="24">
        <f>IF(N585&lt;Gesamt!$B$24,IF(H585=0,G585+365.25*Gesamt!$B$24,H585+365.25*Gesamt!$B$24),0)</f>
        <v>0</v>
      </c>
      <c r="W585" s="26" t="b">
        <f>IF(V585&gt;0,IF(V585&lt;P585,K585/12*Gesamt!$C$24*(1+L585)^(Gesamt!$B$24-Beamte!N585)*(1+$K$4),IF(O585&gt;=35,K585/12*Gesamt!$C$24*(1+L585)^(O585-N585)*(1+$K$4),0)))</f>
        <v>0</v>
      </c>
      <c r="X585" s="36">
        <f>IF(O585&gt;=40,(W585/Gesamt!$B$24*N585/((1+Gesamt!$B$29)^(Gesamt!$B$24-Beamte!N585))*(1+S585)),IF(O585&gt;=35,(W585/O585*N585/((1+Gesamt!$B$29)^(O585-Beamte!N585))*(1+S585)),0))</f>
        <v>0</v>
      </c>
      <c r="Y585" s="27">
        <f>IF(N585&gt;Gesamt!$B$23,0,K585/12*Gesamt!$C$23*(((1+Beamte!L585)^(Gesamt!$B$23-Beamte!N585))))</f>
        <v>0</v>
      </c>
      <c r="Z585" s="15">
        <f>IF(N585&gt;Gesamt!$B$32,0,Y585/Gesamt!$B$32*((N585)*(1+S585))/((1+Gesamt!$B$29)^(Gesamt!$B$32-N585)))</f>
        <v>0</v>
      </c>
      <c r="AA585" s="37">
        <f t="shared" si="64"/>
        <v>0</v>
      </c>
      <c r="AB585" s="15">
        <f>IF(V585-P585&gt;0,0,IF(N585&gt;Gesamt!$B$24,0,K585/12*Gesamt!$C$24*(((1+Beamte!L585)^(Gesamt!$B$24-Beamte!N585)))))</f>
        <v>0</v>
      </c>
      <c r="AC585" s="15">
        <f>IF(N585&gt;Gesamt!$B$24,0,AB585/Gesamt!$B$24*((N585)*(1+S585))/((1+Gesamt!$B$29)^(Gesamt!$B$24-N585)))</f>
        <v>0</v>
      </c>
      <c r="AD585" s="37">
        <f t="shared" si="65"/>
        <v>0</v>
      </c>
      <c r="AE585" s="15">
        <f>IF(R585-P585&lt;0,0,x)</f>
        <v>0</v>
      </c>
    </row>
    <row r="586" spans="6:31" x14ac:dyDescent="0.15">
      <c r="F586" s="40"/>
      <c r="G586" s="40"/>
      <c r="H586" s="40"/>
      <c r="I586" s="41"/>
      <c r="J586" s="41"/>
      <c r="K586" s="32">
        <f t="shared" si="61"/>
        <v>0</v>
      </c>
      <c r="L586" s="42">
        <v>1.4999999999999999E-2</v>
      </c>
      <c r="M586" s="33">
        <f t="shared" si="62"/>
        <v>-50.997946611909654</v>
      </c>
      <c r="N586" s="22">
        <f>(Gesamt!$B$2-IF(H586=0,G586,H586))/365.25</f>
        <v>116</v>
      </c>
      <c r="O586" s="22">
        <f t="shared" si="66"/>
        <v>65.002053388090346</v>
      </c>
      <c r="P586" s="23">
        <f>F586+IF(C586="m",Gesamt!$B$13*365.25,Gesamt!$B$14*365.25)</f>
        <v>23741.25</v>
      </c>
      <c r="Q586" s="34">
        <f t="shared" si="63"/>
        <v>23742</v>
      </c>
      <c r="R586" s="24">
        <f>IF(N586&lt;Gesamt!$B$23,IF(H586=0,G586+365.25*Gesamt!$B$23,H586+365.25*Gesamt!$B$23),0)</f>
        <v>0</v>
      </c>
      <c r="S586" s="35">
        <f>IF(M586&lt;Gesamt!$B$17,Gesamt!$C$17,IF(M586&lt;Gesamt!$B$18,Gesamt!$C$18,IF(M586&lt;Gesamt!$B$19,Gesamt!$C$19,Gesamt!$C$20)))</f>
        <v>0</v>
      </c>
      <c r="T586" s="26">
        <f>IF(R586&gt;0,IF(R586&lt;P586,K586/12*Gesamt!$C$23*(1+L586)^(Gesamt!$B$23-Beamte!N586)*(1+$K$4),0),0)</f>
        <v>0</v>
      </c>
      <c r="U586" s="36">
        <f>(T586/Gesamt!$B$23*N586/((1+Gesamt!$B$29)^(Gesamt!$B$23-Beamte!N586)))*(1+S586)</f>
        <v>0</v>
      </c>
      <c r="V586" s="24">
        <f>IF(N586&lt;Gesamt!$B$24,IF(H586=0,G586+365.25*Gesamt!$B$24,H586+365.25*Gesamt!$B$24),0)</f>
        <v>0</v>
      </c>
      <c r="W586" s="26" t="b">
        <f>IF(V586&gt;0,IF(V586&lt;P586,K586/12*Gesamt!$C$24*(1+L586)^(Gesamt!$B$24-Beamte!N586)*(1+$K$4),IF(O586&gt;=35,K586/12*Gesamt!$C$24*(1+L586)^(O586-N586)*(1+$K$4),0)))</f>
        <v>0</v>
      </c>
      <c r="X586" s="36">
        <f>IF(O586&gt;=40,(W586/Gesamt!$B$24*N586/((1+Gesamt!$B$29)^(Gesamt!$B$24-Beamte!N586))*(1+S586)),IF(O586&gt;=35,(W586/O586*N586/((1+Gesamt!$B$29)^(O586-Beamte!N586))*(1+S586)),0))</f>
        <v>0</v>
      </c>
      <c r="Y586" s="27">
        <f>IF(N586&gt;Gesamt!$B$23,0,K586/12*Gesamt!$C$23*(((1+Beamte!L586)^(Gesamt!$B$23-Beamte!N586))))</f>
        <v>0</v>
      </c>
      <c r="Z586" s="15">
        <f>IF(N586&gt;Gesamt!$B$32,0,Y586/Gesamt!$B$32*((N586)*(1+S586))/((1+Gesamt!$B$29)^(Gesamt!$B$32-N586)))</f>
        <v>0</v>
      </c>
      <c r="AA586" s="37">
        <f t="shared" si="64"/>
        <v>0</v>
      </c>
      <c r="AB586" s="15">
        <f>IF(V586-P586&gt;0,0,IF(N586&gt;Gesamt!$B$24,0,K586/12*Gesamt!$C$24*(((1+Beamte!L586)^(Gesamt!$B$24-Beamte!N586)))))</f>
        <v>0</v>
      </c>
      <c r="AC586" s="15">
        <f>IF(N586&gt;Gesamt!$B$24,0,AB586/Gesamt!$B$24*((N586)*(1+S586))/((1+Gesamt!$B$29)^(Gesamt!$B$24-N586)))</f>
        <v>0</v>
      </c>
      <c r="AD586" s="37">
        <f t="shared" si="65"/>
        <v>0</v>
      </c>
      <c r="AE586" s="15">
        <f>IF(R586-P586&lt;0,0,x)</f>
        <v>0</v>
      </c>
    </row>
    <row r="587" spans="6:31" x14ac:dyDescent="0.15">
      <c r="F587" s="40"/>
      <c r="G587" s="40"/>
      <c r="H587" s="40"/>
      <c r="I587" s="41"/>
      <c r="J587" s="41"/>
      <c r="K587" s="32">
        <f t="shared" si="61"/>
        <v>0</v>
      </c>
      <c r="L587" s="42">
        <v>1.4999999999999999E-2</v>
      </c>
      <c r="M587" s="33">
        <f t="shared" si="62"/>
        <v>-50.997946611909654</v>
      </c>
      <c r="N587" s="22">
        <f>(Gesamt!$B$2-IF(H587=0,G587,H587))/365.25</f>
        <v>116</v>
      </c>
      <c r="O587" s="22">
        <f t="shared" si="66"/>
        <v>65.002053388090346</v>
      </c>
      <c r="P587" s="23">
        <f>F587+IF(C587="m",Gesamt!$B$13*365.25,Gesamt!$B$14*365.25)</f>
        <v>23741.25</v>
      </c>
      <c r="Q587" s="34">
        <f t="shared" si="63"/>
        <v>23742</v>
      </c>
      <c r="R587" s="24">
        <f>IF(N587&lt;Gesamt!$B$23,IF(H587=0,G587+365.25*Gesamt!$B$23,H587+365.25*Gesamt!$B$23),0)</f>
        <v>0</v>
      </c>
      <c r="S587" s="35">
        <f>IF(M587&lt;Gesamt!$B$17,Gesamt!$C$17,IF(M587&lt;Gesamt!$B$18,Gesamt!$C$18,IF(M587&lt;Gesamt!$B$19,Gesamt!$C$19,Gesamt!$C$20)))</f>
        <v>0</v>
      </c>
      <c r="T587" s="26">
        <f>IF(R587&gt;0,IF(R587&lt;P587,K587/12*Gesamt!$C$23*(1+L587)^(Gesamt!$B$23-Beamte!N587)*(1+$K$4),0),0)</f>
        <v>0</v>
      </c>
      <c r="U587" s="36">
        <f>(T587/Gesamt!$B$23*N587/((1+Gesamt!$B$29)^(Gesamt!$B$23-Beamte!N587)))*(1+S587)</f>
        <v>0</v>
      </c>
      <c r="V587" s="24">
        <f>IF(N587&lt;Gesamt!$B$24,IF(H587=0,G587+365.25*Gesamt!$B$24,H587+365.25*Gesamt!$B$24),0)</f>
        <v>0</v>
      </c>
      <c r="W587" s="26" t="b">
        <f>IF(V587&gt;0,IF(V587&lt;P587,K587/12*Gesamt!$C$24*(1+L587)^(Gesamt!$B$24-Beamte!N587)*(1+$K$4),IF(O587&gt;=35,K587/12*Gesamt!$C$24*(1+L587)^(O587-N587)*(1+$K$4),0)))</f>
        <v>0</v>
      </c>
      <c r="X587" s="36">
        <f>IF(O587&gt;=40,(W587/Gesamt!$B$24*N587/((1+Gesamt!$B$29)^(Gesamt!$B$24-Beamte!N587))*(1+S587)),IF(O587&gt;=35,(W587/O587*N587/((1+Gesamt!$B$29)^(O587-Beamte!N587))*(1+S587)),0))</f>
        <v>0</v>
      </c>
      <c r="Y587" s="27">
        <f>IF(N587&gt;Gesamt!$B$23,0,K587/12*Gesamt!$C$23*(((1+Beamte!L587)^(Gesamt!$B$23-Beamte!N587))))</f>
        <v>0</v>
      </c>
      <c r="Z587" s="15">
        <f>IF(N587&gt;Gesamt!$B$32,0,Y587/Gesamt!$B$32*((N587)*(1+S587))/((1+Gesamt!$B$29)^(Gesamt!$B$32-N587)))</f>
        <v>0</v>
      </c>
      <c r="AA587" s="37">
        <f t="shared" si="64"/>
        <v>0</v>
      </c>
      <c r="AB587" s="15">
        <f>IF(V587-P587&gt;0,0,IF(N587&gt;Gesamt!$B$24,0,K587/12*Gesamt!$C$24*(((1+Beamte!L587)^(Gesamt!$B$24-Beamte!N587)))))</f>
        <v>0</v>
      </c>
      <c r="AC587" s="15">
        <f>IF(N587&gt;Gesamt!$B$24,0,AB587/Gesamt!$B$24*((N587)*(1+S587))/((1+Gesamt!$B$29)^(Gesamt!$B$24-N587)))</f>
        <v>0</v>
      </c>
      <c r="AD587" s="37">
        <f t="shared" si="65"/>
        <v>0</v>
      </c>
      <c r="AE587" s="15">
        <f>IF(R587-P587&lt;0,0,x)</f>
        <v>0</v>
      </c>
    </row>
    <row r="588" spans="6:31" x14ac:dyDescent="0.15">
      <c r="F588" s="40"/>
      <c r="G588" s="40"/>
      <c r="H588" s="40"/>
      <c r="I588" s="41"/>
      <c r="J588" s="41"/>
      <c r="K588" s="32">
        <f t="shared" si="61"/>
        <v>0</v>
      </c>
      <c r="L588" s="42">
        <v>1.4999999999999999E-2</v>
      </c>
      <c r="M588" s="33">
        <f t="shared" si="62"/>
        <v>-50.997946611909654</v>
      </c>
      <c r="N588" s="22">
        <f>(Gesamt!$B$2-IF(H588=0,G588,H588))/365.25</f>
        <v>116</v>
      </c>
      <c r="O588" s="22">
        <f t="shared" si="66"/>
        <v>65.002053388090346</v>
      </c>
      <c r="P588" s="23">
        <f>F588+IF(C588="m",Gesamt!$B$13*365.25,Gesamt!$B$14*365.25)</f>
        <v>23741.25</v>
      </c>
      <c r="Q588" s="34">
        <f t="shared" si="63"/>
        <v>23742</v>
      </c>
      <c r="R588" s="24">
        <f>IF(N588&lt;Gesamt!$B$23,IF(H588=0,G588+365.25*Gesamt!$B$23,H588+365.25*Gesamt!$B$23),0)</f>
        <v>0</v>
      </c>
      <c r="S588" s="35">
        <f>IF(M588&lt;Gesamt!$B$17,Gesamt!$C$17,IF(M588&lt;Gesamt!$B$18,Gesamt!$C$18,IF(M588&lt;Gesamt!$B$19,Gesamt!$C$19,Gesamt!$C$20)))</f>
        <v>0</v>
      </c>
      <c r="T588" s="26">
        <f>IF(R588&gt;0,IF(R588&lt;P588,K588/12*Gesamt!$C$23*(1+L588)^(Gesamt!$B$23-Beamte!N588)*(1+$K$4),0),0)</f>
        <v>0</v>
      </c>
      <c r="U588" s="36">
        <f>(T588/Gesamt!$B$23*N588/((1+Gesamt!$B$29)^(Gesamt!$B$23-Beamte!N588)))*(1+S588)</f>
        <v>0</v>
      </c>
      <c r="V588" s="24">
        <f>IF(N588&lt;Gesamt!$B$24,IF(H588=0,G588+365.25*Gesamt!$B$24,H588+365.25*Gesamt!$B$24),0)</f>
        <v>0</v>
      </c>
      <c r="W588" s="26" t="b">
        <f>IF(V588&gt;0,IF(V588&lt;P588,K588/12*Gesamt!$C$24*(1+L588)^(Gesamt!$B$24-Beamte!N588)*(1+$K$4),IF(O588&gt;=35,K588/12*Gesamt!$C$24*(1+L588)^(O588-N588)*(1+$K$4),0)))</f>
        <v>0</v>
      </c>
      <c r="X588" s="36">
        <f>IF(O588&gt;=40,(W588/Gesamt!$B$24*N588/((1+Gesamt!$B$29)^(Gesamt!$B$24-Beamte!N588))*(1+S588)),IF(O588&gt;=35,(W588/O588*N588/((1+Gesamt!$B$29)^(O588-Beamte!N588))*(1+S588)),0))</f>
        <v>0</v>
      </c>
      <c r="Y588" s="27">
        <f>IF(N588&gt;Gesamt!$B$23,0,K588/12*Gesamt!$C$23*(((1+Beamte!L588)^(Gesamt!$B$23-Beamte!N588))))</f>
        <v>0</v>
      </c>
      <c r="Z588" s="15">
        <f>IF(N588&gt;Gesamt!$B$32,0,Y588/Gesamt!$B$32*((N588)*(1+S588))/((1+Gesamt!$B$29)^(Gesamt!$B$32-N588)))</f>
        <v>0</v>
      </c>
      <c r="AA588" s="37">
        <f t="shared" si="64"/>
        <v>0</v>
      </c>
      <c r="AB588" s="15">
        <f>IF(V588-P588&gt;0,0,IF(N588&gt;Gesamt!$B$24,0,K588/12*Gesamt!$C$24*(((1+Beamte!L588)^(Gesamt!$B$24-Beamte!N588)))))</f>
        <v>0</v>
      </c>
      <c r="AC588" s="15">
        <f>IF(N588&gt;Gesamt!$B$24,0,AB588/Gesamt!$B$24*((N588)*(1+S588))/((1+Gesamt!$B$29)^(Gesamt!$B$24-N588)))</f>
        <v>0</v>
      </c>
      <c r="AD588" s="37">
        <f t="shared" si="65"/>
        <v>0</v>
      </c>
      <c r="AE588" s="15">
        <f>IF(R588-P588&lt;0,0,x)</f>
        <v>0</v>
      </c>
    </row>
    <row r="589" spans="6:31" x14ac:dyDescent="0.15">
      <c r="F589" s="40"/>
      <c r="G589" s="40"/>
      <c r="H589" s="40"/>
      <c r="I589" s="41"/>
      <c r="J589" s="41"/>
      <c r="K589" s="32">
        <f t="shared" si="61"/>
        <v>0</v>
      </c>
      <c r="L589" s="42">
        <v>1.4999999999999999E-2</v>
      </c>
      <c r="M589" s="33">
        <f t="shared" si="62"/>
        <v>-50.997946611909654</v>
      </c>
      <c r="N589" s="22">
        <f>(Gesamt!$B$2-IF(H589=0,G589,H589))/365.25</f>
        <v>116</v>
      </c>
      <c r="O589" s="22">
        <f t="shared" si="66"/>
        <v>65.002053388090346</v>
      </c>
      <c r="P589" s="23">
        <f>F589+IF(C589="m",Gesamt!$B$13*365.25,Gesamt!$B$14*365.25)</f>
        <v>23741.25</v>
      </c>
      <c r="Q589" s="34">
        <f t="shared" si="63"/>
        <v>23742</v>
      </c>
      <c r="R589" s="24">
        <f>IF(N589&lt;Gesamt!$B$23,IF(H589=0,G589+365.25*Gesamt!$B$23,H589+365.25*Gesamt!$B$23),0)</f>
        <v>0</v>
      </c>
      <c r="S589" s="35">
        <f>IF(M589&lt;Gesamt!$B$17,Gesamt!$C$17,IF(M589&lt;Gesamt!$B$18,Gesamt!$C$18,IF(M589&lt;Gesamt!$B$19,Gesamt!$C$19,Gesamt!$C$20)))</f>
        <v>0</v>
      </c>
      <c r="T589" s="26">
        <f>IF(R589&gt;0,IF(R589&lt;P589,K589/12*Gesamt!$C$23*(1+L589)^(Gesamt!$B$23-Beamte!N589)*(1+$K$4),0),0)</f>
        <v>0</v>
      </c>
      <c r="U589" s="36">
        <f>(T589/Gesamt!$B$23*N589/((1+Gesamt!$B$29)^(Gesamt!$B$23-Beamte!N589)))*(1+S589)</f>
        <v>0</v>
      </c>
      <c r="V589" s="24">
        <f>IF(N589&lt;Gesamt!$B$24,IF(H589=0,G589+365.25*Gesamt!$B$24,H589+365.25*Gesamt!$B$24),0)</f>
        <v>0</v>
      </c>
      <c r="W589" s="26" t="b">
        <f>IF(V589&gt;0,IF(V589&lt;P589,K589/12*Gesamt!$C$24*(1+L589)^(Gesamt!$B$24-Beamte!N589)*(1+$K$4),IF(O589&gt;=35,K589/12*Gesamt!$C$24*(1+L589)^(O589-N589)*(1+$K$4),0)))</f>
        <v>0</v>
      </c>
      <c r="X589" s="36">
        <f>IF(O589&gt;=40,(W589/Gesamt!$B$24*N589/((1+Gesamt!$B$29)^(Gesamt!$B$24-Beamte!N589))*(1+S589)),IF(O589&gt;=35,(W589/O589*N589/((1+Gesamt!$B$29)^(O589-Beamte!N589))*(1+S589)),0))</f>
        <v>0</v>
      </c>
      <c r="Y589" s="27">
        <f>IF(N589&gt;Gesamt!$B$23,0,K589/12*Gesamt!$C$23*(((1+Beamte!L589)^(Gesamt!$B$23-Beamte!N589))))</f>
        <v>0</v>
      </c>
      <c r="Z589" s="15">
        <f>IF(N589&gt;Gesamt!$B$32,0,Y589/Gesamt!$B$32*((N589)*(1+S589))/((1+Gesamt!$B$29)^(Gesamt!$B$32-N589)))</f>
        <v>0</v>
      </c>
      <c r="AA589" s="37">
        <f t="shared" si="64"/>
        <v>0</v>
      </c>
      <c r="AB589" s="15">
        <f>IF(V589-P589&gt;0,0,IF(N589&gt;Gesamt!$B$24,0,K589/12*Gesamt!$C$24*(((1+Beamte!L589)^(Gesamt!$B$24-Beamte!N589)))))</f>
        <v>0</v>
      </c>
      <c r="AC589" s="15">
        <f>IF(N589&gt;Gesamt!$B$24,0,AB589/Gesamt!$B$24*((N589)*(1+S589))/((1+Gesamt!$B$29)^(Gesamt!$B$24-N589)))</f>
        <v>0</v>
      </c>
      <c r="AD589" s="37">
        <f t="shared" si="65"/>
        <v>0</v>
      </c>
      <c r="AE589" s="15">
        <f>IF(R589-P589&lt;0,0,x)</f>
        <v>0</v>
      </c>
    </row>
    <row r="590" spans="6:31" x14ac:dyDescent="0.15">
      <c r="F590" s="40"/>
      <c r="G590" s="40"/>
      <c r="H590" s="40"/>
      <c r="I590" s="41"/>
      <c r="J590" s="41"/>
      <c r="K590" s="32">
        <f t="shared" si="61"/>
        <v>0</v>
      </c>
      <c r="L590" s="42">
        <v>1.4999999999999999E-2</v>
      </c>
      <c r="M590" s="33">
        <f t="shared" si="62"/>
        <v>-50.997946611909654</v>
      </c>
      <c r="N590" s="22">
        <f>(Gesamt!$B$2-IF(H590=0,G590,H590))/365.25</f>
        <v>116</v>
      </c>
      <c r="O590" s="22">
        <f t="shared" si="66"/>
        <v>65.002053388090346</v>
      </c>
      <c r="P590" s="23">
        <f>F590+IF(C590="m",Gesamt!$B$13*365.25,Gesamt!$B$14*365.25)</f>
        <v>23741.25</v>
      </c>
      <c r="Q590" s="34">
        <f t="shared" si="63"/>
        <v>23742</v>
      </c>
      <c r="R590" s="24">
        <f>IF(N590&lt;Gesamt!$B$23,IF(H590=0,G590+365.25*Gesamt!$B$23,H590+365.25*Gesamt!$B$23),0)</f>
        <v>0</v>
      </c>
      <c r="S590" s="35">
        <f>IF(M590&lt;Gesamt!$B$17,Gesamt!$C$17,IF(M590&lt;Gesamt!$B$18,Gesamt!$C$18,IF(M590&lt;Gesamt!$B$19,Gesamt!$C$19,Gesamt!$C$20)))</f>
        <v>0</v>
      </c>
      <c r="T590" s="26">
        <f>IF(R590&gt;0,IF(R590&lt;P590,K590/12*Gesamt!$C$23*(1+L590)^(Gesamt!$B$23-Beamte!N590)*(1+$K$4),0),0)</f>
        <v>0</v>
      </c>
      <c r="U590" s="36">
        <f>(T590/Gesamt!$B$23*N590/((1+Gesamt!$B$29)^(Gesamt!$B$23-Beamte!N590)))*(1+S590)</f>
        <v>0</v>
      </c>
      <c r="V590" s="24">
        <f>IF(N590&lt;Gesamt!$B$24,IF(H590=0,G590+365.25*Gesamt!$B$24,H590+365.25*Gesamt!$B$24),0)</f>
        <v>0</v>
      </c>
      <c r="W590" s="26" t="b">
        <f>IF(V590&gt;0,IF(V590&lt;P590,K590/12*Gesamt!$C$24*(1+L590)^(Gesamt!$B$24-Beamte!N590)*(1+$K$4),IF(O590&gt;=35,K590/12*Gesamt!$C$24*(1+L590)^(O590-N590)*(1+$K$4),0)))</f>
        <v>0</v>
      </c>
      <c r="X590" s="36">
        <f>IF(O590&gt;=40,(W590/Gesamt!$B$24*N590/((1+Gesamt!$B$29)^(Gesamt!$B$24-Beamte!N590))*(1+S590)),IF(O590&gt;=35,(W590/O590*N590/((1+Gesamt!$B$29)^(O590-Beamte!N590))*(1+S590)),0))</f>
        <v>0</v>
      </c>
      <c r="Y590" s="27">
        <f>IF(N590&gt;Gesamt!$B$23,0,K590/12*Gesamt!$C$23*(((1+Beamte!L590)^(Gesamt!$B$23-Beamte!N590))))</f>
        <v>0</v>
      </c>
      <c r="Z590" s="15">
        <f>IF(N590&gt;Gesamt!$B$32,0,Y590/Gesamt!$B$32*((N590)*(1+S590))/((1+Gesamt!$B$29)^(Gesamt!$B$32-N590)))</f>
        <v>0</v>
      </c>
      <c r="AA590" s="37">
        <f t="shared" si="64"/>
        <v>0</v>
      </c>
      <c r="AB590" s="15">
        <f>IF(V590-P590&gt;0,0,IF(N590&gt;Gesamt!$B$24,0,K590/12*Gesamt!$C$24*(((1+Beamte!L590)^(Gesamt!$B$24-Beamte!N590)))))</f>
        <v>0</v>
      </c>
      <c r="AC590" s="15">
        <f>IF(N590&gt;Gesamt!$B$24,0,AB590/Gesamt!$B$24*((N590)*(1+S590))/((1+Gesamt!$B$29)^(Gesamt!$B$24-N590)))</f>
        <v>0</v>
      </c>
      <c r="AD590" s="37">
        <f t="shared" si="65"/>
        <v>0</v>
      </c>
      <c r="AE590" s="15">
        <f>IF(R590-P590&lt;0,0,x)</f>
        <v>0</v>
      </c>
    </row>
    <row r="591" spans="6:31" x14ac:dyDescent="0.15">
      <c r="F591" s="40"/>
      <c r="G591" s="40"/>
      <c r="H591" s="40"/>
      <c r="I591" s="41"/>
      <c r="J591" s="41"/>
      <c r="K591" s="32">
        <f t="shared" si="61"/>
        <v>0</v>
      </c>
      <c r="L591" s="42">
        <v>1.4999999999999999E-2</v>
      </c>
      <c r="M591" s="33">
        <f t="shared" si="62"/>
        <v>-50.997946611909654</v>
      </c>
      <c r="N591" s="22">
        <f>(Gesamt!$B$2-IF(H591=0,G591,H591))/365.25</f>
        <v>116</v>
      </c>
      <c r="O591" s="22">
        <f t="shared" si="66"/>
        <v>65.002053388090346</v>
      </c>
      <c r="P591" s="23">
        <f>F591+IF(C591="m",Gesamt!$B$13*365.25,Gesamt!$B$14*365.25)</f>
        <v>23741.25</v>
      </c>
      <c r="Q591" s="34">
        <f t="shared" si="63"/>
        <v>23742</v>
      </c>
      <c r="R591" s="24">
        <f>IF(N591&lt;Gesamt!$B$23,IF(H591=0,G591+365.25*Gesamt!$B$23,H591+365.25*Gesamt!$B$23),0)</f>
        <v>0</v>
      </c>
      <c r="S591" s="35">
        <f>IF(M591&lt;Gesamt!$B$17,Gesamt!$C$17,IF(M591&lt;Gesamt!$B$18,Gesamt!$C$18,IF(M591&lt;Gesamt!$B$19,Gesamt!$C$19,Gesamt!$C$20)))</f>
        <v>0</v>
      </c>
      <c r="T591" s="26">
        <f>IF(R591&gt;0,IF(R591&lt;P591,K591/12*Gesamt!$C$23*(1+L591)^(Gesamt!$B$23-Beamte!N591)*(1+$K$4),0),0)</f>
        <v>0</v>
      </c>
      <c r="U591" s="36">
        <f>(T591/Gesamt!$B$23*N591/((1+Gesamt!$B$29)^(Gesamt!$B$23-Beamte!N591)))*(1+S591)</f>
        <v>0</v>
      </c>
      <c r="V591" s="24">
        <f>IF(N591&lt;Gesamt!$B$24,IF(H591=0,G591+365.25*Gesamt!$B$24,H591+365.25*Gesamt!$B$24),0)</f>
        <v>0</v>
      </c>
      <c r="W591" s="26" t="b">
        <f>IF(V591&gt;0,IF(V591&lt;P591,K591/12*Gesamt!$C$24*(1+L591)^(Gesamt!$B$24-Beamte!N591)*(1+$K$4),IF(O591&gt;=35,K591/12*Gesamt!$C$24*(1+L591)^(O591-N591)*(1+$K$4),0)))</f>
        <v>0</v>
      </c>
      <c r="X591" s="36">
        <f>IF(O591&gt;=40,(W591/Gesamt!$B$24*N591/((1+Gesamt!$B$29)^(Gesamt!$B$24-Beamte!N591))*(1+S591)),IF(O591&gt;=35,(W591/O591*N591/((1+Gesamt!$B$29)^(O591-Beamte!N591))*(1+S591)),0))</f>
        <v>0</v>
      </c>
      <c r="Y591" s="27">
        <f>IF(N591&gt;Gesamt!$B$23,0,K591/12*Gesamt!$C$23*(((1+Beamte!L591)^(Gesamt!$B$23-Beamte!N591))))</f>
        <v>0</v>
      </c>
      <c r="Z591" s="15">
        <f>IF(N591&gt;Gesamt!$B$32,0,Y591/Gesamt!$B$32*((N591)*(1+S591))/((1+Gesamt!$B$29)^(Gesamt!$B$32-N591)))</f>
        <v>0</v>
      </c>
      <c r="AA591" s="37">
        <f t="shared" si="64"/>
        <v>0</v>
      </c>
      <c r="AB591" s="15">
        <f>IF(V591-P591&gt;0,0,IF(N591&gt;Gesamt!$B$24,0,K591/12*Gesamt!$C$24*(((1+Beamte!L591)^(Gesamt!$B$24-Beamte!N591)))))</f>
        <v>0</v>
      </c>
      <c r="AC591" s="15">
        <f>IF(N591&gt;Gesamt!$B$24,0,AB591/Gesamt!$B$24*((N591)*(1+S591))/((1+Gesamt!$B$29)^(Gesamt!$B$24-N591)))</f>
        <v>0</v>
      </c>
      <c r="AD591" s="37">
        <f t="shared" si="65"/>
        <v>0</v>
      </c>
      <c r="AE591" s="15">
        <f>IF(R591-P591&lt;0,0,x)</f>
        <v>0</v>
      </c>
    </row>
    <row r="592" spans="6:31" x14ac:dyDescent="0.15">
      <c r="F592" s="40"/>
      <c r="G592" s="40"/>
      <c r="H592" s="40"/>
      <c r="I592" s="41"/>
      <c r="J592" s="41"/>
      <c r="K592" s="32">
        <f t="shared" si="61"/>
        <v>0</v>
      </c>
      <c r="L592" s="42">
        <v>1.4999999999999999E-2</v>
      </c>
      <c r="M592" s="33">
        <f t="shared" si="62"/>
        <v>-50.997946611909654</v>
      </c>
      <c r="N592" s="22">
        <f>(Gesamt!$B$2-IF(H592=0,G592,H592))/365.25</f>
        <v>116</v>
      </c>
      <c r="O592" s="22">
        <f t="shared" si="66"/>
        <v>65.002053388090346</v>
      </c>
      <c r="P592" s="23">
        <f>F592+IF(C592="m",Gesamt!$B$13*365.25,Gesamt!$B$14*365.25)</f>
        <v>23741.25</v>
      </c>
      <c r="Q592" s="34">
        <f t="shared" si="63"/>
        <v>23742</v>
      </c>
      <c r="R592" s="24">
        <f>IF(N592&lt;Gesamt!$B$23,IF(H592=0,G592+365.25*Gesamt!$B$23,H592+365.25*Gesamt!$B$23),0)</f>
        <v>0</v>
      </c>
      <c r="S592" s="35">
        <f>IF(M592&lt;Gesamt!$B$17,Gesamt!$C$17,IF(M592&lt;Gesamt!$B$18,Gesamt!$C$18,IF(M592&lt;Gesamt!$B$19,Gesamt!$C$19,Gesamt!$C$20)))</f>
        <v>0</v>
      </c>
      <c r="T592" s="26">
        <f>IF(R592&gt;0,IF(R592&lt;P592,K592/12*Gesamt!$C$23*(1+L592)^(Gesamt!$B$23-Beamte!N592)*(1+$K$4),0),0)</f>
        <v>0</v>
      </c>
      <c r="U592" s="36">
        <f>(T592/Gesamt!$B$23*N592/((1+Gesamt!$B$29)^(Gesamt!$B$23-Beamte!N592)))*(1+S592)</f>
        <v>0</v>
      </c>
      <c r="V592" s="24">
        <f>IF(N592&lt;Gesamt!$B$24,IF(H592=0,G592+365.25*Gesamt!$B$24,H592+365.25*Gesamt!$B$24),0)</f>
        <v>0</v>
      </c>
      <c r="W592" s="26" t="b">
        <f>IF(V592&gt;0,IF(V592&lt;P592,K592/12*Gesamt!$C$24*(1+L592)^(Gesamt!$B$24-Beamte!N592)*(1+$K$4),IF(O592&gt;=35,K592/12*Gesamt!$C$24*(1+L592)^(O592-N592)*(1+$K$4),0)))</f>
        <v>0</v>
      </c>
      <c r="X592" s="36">
        <f>IF(O592&gt;=40,(W592/Gesamt!$B$24*N592/((1+Gesamt!$B$29)^(Gesamt!$B$24-Beamte!N592))*(1+S592)),IF(O592&gt;=35,(W592/O592*N592/((1+Gesamt!$B$29)^(O592-Beamte!N592))*(1+S592)),0))</f>
        <v>0</v>
      </c>
      <c r="Y592" s="27">
        <f>IF(N592&gt;Gesamt!$B$23,0,K592/12*Gesamt!$C$23*(((1+Beamte!L592)^(Gesamt!$B$23-Beamte!N592))))</f>
        <v>0</v>
      </c>
      <c r="Z592" s="15">
        <f>IF(N592&gt;Gesamt!$B$32,0,Y592/Gesamt!$B$32*((N592)*(1+S592))/((1+Gesamt!$B$29)^(Gesamt!$B$32-N592)))</f>
        <v>0</v>
      </c>
      <c r="AA592" s="37">
        <f t="shared" si="64"/>
        <v>0</v>
      </c>
      <c r="AB592" s="15">
        <f>IF(V592-P592&gt;0,0,IF(N592&gt;Gesamt!$B$24,0,K592/12*Gesamt!$C$24*(((1+Beamte!L592)^(Gesamt!$B$24-Beamte!N592)))))</f>
        <v>0</v>
      </c>
      <c r="AC592" s="15">
        <f>IF(N592&gt;Gesamt!$B$24,0,AB592/Gesamt!$B$24*((N592)*(1+S592))/((1+Gesamt!$B$29)^(Gesamt!$B$24-N592)))</f>
        <v>0</v>
      </c>
      <c r="AD592" s="37">
        <f t="shared" si="65"/>
        <v>0</v>
      </c>
      <c r="AE592" s="15">
        <f>IF(R592-P592&lt;0,0,x)</f>
        <v>0</v>
      </c>
    </row>
    <row r="593" spans="6:31" x14ac:dyDescent="0.15">
      <c r="F593" s="40"/>
      <c r="G593" s="40"/>
      <c r="H593" s="40"/>
      <c r="I593" s="41"/>
      <c r="J593" s="41"/>
      <c r="K593" s="32">
        <f t="shared" si="61"/>
        <v>0</v>
      </c>
      <c r="L593" s="42">
        <v>1.4999999999999999E-2</v>
      </c>
      <c r="M593" s="33">
        <f t="shared" si="62"/>
        <v>-50.997946611909654</v>
      </c>
      <c r="N593" s="22">
        <f>(Gesamt!$B$2-IF(H593=0,G593,H593))/365.25</f>
        <v>116</v>
      </c>
      <c r="O593" s="22">
        <f t="shared" si="66"/>
        <v>65.002053388090346</v>
      </c>
      <c r="P593" s="23">
        <f>F593+IF(C593="m",Gesamt!$B$13*365.25,Gesamt!$B$14*365.25)</f>
        <v>23741.25</v>
      </c>
      <c r="Q593" s="34">
        <f t="shared" si="63"/>
        <v>23742</v>
      </c>
      <c r="R593" s="24">
        <f>IF(N593&lt;Gesamt!$B$23,IF(H593=0,G593+365.25*Gesamt!$B$23,H593+365.25*Gesamt!$B$23),0)</f>
        <v>0</v>
      </c>
      <c r="S593" s="35">
        <f>IF(M593&lt;Gesamt!$B$17,Gesamt!$C$17,IF(M593&lt;Gesamt!$B$18,Gesamt!$C$18,IF(M593&lt;Gesamt!$B$19,Gesamt!$C$19,Gesamt!$C$20)))</f>
        <v>0</v>
      </c>
      <c r="T593" s="26">
        <f>IF(R593&gt;0,IF(R593&lt;P593,K593/12*Gesamt!$C$23*(1+L593)^(Gesamt!$B$23-Beamte!N593)*(1+$K$4),0),0)</f>
        <v>0</v>
      </c>
      <c r="U593" s="36">
        <f>(T593/Gesamt!$B$23*N593/((1+Gesamt!$B$29)^(Gesamt!$B$23-Beamte!N593)))*(1+S593)</f>
        <v>0</v>
      </c>
      <c r="V593" s="24">
        <f>IF(N593&lt;Gesamt!$B$24,IF(H593=0,G593+365.25*Gesamt!$B$24,H593+365.25*Gesamt!$B$24),0)</f>
        <v>0</v>
      </c>
      <c r="W593" s="26" t="b">
        <f>IF(V593&gt;0,IF(V593&lt;P593,K593/12*Gesamt!$C$24*(1+L593)^(Gesamt!$B$24-Beamte!N593)*(1+$K$4),IF(O593&gt;=35,K593/12*Gesamt!$C$24*(1+L593)^(O593-N593)*(1+$K$4),0)))</f>
        <v>0</v>
      </c>
      <c r="X593" s="36">
        <f>IF(O593&gt;=40,(W593/Gesamt!$B$24*N593/((1+Gesamt!$B$29)^(Gesamt!$B$24-Beamte!N593))*(1+S593)),IF(O593&gt;=35,(W593/O593*N593/((1+Gesamt!$B$29)^(O593-Beamte!N593))*(1+S593)),0))</f>
        <v>0</v>
      </c>
      <c r="Y593" s="27">
        <f>IF(N593&gt;Gesamt!$B$23,0,K593/12*Gesamt!$C$23*(((1+Beamte!L593)^(Gesamt!$B$23-Beamte!N593))))</f>
        <v>0</v>
      </c>
      <c r="Z593" s="15">
        <f>IF(N593&gt;Gesamt!$B$32,0,Y593/Gesamt!$B$32*((N593)*(1+S593))/((1+Gesamt!$B$29)^(Gesamt!$B$32-N593)))</f>
        <v>0</v>
      </c>
      <c r="AA593" s="37">
        <f t="shared" si="64"/>
        <v>0</v>
      </c>
      <c r="AB593" s="15">
        <f>IF(V593-P593&gt;0,0,IF(N593&gt;Gesamt!$B$24,0,K593/12*Gesamt!$C$24*(((1+Beamte!L593)^(Gesamt!$B$24-Beamte!N593)))))</f>
        <v>0</v>
      </c>
      <c r="AC593" s="15">
        <f>IF(N593&gt;Gesamt!$B$24,0,AB593/Gesamt!$B$24*((N593)*(1+S593))/((1+Gesamt!$B$29)^(Gesamt!$B$24-N593)))</f>
        <v>0</v>
      </c>
      <c r="AD593" s="37">
        <f t="shared" si="65"/>
        <v>0</v>
      </c>
      <c r="AE593" s="15">
        <f>IF(R593-P593&lt;0,0,x)</f>
        <v>0</v>
      </c>
    </row>
    <row r="594" spans="6:31" x14ac:dyDescent="0.15">
      <c r="F594" s="40"/>
      <c r="G594" s="40"/>
      <c r="H594" s="40"/>
      <c r="I594" s="41"/>
      <c r="J594" s="41"/>
      <c r="K594" s="32">
        <f t="shared" si="61"/>
        <v>0</v>
      </c>
      <c r="L594" s="42">
        <v>1.4999999999999999E-2</v>
      </c>
      <c r="M594" s="33">
        <f t="shared" si="62"/>
        <v>-50.997946611909654</v>
      </c>
      <c r="N594" s="22">
        <f>(Gesamt!$B$2-IF(H594=0,G594,H594))/365.25</f>
        <v>116</v>
      </c>
      <c r="O594" s="22">
        <f t="shared" si="66"/>
        <v>65.002053388090346</v>
      </c>
      <c r="P594" s="23">
        <f>F594+IF(C594="m",Gesamt!$B$13*365.25,Gesamt!$B$14*365.25)</f>
        <v>23741.25</v>
      </c>
      <c r="Q594" s="34">
        <f t="shared" si="63"/>
        <v>23742</v>
      </c>
      <c r="R594" s="24">
        <f>IF(N594&lt;Gesamt!$B$23,IF(H594=0,G594+365.25*Gesamt!$B$23,H594+365.25*Gesamt!$B$23),0)</f>
        <v>0</v>
      </c>
      <c r="S594" s="35">
        <f>IF(M594&lt;Gesamt!$B$17,Gesamt!$C$17,IF(M594&lt;Gesamt!$B$18,Gesamt!$C$18,IF(M594&lt;Gesamt!$B$19,Gesamt!$C$19,Gesamt!$C$20)))</f>
        <v>0</v>
      </c>
      <c r="T594" s="26">
        <f>IF(R594&gt;0,IF(R594&lt;P594,K594/12*Gesamt!$C$23*(1+L594)^(Gesamt!$B$23-Beamte!N594)*(1+$K$4),0),0)</f>
        <v>0</v>
      </c>
      <c r="U594" s="36">
        <f>(T594/Gesamt!$B$23*N594/((1+Gesamt!$B$29)^(Gesamt!$B$23-Beamte!N594)))*(1+S594)</f>
        <v>0</v>
      </c>
      <c r="V594" s="24">
        <f>IF(N594&lt;Gesamt!$B$24,IF(H594=0,G594+365.25*Gesamt!$B$24,H594+365.25*Gesamt!$B$24),0)</f>
        <v>0</v>
      </c>
      <c r="W594" s="26" t="b">
        <f>IF(V594&gt;0,IF(V594&lt;P594,K594/12*Gesamt!$C$24*(1+L594)^(Gesamt!$B$24-Beamte!N594)*(1+$K$4),IF(O594&gt;=35,K594/12*Gesamt!$C$24*(1+L594)^(O594-N594)*(1+$K$4),0)))</f>
        <v>0</v>
      </c>
      <c r="X594" s="36">
        <f>IF(O594&gt;=40,(W594/Gesamt!$B$24*N594/((1+Gesamt!$B$29)^(Gesamt!$B$24-Beamte!N594))*(1+S594)),IF(O594&gt;=35,(W594/O594*N594/((1+Gesamt!$B$29)^(O594-Beamte!N594))*(1+S594)),0))</f>
        <v>0</v>
      </c>
      <c r="Y594" s="27">
        <f>IF(N594&gt;Gesamt!$B$23,0,K594/12*Gesamt!$C$23*(((1+Beamte!L594)^(Gesamt!$B$23-Beamte!N594))))</f>
        <v>0</v>
      </c>
      <c r="Z594" s="15">
        <f>IF(N594&gt;Gesamt!$B$32,0,Y594/Gesamt!$B$32*((N594)*(1+S594))/((1+Gesamt!$B$29)^(Gesamt!$B$32-N594)))</f>
        <v>0</v>
      </c>
      <c r="AA594" s="37">
        <f t="shared" si="64"/>
        <v>0</v>
      </c>
      <c r="AB594" s="15">
        <f>IF(V594-P594&gt;0,0,IF(N594&gt;Gesamt!$B$24,0,K594/12*Gesamt!$C$24*(((1+Beamte!L594)^(Gesamt!$B$24-Beamte!N594)))))</f>
        <v>0</v>
      </c>
      <c r="AC594" s="15">
        <f>IF(N594&gt;Gesamt!$B$24,0,AB594/Gesamt!$B$24*((N594)*(1+S594))/((1+Gesamt!$B$29)^(Gesamt!$B$24-N594)))</f>
        <v>0</v>
      </c>
      <c r="AD594" s="37">
        <f t="shared" si="65"/>
        <v>0</v>
      </c>
      <c r="AE594" s="15">
        <f>IF(R594-P594&lt;0,0,x)</f>
        <v>0</v>
      </c>
    </row>
    <row r="595" spans="6:31" x14ac:dyDescent="0.15">
      <c r="F595" s="40"/>
      <c r="G595" s="40"/>
      <c r="H595" s="40"/>
      <c r="I595" s="41"/>
      <c r="J595" s="41"/>
      <c r="K595" s="32">
        <f t="shared" si="61"/>
        <v>0</v>
      </c>
      <c r="L595" s="42">
        <v>1.4999999999999999E-2</v>
      </c>
      <c r="M595" s="33">
        <f t="shared" si="62"/>
        <v>-50.997946611909654</v>
      </c>
      <c r="N595" s="22">
        <f>(Gesamt!$B$2-IF(H595=0,G595,H595))/365.25</f>
        <v>116</v>
      </c>
      <c r="O595" s="22">
        <f t="shared" si="66"/>
        <v>65.002053388090346</v>
      </c>
      <c r="P595" s="23">
        <f>F595+IF(C595="m",Gesamt!$B$13*365.25,Gesamt!$B$14*365.25)</f>
        <v>23741.25</v>
      </c>
      <c r="Q595" s="34">
        <f t="shared" si="63"/>
        <v>23742</v>
      </c>
      <c r="R595" s="24">
        <f>IF(N595&lt;Gesamt!$B$23,IF(H595=0,G595+365.25*Gesamt!$B$23,H595+365.25*Gesamt!$B$23),0)</f>
        <v>0</v>
      </c>
      <c r="S595" s="35">
        <f>IF(M595&lt;Gesamt!$B$17,Gesamt!$C$17,IF(M595&lt;Gesamt!$B$18,Gesamt!$C$18,IF(M595&lt;Gesamt!$B$19,Gesamt!$C$19,Gesamt!$C$20)))</f>
        <v>0</v>
      </c>
      <c r="T595" s="26">
        <f>IF(R595&gt;0,IF(R595&lt;P595,K595/12*Gesamt!$C$23*(1+L595)^(Gesamt!$B$23-Beamte!N595)*(1+$K$4),0),0)</f>
        <v>0</v>
      </c>
      <c r="U595" s="36">
        <f>(T595/Gesamt!$B$23*N595/((1+Gesamt!$B$29)^(Gesamt!$B$23-Beamte!N595)))*(1+S595)</f>
        <v>0</v>
      </c>
      <c r="V595" s="24">
        <f>IF(N595&lt;Gesamt!$B$24,IF(H595=0,G595+365.25*Gesamt!$B$24,H595+365.25*Gesamt!$B$24),0)</f>
        <v>0</v>
      </c>
      <c r="W595" s="26" t="b">
        <f>IF(V595&gt;0,IF(V595&lt;P595,K595/12*Gesamt!$C$24*(1+L595)^(Gesamt!$B$24-Beamte!N595)*(1+$K$4),IF(O595&gt;=35,K595/12*Gesamt!$C$24*(1+L595)^(O595-N595)*(1+$K$4),0)))</f>
        <v>0</v>
      </c>
      <c r="X595" s="36">
        <f>IF(O595&gt;=40,(W595/Gesamt!$B$24*N595/((1+Gesamt!$B$29)^(Gesamt!$B$24-Beamte!N595))*(1+S595)),IF(O595&gt;=35,(W595/O595*N595/((1+Gesamt!$B$29)^(O595-Beamte!N595))*(1+S595)),0))</f>
        <v>0</v>
      </c>
      <c r="Y595" s="27">
        <f>IF(N595&gt;Gesamt!$B$23,0,K595/12*Gesamt!$C$23*(((1+Beamte!L595)^(Gesamt!$B$23-Beamte!N595))))</f>
        <v>0</v>
      </c>
      <c r="Z595" s="15">
        <f>IF(N595&gt;Gesamt!$B$32,0,Y595/Gesamt!$B$32*((N595)*(1+S595))/((1+Gesamt!$B$29)^(Gesamt!$B$32-N595)))</f>
        <v>0</v>
      </c>
      <c r="AA595" s="37">
        <f t="shared" si="64"/>
        <v>0</v>
      </c>
      <c r="AB595" s="15">
        <f>IF(V595-P595&gt;0,0,IF(N595&gt;Gesamt!$B$24,0,K595/12*Gesamt!$C$24*(((1+Beamte!L595)^(Gesamt!$B$24-Beamte!N595)))))</f>
        <v>0</v>
      </c>
      <c r="AC595" s="15">
        <f>IF(N595&gt;Gesamt!$B$24,0,AB595/Gesamt!$B$24*((N595)*(1+S595))/((1+Gesamt!$B$29)^(Gesamt!$B$24-N595)))</f>
        <v>0</v>
      </c>
      <c r="AD595" s="37">
        <f t="shared" si="65"/>
        <v>0</v>
      </c>
      <c r="AE595" s="15">
        <f>IF(R595-P595&lt;0,0,x)</f>
        <v>0</v>
      </c>
    </row>
    <row r="596" spans="6:31" x14ac:dyDescent="0.15">
      <c r="F596" s="40"/>
      <c r="G596" s="40"/>
      <c r="H596" s="40"/>
      <c r="I596" s="41"/>
      <c r="J596" s="41"/>
      <c r="K596" s="32">
        <f t="shared" si="61"/>
        <v>0</v>
      </c>
      <c r="L596" s="42">
        <v>1.4999999999999999E-2</v>
      </c>
      <c r="M596" s="33">
        <f t="shared" si="62"/>
        <v>-50.997946611909654</v>
      </c>
      <c r="N596" s="22">
        <f>(Gesamt!$B$2-IF(H596=0,G596,H596))/365.25</f>
        <v>116</v>
      </c>
      <c r="O596" s="22">
        <f t="shared" si="66"/>
        <v>65.002053388090346</v>
      </c>
      <c r="P596" s="23">
        <f>F596+IF(C596="m",Gesamt!$B$13*365.25,Gesamt!$B$14*365.25)</f>
        <v>23741.25</v>
      </c>
      <c r="Q596" s="34">
        <f t="shared" si="63"/>
        <v>23742</v>
      </c>
      <c r="R596" s="24">
        <f>IF(N596&lt;Gesamt!$B$23,IF(H596=0,G596+365.25*Gesamt!$B$23,H596+365.25*Gesamt!$B$23),0)</f>
        <v>0</v>
      </c>
      <c r="S596" s="35">
        <f>IF(M596&lt;Gesamt!$B$17,Gesamt!$C$17,IF(M596&lt;Gesamt!$B$18,Gesamt!$C$18,IF(M596&lt;Gesamt!$B$19,Gesamt!$C$19,Gesamt!$C$20)))</f>
        <v>0</v>
      </c>
      <c r="T596" s="26">
        <f>IF(R596&gt;0,IF(R596&lt;P596,K596/12*Gesamt!$C$23*(1+L596)^(Gesamt!$B$23-Beamte!N596)*(1+$K$4),0),0)</f>
        <v>0</v>
      </c>
      <c r="U596" s="36">
        <f>(T596/Gesamt!$B$23*N596/((1+Gesamt!$B$29)^(Gesamt!$B$23-Beamte!N596)))*(1+S596)</f>
        <v>0</v>
      </c>
      <c r="V596" s="24">
        <f>IF(N596&lt;Gesamt!$B$24,IF(H596=0,G596+365.25*Gesamt!$B$24,H596+365.25*Gesamt!$B$24),0)</f>
        <v>0</v>
      </c>
      <c r="W596" s="26" t="b">
        <f>IF(V596&gt;0,IF(V596&lt;P596,K596/12*Gesamt!$C$24*(1+L596)^(Gesamt!$B$24-Beamte!N596)*(1+$K$4),IF(O596&gt;=35,K596/12*Gesamt!$C$24*(1+L596)^(O596-N596)*(1+$K$4),0)))</f>
        <v>0</v>
      </c>
      <c r="X596" s="36">
        <f>IF(O596&gt;=40,(W596/Gesamt!$B$24*N596/((1+Gesamt!$B$29)^(Gesamt!$B$24-Beamte!N596))*(1+S596)),IF(O596&gt;=35,(W596/O596*N596/((1+Gesamt!$B$29)^(O596-Beamte!N596))*(1+S596)),0))</f>
        <v>0</v>
      </c>
      <c r="Y596" s="27">
        <f>IF(N596&gt;Gesamt!$B$23,0,K596/12*Gesamt!$C$23*(((1+Beamte!L596)^(Gesamt!$B$23-Beamte!N596))))</f>
        <v>0</v>
      </c>
      <c r="Z596" s="15">
        <f>IF(N596&gt;Gesamt!$B$32,0,Y596/Gesamt!$B$32*((N596)*(1+S596))/((1+Gesamt!$B$29)^(Gesamt!$B$32-N596)))</f>
        <v>0</v>
      </c>
      <c r="AA596" s="37">
        <f t="shared" si="64"/>
        <v>0</v>
      </c>
      <c r="AB596" s="15">
        <f>IF(V596-P596&gt;0,0,IF(N596&gt;Gesamt!$B$24,0,K596/12*Gesamt!$C$24*(((1+Beamte!L596)^(Gesamt!$B$24-Beamte!N596)))))</f>
        <v>0</v>
      </c>
      <c r="AC596" s="15">
        <f>IF(N596&gt;Gesamt!$B$24,0,AB596/Gesamt!$B$24*((N596)*(1+S596))/((1+Gesamt!$B$29)^(Gesamt!$B$24-N596)))</f>
        <v>0</v>
      </c>
      <c r="AD596" s="37">
        <f t="shared" si="65"/>
        <v>0</v>
      </c>
      <c r="AE596" s="15">
        <f>IF(R596-P596&lt;0,0,x)</f>
        <v>0</v>
      </c>
    </row>
    <row r="597" spans="6:31" x14ac:dyDescent="0.15">
      <c r="F597" s="40"/>
      <c r="G597" s="40"/>
      <c r="H597" s="40"/>
      <c r="I597" s="41"/>
      <c r="J597" s="41"/>
      <c r="K597" s="32">
        <f t="shared" si="61"/>
        <v>0</v>
      </c>
      <c r="L597" s="42">
        <v>1.4999999999999999E-2</v>
      </c>
      <c r="M597" s="33">
        <f t="shared" si="62"/>
        <v>-50.997946611909654</v>
      </c>
      <c r="N597" s="22">
        <f>(Gesamt!$B$2-IF(H597=0,G597,H597))/365.25</f>
        <v>116</v>
      </c>
      <c r="O597" s="22">
        <f t="shared" si="66"/>
        <v>65.002053388090346</v>
      </c>
      <c r="P597" s="23">
        <f>F597+IF(C597="m",Gesamt!$B$13*365.25,Gesamt!$B$14*365.25)</f>
        <v>23741.25</v>
      </c>
      <c r="Q597" s="34">
        <f t="shared" si="63"/>
        <v>23742</v>
      </c>
      <c r="R597" s="24">
        <f>IF(N597&lt;Gesamt!$B$23,IF(H597=0,G597+365.25*Gesamt!$B$23,H597+365.25*Gesamt!$B$23),0)</f>
        <v>0</v>
      </c>
      <c r="S597" s="35">
        <f>IF(M597&lt;Gesamt!$B$17,Gesamt!$C$17,IF(M597&lt;Gesamt!$B$18,Gesamt!$C$18,IF(M597&lt;Gesamt!$B$19,Gesamt!$C$19,Gesamt!$C$20)))</f>
        <v>0</v>
      </c>
      <c r="T597" s="26">
        <f>IF(R597&gt;0,IF(R597&lt;P597,K597/12*Gesamt!$C$23*(1+L597)^(Gesamt!$B$23-Beamte!N597)*(1+$K$4),0),0)</f>
        <v>0</v>
      </c>
      <c r="U597" s="36">
        <f>(T597/Gesamt!$B$23*N597/((1+Gesamt!$B$29)^(Gesamt!$B$23-Beamte!N597)))*(1+S597)</f>
        <v>0</v>
      </c>
      <c r="V597" s="24">
        <f>IF(N597&lt;Gesamt!$B$24,IF(H597=0,G597+365.25*Gesamt!$B$24,H597+365.25*Gesamt!$B$24),0)</f>
        <v>0</v>
      </c>
      <c r="W597" s="26" t="b">
        <f>IF(V597&gt;0,IF(V597&lt;P597,K597/12*Gesamt!$C$24*(1+L597)^(Gesamt!$B$24-Beamte!N597)*(1+$K$4),IF(O597&gt;=35,K597/12*Gesamt!$C$24*(1+L597)^(O597-N597)*(1+$K$4),0)))</f>
        <v>0</v>
      </c>
      <c r="X597" s="36">
        <f>IF(O597&gt;=40,(W597/Gesamt!$B$24*N597/((1+Gesamt!$B$29)^(Gesamt!$B$24-Beamte!N597))*(1+S597)),IF(O597&gt;=35,(W597/O597*N597/((1+Gesamt!$B$29)^(O597-Beamte!N597))*(1+S597)),0))</f>
        <v>0</v>
      </c>
      <c r="Y597" s="27">
        <f>IF(N597&gt;Gesamt!$B$23,0,K597/12*Gesamt!$C$23*(((1+Beamte!L597)^(Gesamt!$B$23-Beamte!N597))))</f>
        <v>0</v>
      </c>
      <c r="Z597" s="15">
        <f>IF(N597&gt;Gesamt!$B$32,0,Y597/Gesamt!$B$32*((N597)*(1+S597))/((1+Gesamt!$B$29)^(Gesamt!$B$32-N597)))</f>
        <v>0</v>
      </c>
      <c r="AA597" s="37">
        <f t="shared" si="64"/>
        <v>0</v>
      </c>
      <c r="AB597" s="15">
        <f>IF(V597-P597&gt;0,0,IF(N597&gt;Gesamt!$B$24,0,K597/12*Gesamt!$C$24*(((1+Beamte!L597)^(Gesamt!$B$24-Beamte!N597)))))</f>
        <v>0</v>
      </c>
      <c r="AC597" s="15">
        <f>IF(N597&gt;Gesamt!$B$24,0,AB597/Gesamt!$B$24*((N597)*(1+S597))/((1+Gesamt!$B$29)^(Gesamt!$B$24-N597)))</f>
        <v>0</v>
      </c>
      <c r="AD597" s="37">
        <f t="shared" si="65"/>
        <v>0</v>
      </c>
      <c r="AE597" s="15">
        <f>IF(R597-P597&lt;0,0,x)</f>
        <v>0</v>
      </c>
    </row>
    <row r="598" spans="6:31" x14ac:dyDescent="0.15">
      <c r="F598" s="40"/>
      <c r="G598" s="40"/>
      <c r="H598" s="40"/>
      <c r="I598" s="41"/>
      <c r="J598" s="41"/>
      <c r="K598" s="32">
        <f t="shared" si="61"/>
        <v>0</v>
      </c>
      <c r="L598" s="42">
        <v>1.4999999999999999E-2</v>
      </c>
      <c r="M598" s="33">
        <f t="shared" si="62"/>
        <v>-50.997946611909654</v>
      </c>
      <c r="N598" s="22">
        <f>(Gesamt!$B$2-IF(H598=0,G598,H598))/365.25</f>
        <v>116</v>
      </c>
      <c r="O598" s="22">
        <f t="shared" si="66"/>
        <v>65.002053388090346</v>
      </c>
      <c r="P598" s="23">
        <f>F598+IF(C598="m",Gesamt!$B$13*365.25,Gesamt!$B$14*365.25)</f>
        <v>23741.25</v>
      </c>
      <c r="Q598" s="34">
        <f t="shared" si="63"/>
        <v>23742</v>
      </c>
      <c r="R598" s="24">
        <f>IF(N598&lt;Gesamt!$B$23,IF(H598=0,G598+365.25*Gesamt!$B$23,H598+365.25*Gesamt!$B$23),0)</f>
        <v>0</v>
      </c>
      <c r="S598" s="35">
        <f>IF(M598&lt;Gesamt!$B$17,Gesamt!$C$17,IF(M598&lt;Gesamt!$B$18,Gesamt!$C$18,IF(M598&lt;Gesamt!$B$19,Gesamt!$C$19,Gesamt!$C$20)))</f>
        <v>0</v>
      </c>
      <c r="T598" s="26">
        <f>IF(R598&gt;0,IF(R598&lt;P598,K598/12*Gesamt!$C$23*(1+L598)^(Gesamt!$B$23-Beamte!N598)*(1+$K$4),0),0)</f>
        <v>0</v>
      </c>
      <c r="U598" s="36">
        <f>(T598/Gesamt!$B$23*N598/((1+Gesamt!$B$29)^(Gesamt!$B$23-Beamte!N598)))*(1+S598)</f>
        <v>0</v>
      </c>
      <c r="V598" s="24">
        <f>IF(N598&lt;Gesamt!$B$24,IF(H598=0,G598+365.25*Gesamt!$B$24,H598+365.25*Gesamt!$B$24),0)</f>
        <v>0</v>
      </c>
      <c r="W598" s="26" t="b">
        <f>IF(V598&gt;0,IF(V598&lt;P598,K598/12*Gesamt!$C$24*(1+L598)^(Gesamt!$B$24-Beamte!N598)*(1+$K$4),IF(O598&gt;=35,K598/12*Gesamt!$C$24*(1+L598)^(O598-N598)*(1+$K$4),0)))</f>
        <v>0</v>
      </c>
      <c r="X598" s="36">
        <f>IF(O598&gt;=40,(W598/Gesamt!$B$24*N598/((1+Gesamt!$B$29)^(Gesamt!$B$24-Beamte!N598))*(1+S598)),IF(O598&gt;=35,(W598/O598*N598/((1+Gesamt!$B$29)^(O598-Beamte!N598))*(1+S598)),0))</f>
        <v>0</v>
      </c>
      <c r="Y598" s="27">
        <f>IF(N598&gt;Gesamt!$B$23,0,K598/12*Gesamt!$C$23*(((1+Beamte!L598)^(Gesamt!$B$23-Beamte!N598))))</f>
        <v>0</v>
      </c>
      <c r="Z598" s="15">
        <f>IF(N598&gt;Gesamt!$B$32,0,Y598/Gesamt!$B$32*((N598)*(1+S598))/((1+Gesamt!$B$29)^(Gesamt!$B$32-N598)))</f>
        <v>0</v>
      </c>
      <c r="AA598" s="37">
        <f t="shared" si="64"/>
        <v>0</v>
      </c>
      <c r="AB598" s="15">
        <f>IF(V598-P598&gt;0,0,IF(N598&gt;Gesamt!$B$24,0,K598/12*Gesamt!$C$24*(((1+Beamte!L598)^(Gesamt!$B$24-Beamte!N598)))))</f>
        <v>0</v>
      </c>
      <c r="AC598" s="15">
        <f>IF(N598&gt;Gesamt!$B$24,0,AB598/Gesamt!$B$24*((N598)*(1+S598))/((1+Gesamt!$B$29)^(Gesamt!$B$24-N598)))</f>
        <v>0</v>
      </c>
      <c r="AD598" s="37">
        <f t="shared" si="65"/>
        <v>0</v>
      </c>
      <c r="AE598" s="15">
        <f>IF(R598-P598&lt;0,0,x)</f>
        <v>0</v>
      </c>
    </row>
    <row r="599" spans="6:31" x14ac:dyDescent="0.15">
      <c r="F599" s="40"/>
      <c r="G599" s="40"/>
      <c r="H599" s="40"/>
      <c r="I599" s="41"/>
      <c r="J599" s="41"/>
      <c r="K599" s="32">
        <f t="shared" si="61"/>
        <v>0</v>
      </c>
      <c r="L599" s="42">
        <v>1.4999999999999999E-2</v>
      </c>
      <c r="M599" s="33">
        <f t="shared" si="62"/>
        <v>-50.997946611909654</v>
      </c>
      <c r="N599" s="22">
        <f>(Gesamt!$B$2-IF(H599=0,G599,H599))/365.25</f>
        <v>116</v>
      </c>
      <c r="O599" s="22">
        <f t="shared" si="66"/>
        <v>65.002053388090346</v>
      </c>
      <c r="P599" s="23">
        <f>F599+IF(C599="m",Gesamt!$B$13*365.25,Gesamt!$B$14*365.25)</f>
        <v>23741.25</v>
      </c>
      <c r="Q599" s="34">
        <f t="shared" si="63"/>
        <v>23742</v>
      </c>
      <c r="R599" s="24">
        <f>IF(N599&lt;Gesamt!$B$23,IF(H599=0,G599+365.25*Gesamt!$B$23,H599+365.25*Gesamt!$B$23),0)</f>
        <v>0</v>
      </c>
      <c r="S599" s="35">
        <f>IF(M599&lt;Gesamt!$B$17,Gesamt!$C$17,IF(M599&lt;Gesamt!$B$18,Gesamt!$C$18,IF(M599&lt;Gesamt!$B$19,Gesamt!$C$19,Gesamt!$C$20)))</f>
        <v>0</v>
      </c>
      <c r="T599" s="26">
        <f>IF(R599&gt;0,IF(R599&lt;P599,K599/12*Gesamt!$C$23*(1+L599)^(Gesamt!$B$23-Beamte!N599)*(1+$K$4),0),0)</f>
        <v>0</v>
      </c>
      <c r="U599" s="36">
        <f>(T599/Gesamt!$B$23*N599/((1+Gesamt!$B$29)^(Gesamt!$B$23-Beamte!N599)))*(1+S599)</f>
        <v>0</v>
      </c>
      <c r="V599" s="24">
        <f>IF(N599&lt;Gesamt!$B$24,IF(H599=0,G599+365.25*Gesamt!$B$24,H599+365.25*Gesamt!$B$24),0)</f>
        <v>0</v>
      </c>
      <c r="W599" s="26" t="b">
        <f>IF(V599&gt;0,IF(V599&lt;P599,K599/12*Gesamt!$C$24*(1+L599)^(Gesamt!$B$24-Beamte!N599)*(1+$K$4),IF(O599&gt;=35,K599/12*Gesamt!$C$24*(1+L599)^(O599-N599)*(1+$K$4),0)))</f>
        <v>0</v>
      </c>
      <c r="X599" s="36">
        <f>IF(O599&gt;=40,(W599/Gesamt!$B$24*N599/((1+Gesamt!$B$29)^(Gesamt!$B$24-Beamte!N599))*(1+S599)),IF(O599&gt;=35,(W599/O599*N599/((1+Gesamt!$B$29)^(O599-Beamte!N599))*(1+S599)),0))</f>
        <v>0</v>
      </c>
      <c r="Y599" s="27">
        <f>IF(N599&gt;Gesamt!$B$23,0,K599/12*Gesamt!$C$23*(((1+Beamte!L599)^(Gesamt!$B$23-Beamte!N599))))</f>
        <v>0</v>
      </c>
      <c r="Z599" s="15">
        <f>IF(N599&gt;Gesamt!$B$32,0,Y599/Gesamt!$B$32*((N599)*(1+S599))/((1+Gesamt!$B$29)^(Gesamt!$B$32-N599)))</f>
        <v>0</v>
      </c>
      <c r="AA599" s="37">
        <f t="shared" si="64"/>
        <v>0</v>
      </c>
      <c r="AB599" s="15">
        <f>IF(V599-P599&gt;0,0,IF(N599&gt;Gesamt!$B$24,0,K599/12*Gesamt!$C$24*(((1+Beamte!L599)^(Gesamt!$B$24-Beamte!N599)))))</f>
        <v>0</v>
      </c>
      <c r="AC599" s="15">
        <f>IF(N599&gt;Gesamt!$B$24,0,AB599/Gesamt!$B$24*((N599)*(1+S599))/((1+Gesamt!$B$29)^(Gesamt!$B$24-N599)))</f>
        <v>0</v>
      </c>
      <c r="AD599" s="37">
        <f t="shared" si="65"/>
        <v>0</v>
      </c>
      <c r="AE599" s="15">
        <f>IF(R599-P599&lt;0,0,x)</f>
        <v>0</v>
      </c>
    </row>
    <row r="600" spans="6:31" x14ac:dyDescent="0.15">
      <c r="F600" s="40"/>
      <c r="G600" s="40"/>
      <c r="H600" s="40"/>
      <c r="I600" s="41"/>
      <c r="J600" s="41"/>
      <c r="K600" s="32">
        <f t="shared" si="61"/>
        <v>0</v>
      </c>
      <c r="L600" s="42">
        <v>1.4999999999999999E-2</v>
      </c>
      <c r="M600" s="33">
        <f t="shared" si="62"/>
        <v>-50.997946611909654</v>
      </c>
      <c r="N600" s="22">
        <f>(Gesamt!$B$2-IF(H600=0,G600,H600))/365.25</f>
        <v>116</v>
      </c>
      <c r="O600" s="22">
        <f t="shared" si="66"/>
        <v>65.002053388090346</v>
      </c>
      <c r="P600" s="23">
        <f>F600+IF(C600="m",Gesamt!$B$13*365.25,Gesamt!$B$14*365.25)</f>
        <v>23741.25</v>
      </c>
      <c r="Q600" s="34">
        <f t="shared" si="63"/>
        <v>23742</v>
      </c>
      <c r="R600" s="24">
        <f>IF(N600&lt;Gesamt!$B$23,IF(H600=0,G600+365.25*Gesamt!$B$23,H600+365.25*Gesamt!$B$23),0)</f>
        <v>0</v>
      </c>
      <c r="S600" s="35">
        <f>IF(M600&lt;Gesamt!$B$17,Gesamt!$C$17,IF(M600&lt;Gesamt!$B$18,Gesamt!$C$18,IF(M600&lt;Gesamt!$B$19,Gesamt!$C$19,Gesamt!$C$20)))</f>
        <v>0</v>
      </c>
      <c r="T600" s="26">
        <f>IF(R600&gt;0,IF(R600&lt;P600,K600/12*Gesamt!$C$23*(1+L600)^(Gesamt!$B$23-Beamte!N600)*(1+$K$4),0),0)</f>
        <v>0</v>
      </c>
      <c r="U600" s="36">
        <f>(T600/Gesamt!$B$23*N600/((1+Gesamt!$B$29)^(Gesamt!$B$23-Beamte!N600)))*(1+S600)</f>
        <v>0</v>
      </c>
      <c r="V600" s="24">
        <f>IF(N600&lt;Gesamt!$B$24,IF(H600=0,G600+365.25*Gesamt!$B$24,H600+365.25*Gesamt!$B$24),0)</f>
        <v>0</v>
      </c>
      <c r="W600" s="26" t="b">
        <f>IF(V600&gt;0,IF(V600&lt;P600,K600/12*Gesamt!$C$24*(1+L600)^(Gesamt!$B$24-Beamte!N600)*(1+$K$4),IF(O600&gt;=35,K600/12*Gesamt!$C$24*(1+L600)^(O600-N600)*(1+$K$4),0)))</f>
        <v>0</v>
      </c>
      <c r="X600" s="36">
        <f>IF(O600&gt;=40,(W600/Gesamt!$B$24*N600/((1+Gesamt!$B$29)^(Gesamt!$B$24-Beamte!N600))*(1+S600)),IF(O600&gt;=35,(W600/O600*N600/((1+Gesamt!$B$29)^(O600-Beamte!N600))*(1+S600)),0))</f>
        <v>0</v>
      </c>
      <c r="Y600" s="27">
        <f>IF(N600&gt;Gesamt!$B$23,0,K600/12*Gesamt!$C$23*(((1+Beamte!L600)^(Gesamt!$B$23-Beamte!N600))))</f>
        <v>0</v>
      </c>
      <c r="Z600" s="15">
        <f>IF(N600&gt;Gesamt!$B$32,0,Y600/Gesamt!$B$32*((N600)*(1+S600))/((1+Gesamt!$B$29)^(Gesamt!$B$32-N600)))</f>
        <v>0</v>
      </c>
      <c r="AA600" s="37">
        <f t="shared" si="64"/>
        <v>0</v>
      </c>
      <c r="AB600" s="15">
        <f>IF(V600-P600&gt;0,0,IF(N600&gt;Gesamt!$B$24,0,K600/12*Gesamt!$C$24*(((1+Beamte!L600)^(Gesamt!$B$24-Beamte!N600)))))</f>
        <v>0</v>
      </c>
      <c r="AC600" s="15">
        <f>IF(N600&gt;Gesamt!$B$24,0,AB600/Gesamt!$B$24*((N600)*(1+S600))/((1+Gesamt!$B$29)^(Gesamt!$B$24-N600)))</f>
        <v>0</v>
      </c>
      <c r="AD600" s="37">
        <f t="shared" si="65"/>
        <v>0</v>
      </c>
      <c r="AE600" s="15">
        <f>IF(R600-P600&lt;0,0,x)</f>
        <v>0</v>
      </c>
    </row>
    <row r="601" spans="6:31" x14ac:dyDescent="0.15">
      <c r="F601" s="40"/>
      <c r="G601" s="40"/>
      <c r="H601" s="40"/>
      <c r="I601" s="41"/>
      <c r="J601" s="41"/>
      <c r="K601" s="32">
        <f t="shared" si="61"/>
        <v>0</v>
      </c>
      <c r="L601" s="42">
        <v>1.4999999999999999E-2</v>
      </c>
      <c r="M601" s="33">
        <f t="shared" si="62"/>
        <v>-50.997946611909654</v>
      </c>
      <c r="N601" s="22">
        <f>(Gesamt!$B$2-IF(H601=0,G601,H601))/365.25</f>
        <v>116</v>
      </c>
      <c r="O601" s="22">
        <f t="shared" si="66"/>
        <v>65.002053388090346</v>
      </c>
      <c r="P601" s="23">
        <f>F601+IF(C601="m",Gesamt!$B$13*365.25,Gesamt!$B$14*365.25)</f>
        <v>23741.25</v>
      </c>
      <c r="Q601" s="34">
        <f t="shared" si="63"/>
        <v>23742</v>
      </c>
      <c r="R601" s="24">
        <f>IF(N601&lt;Gesamt!$B$23,IF(H601=0,G601+365.25*Gesamt!$B$23,H601+365.25*Gesamt!$B$23),0)</f>
        <v>0</v>
      </c>
      <c r="S601" s="35">
        <f>IF(M601&lt;Gesamt!$B$17,Gesamt!$C$17,IF(M601&lt;Gesamt!$B$18,Gesamt!$C$18,IF(M601&lt;Gesamt!$B$19,Gesamt!$C$19,Gesamt!$C$20)))</f>
        <v>0</v>
      </c>
      <c r="T601" s="26">
        <f>IF(R601&gt;0,IF(R601&lt;P601,K601/12*Gesamt!$C$23*(1+L601)^(Gesamt!$B$23-Beamte!N601)*(1+$K$4),0),0)</f>
        <v>0</v>
      </c>
      <c r="U601" s="36">
        <f>(T601/Gesamt!$B$23*N601/((1+Gesamt!$B$29)^(Gesamt!$B$23-Beamte!N601)))*(1+S601)</f>
        <v>0</v>
      </c>
      <c r="V601" s="24">
        <f>IF(N601&lt;Gesamt!$B$24,IF(H601=0,G601+365.25*Gesamt!$B$24,H601+365.25*Gesamt!$B$24),0)</f>
        <v>0</v>
      </c>
      <c r="W601" s="26" t="b">
        <f>IF(V601&gt;0,IF(V601&lt;P601,K601/12*Gesamt!$C$24*(1+L601)^(Gesamt!$B$24-Beamte!N601)*(1+$K$4),IF(O601&gt;=35,K601/12*Gesamt!$C$24*(1+L601)^(O601-N601)*(1+$K$4),0)))</f>
        <v>0</v>
      </c>
      <c r="X601" s="36">
        <f>IF(O601&gt;=40,(W601/Gesamt!$B$24*N601/((1+Gesamt!$B$29)^(Gesamt!$B$24-Beamte!N601))*(1+S601)),IF(O601&gt;=35,(W601/O601*N601/((1+Gesamt!$B$29)^(O601-Beamte!N601))*(1+S601)),0))</f>
        <v>0</v>
      </c>
      <c r="Y601" s="27">
        <f>IF(N601&gt;Gesamt!$B$23,0,K601/12*Gesamt!$C$23*(((1+Beamte!L601)^(Gesamt!$B$23-Beamte!N601))))</f>
        <v>0</v>
      </c>
      <c r="Z601" s="15">
        <f>IF(N601&gt;Gesamt!$B$32,0,Y601/Gesamt!$B$32*((N601)*(1+S601))/((1+Gesamt!$B$29)^(Gesamt!$B$32-N601)))</f>
        <v>0</v>
      </c>
      <c r="AA601" s="37">
        <f t="shared" si="64"/>
        <v>0</v>
      </c>
      <c r="AB601" s="15">
        <f>IF(V601-P601&gt;0,0,IF(N601&gt;Gesamt!$B$24,0,K601/12*Gesamt!$C$24*(((1+Beamte!L601)^(Gesamt!$B$24-Beamte!N601)))))</f>
        <v>0</v>
      </c>
      <c r="AC601" s="15">
        <f>IF(N601&gt;Gesamt!$B$24,0,AB601/Gesamt!$B$24*((N601)*(1+S601))/((1+Gesamt!$B$29)^(Gesamt!$B$24-N601)))</f>
        <v>0</v>
      </c>
      <c r="AD601" s="37">
        <f t="shared" si="65"/>
        <v>0</v>
      </c>
      <c r="AE601" s="15">
        <f>IF(R601-P601&lt;0,0,x)</f>
        <v>0</v>
      </c>
    </row>
    <row r="602" spans="6:31" x14ac:dyDescent="0.15">
      <c r="F602" s="40"/>
      <c r="G602" s="40"/>
      <c r="H602" s="40"/>
      <c r="I602" s="41"/>
      <c r="J602" s="41"/>
      <c r="K602" s="32">
        <f t="shared" si="61"/>
        <v>0</v>
      </c>
      <c r="L602" s="42">
        <v>1.4999999999999999E-2</v>
      </c>
      <c r="M602" s="33">
        <f t="shared" si="62"/>
        <v>-50.997946611909654</v>
      </c>
      <c r="N602" s="22">
        <f>(Gesamt!$B$2-IF(H602=0,G602,H602))/365.25</f>
        <v>116</v>
      </c>
      <c r="O602" s="22">
        <f t="shared" si="66"/>
        <v>65.002053388090346</v>
      </c>
      <c r="P602" s="23">
        <f>F602+IF(C602="m",Gesamt!$B$13*365.25,Gesamt!$B$14*365.25)</f>
        <v>23741.25</v>
      </c>
      <c r="Q602" s="34">
        <f t="shared" si="63"/>
        <v>23742</v>
      </c>
      <c r="R602" s="24">
        <f>IF(N602&lt;Gesamt!$B$23,IF(H602=0,G602+365.25*Gesamt!$B$23,H602+365.25*Gesamt!$B$23),0)</f>
        <v>0</v>
      </c>
      <c r="S602" s="35">
        <f>IF(M602&lt;Gesamt!$B$17,Gesamt!$C$17,IF(M602&lt;Gesamt!$B$18,Gesamt!$C$18,IF(M602&lt;Gesamt!$B$19,Gesamt!$C$19,Gesamt!$C$20)))</f>
        <v>0</v>
      </c>
      <c r="T602" s="26">
        <f>IF(R602&gt;0,IF(R602&lt;P602,K602/12*Gesamt!$C$23*(1+L602)^(Gesamt!$B$23-Beamte!N602)*(1+$K$4),0),0)</f>
        <v>0</v>
      </c>
      <c r="U602" s="36">
        <f>(T602/Gesamt!$B$23*N602/((1+Gesamt!$B$29)^(Gesamt!$B$23-Beamte!N602)))*(1+S602)</f>
        <v>0</v>
      </c>
      <c r="V602" s="24">
        <f>IF(N602&lt;Gesamt!$B$24,IF(H602=0,G602+365.25*Gesamt!$B$24,H602+365.25*Gesamt!$B$24),0)</f>
        <v>0</v>
      </c>
      <c r="W602" s="26" t="b">
        <f>IF(V602&gt;0,IF(V602&lt;P602,K602/12*Gesamt!$C$24*(1+L602)^(Gesamt!$B$24-Beamte!N602)*(1+$K$4),IF(O602&gt;=35,K602/12*Gesamt!$C$24*(1+L602)^(O602-N602)*(1+$K$4),0)))</f>
        <v>0</v>
      </c>
      <c r="X602" s="36">
        <f>IF(O602&gt;=40,(W602/Gesamt!$B$24*N602/((1+Gesamt!$B$29)^(Gesamt!$B$24-Beamte!N602))*(1+S602)),IF(O602&gt;=35,(W602/O602*N602/((1+Gesamt!$B$29)^(O602-Beamte!N602))*(1+S602)),0))</f>
        <v>0</v>
      </c>
      <c r="Y602" s="27">
        <f>IF(N602&gt;Gesamt!$B$23,0,K602/12*Gesamt!$C$23*(((1+Beamte!L602)^(Gesamt!$B$23-Beamte!N602))))</f>
        <v>0</v>
      </c>
      <c r="Z602" s="15">
        <f>IF(N602&gt;Gesamt!$B$32,0,Y602/Gesamt!$B$32*((N602)*(1+S602))/((1+Gesamt!$B$29)^(Gesamt!$B$32-N602)))</f>
        <v>0</v>
      </c>
      <c r="AA602" s="37">
        <f t="shared" si="64"/>
        <v>0</v>
      </c>
      <c r="AB602" s="15">
        <f>IF(V602-P602&gt;0,0,IF(N602&gt;Gesamt!$B$24,0,K602/12*Gesamt!$C$24*(((1+Beamte!L602)^(Gesamt!$B$24-Beamte!N602)))))</f>
        <v>0</v>
      </c>
      <c r="AC602" s="15">
        <f>IF(N602&gt;Gesamt!$B$24,0,AB602/Gesamt!$B$24*((N602)*(1+S602))/((1+Gesamt!$B$29)^(Gesamt!$B$24-N602)))</f>
        <v>0</v>
      </c>
      <c r="AD602" s="37">
        <f t="shared" si="65"/>
        <v>0</v>
      </c>
      <c r="AE602" s="15">
        <f>IF(R602-P602&lt;0,0,x)</f>
        <v>0</v>
      </c>
    </row>
    <row r="603" spans="6:31" x14ac:dyDescent="0.15">
      <c r="F603" s="40"/>
      <c r="G603" s="40"/>
      <c r="H603" s="40"/>
      <c r="I603" s="41"/>
      <c r="J603" s="41"/>
      <c r="K603" s="32">
        <f t="shared" ref="K603:K666" si="67">IF(J603=0,I603*12,J603*12)</f>
        <v>0</v>
      </c>
      <c r="L603" s="42">
        <v>1.4999999999999999E-2</v>
      </c>
      <c r="M603" s="33">
        <f t="shared" ref="M603:M666" si="68">+O603-N603</f>
        <v>-50.997946611909654</v>
      </c>
      <c r="N603" s="22">
        <f>(Gesamt!$B$2-IF(H603=0,G603,H603))/365.25</f>
        <v>116</v>
      </c>
      <c r="O603" s="22">
        <f t="shared" si="66"/>
        <v>65.002053388090346</v>
      </c>
      <c r="P603" s="23">
        <f>F603+IF(C603="m",Gesamt!$B$13*365.25,Gesamt!$B$14*365.25)</f>
        <v>23741.25</v>
      </c>
      <c r="Q603" s="34">
        <f t="shared" ref="Q603:Q666" si="69">EOMONTH(P603,0)</f>
        <v>23742</v>
      </c>
      <c r="R603" s="24">
        <f>IF(N603&lt;Gesamt!$B$23,IF(H603=0,G603+365.25*Gesamt!$B$23,H603+365.25*Gesamt!$B$23),0)</f>
        <v>0</v>
      </c>
      <c r="S603" s="35">
        <f>IF(M603&lt;Gesamt!$B$17,Gesamt!$C$17,IF(M603&lt;Gesamt!$B$18,Gesamt!$C$18,IF(M603&lt;Gesamt!$B$19,Gesamt!$C$19,Gesamt!$C$20)))</f>
        <v>0</v>
      </c>
      <c r="T603" s="26">
        <f>IF(R603&gt;0,IF(R603&lt;P603,K603/12*Gesamt!$C$23*(1+L603)^(Gesamt!$B$23-Beamte!N603)*(1+$K$4),0),0)</f>
        <v>0</v>
      </c>
      <c r="U603" s="36">
        <f>(T603/Gesamt!$B$23*N603/((1+Gesamt!$B$29)^(Gesamt!$B$23-Beamte!N603)))*(1+S603)</f>
        <v>0</v>
      </c>
      <c r="V603" s="24">
        <f>IF(N603&lt;Gesamt!$B$24,IF(H603=0,G603+365.25*Gesamt!$B$24,H603+365.25*Gesamt!$B$24),0)</f>
        <v>0</v>
      </c>
      <c r="W603" s="26" t="b">
        <f>IF(V603&gt;0,IF(V603&lt;P603,K603/12*Gesamt!$C$24*(1+L603)^(Gesamt!$B$24-Beamte!N603)*(1+$K$4),IF(O603&gt;=35,K603/12*Gesamt!$C$24*(1+L603)^(O603-N603)*(1+$K$4),0)))</f>
        <v>0</v>
      </c>
      <c r="X603" s="36">
        <f>IF(O603&gt;=40,(W603/Gesamt!$B$24*N603/((1+Gesamt!$B$29)^(Gesamt!$B$24-Beamte!N603))*(1+S603)),IF(O603&gt;=35,(W603/O603*N603/((1+Gesamt!$B$29)^(O603-Beamte!N603))*(1+S603)),0))</f>
        <v>0</v>
      </c>
      <c r="Y603" s="27">
        <f>IF(N603&gt;Gesamt!$B$23,0,K603/12*Gesamt!$C$23*(((1+Beamte!L603)^(Gesamt!$B$23-Beamte!N603))))</f>
        <v>0</v>
      </c>
      <c r="Z603" s="15">
        <f>IF(N603&gt;Gesamt!$B$32,0,Y603/Gesamt!$B$32*((N603)*(1+S603))/((1+Gesamt!$B$29)^(Gesamt!$B$32-N603)))</f>
        <v>0</v>
      </c>
      <c r="AA603" s="37">
        <f t="shared" ref="AA603:AA666" si="70">U603-Z603</f>
        <v>0</v>
      </c>
      <c r="AB603" s="15">
        <f>IF(V603-P603&gt;0,0,IF(N603&gt;Gesamt!$B$24,0,K603/12*Gesamt!$C$24*(((1+Beamte!L603)^(Gesamt!$B$24-Beamte!N603)))))</f>
        <v>0</v>
      </c>
      <c r="AC603" s="15">
        <f>IF(N603&gt;Gesamt!$B$24,0,AB603/Gesamt!$B$24*((N603)*(1+S603))/((1+Gesamt!$B$29)^(Gesamt!$B$24-N603)))</f>
        <v>0</v>
      </c>
      <c r="AD603" s="37">
        <f t="shared" ref="AD603:AD666" si="71">X603-AC603</f>
        <v>0</v>
      </c>
      <c r="AE603" s="15">
        <f>IF(R603-P603&lt;0,0,x)</f>
        <v>0</v>
      </c>
    </row>
    <row r="604" spans="6:31" x14ac:dyDescent="0.15">
      <c r="F604" s="40"/>
      <c r="G604" s="40"/>
      <c r="H604" s="40"/>
      <c r="I604" s="41"/>
      <c r="J604" s="41"/>
      <c r="K604" s="32">
        <f t="shared" si="67"/>
        <v>0</v>
      </c>
      <c r="L604" s="42">
        <v>1.4999999999999999E-2</v>
      </c>
      <c r="M604" s="33">
        <f t="shared" si="68"/>
        <v>-50.997946611909654</v>
      </c>
      <c r="N604" s="22">
        <f>(Gesamt!$B$2-IF(H604=0,G604,H604))/365.25</f>
        <v>116</v>
      </c>
      <c r="O604" s="22">
        <f t="shared" si="66"/>
        <v>65.002053388090346</v>
      </c>
      <c r="P604" s="23">
        <f>F604+IF(C604="m",Gesamt!$B$13*365.25,Gesamt!$B$14*365.25)</f>
        <v>23741.25</v>
      </c>
      <c r="Q604" s="34">
        <f t="shared" si="69"/>
        <v>23742</v>
      </c>
      <c r="R604" s="24">
        <f>IF(N604&lt;Gesamt!$B$23,IF(H604=0,G604+365.25*Gesamt!$B$23,H604+365.25*Gesamt!$B$23),0)</f>
        <v>0</v>
      </c>
      <c r="S604" s="35">
        <f>IF(M604&lt;Gesamt!$B$17,Gesamt!$C$17,IF(M604&lt;Gesamt!$B$18,Gesamt!$C$18,IF(M604&lt;Gesamt!$B$19,Gesamt!$C$19,Gesamt!$C$20)))</f>
        <v>0</v>
      </c>
      <c r="T604" s="26">
        <f>IF(R604&gt;0,IF(R604&lt;P604,K604/12*Gesamt!$C$23*(1+L604)^(Gesamt!$B$23-Beamte!N604)*(1+$K$4),0),0)</f>
        <v>0</v>
      </c>
      <c r="U604" s="36">
        <f>(T604/Gesamt!$B$23*N604/((1+Gesamt!$B$29)^(Gesamt!$B$23-Beamte!N604)))*(1+S604)</f>
        <v>0</v>
      </c>
      <c r="V604" s="24">
        <f>IF(N604&lt;Gesamt!$B$24,IF(H604=0,G604+365.25*Gesamt!$B$24,H604+365.25*Gesamt!$B$24),0)</f>
        <v>0</v>
      </c>
      <c r="W604" s="26" t="b">
        <f>IF(V604&gt;0,IF(V604&lt;P604,K604/12*Gesamt!$C$24*(1+L604)^(Gesamt!$B$24-Beamte!N604)*(1+$K$4),IF(O604&gt;=35,K604/12*Gesamt!$C$24*(1+L604)^(O604-N604)*(1+$K$4),0)))</f>
        <v>0</v>
      </c>
      <c r="X604" s="36">
        <f>IF(O604&gt;=40,(W604/Gesamt!$B$24*N604/((1+Gesamt!$B$29)^(Gesamt!$B$24-Beamte!N604))*(1+S604)),IF(O604&gt;=35,(W604/O604*N604/((1+Gesamt!$B$29)^(O604-Beamte!N604))*(1+S604)),0))</f>
        <v>0</v>
      </c>
      <c r="Y604" s="27">
        <f>IF(N604&gt;Gesamt!$B$23,0,K604/12*Gesamt!$C$23*(((1+Beamte!L604)^(Gesamt!$B$23-Beamte!N604))))</f>
        <v>0</v>
      </c>
      <c r="Z604" s="15">
        <f>IF(N604&gt;Gesamt!$B$32,0,Y604/Gesamt!$B$32*((N604)*(1+S604))/((1+Gesamt!$B$29)^(Gesamt!$B$32-N604)))</f>
        <v>0</v>
      </c>
      <c r="AA604" s="37">
        <f t="shared" si="70"/>
        <v>0</v>
      </c>
      <c r="AB604" s="15">
        <f>IF(V604-P604&gt;0,0,IF(N604&gt;Gesamt!$B$24,0,K604/12*Gesamt!$C$24*(((1+Beamte!L604)^(Gesamt!$B$24-Beamte!N604)))))</f>
        <v>0</v>
      </c>
      <c r="AC604" s="15">
        <f>IF(N604&gt;Gesamt!$B$24,0,AB604/Gesamt!$B$24*((N604)*(1+S604))/((1+Gesamt!$B$29)^(Gesamt!$B$24-N604)))</f>
        <v>0</v>
      </c>
      <c r="AD604" s="37">
        <f t="shared" si="71"/>
        <v>0</v>
      </c>
      <c r="AE604" s="15">
        <f>IF(R604-P604&lt;0,0,x)</f>
        <v>0</v>
      </c>
    </row>
    <row r="605" spans="6:31" x14ac:dyDescent="0.15">
      <c r="F605" s="40"/>
      <c r="G605" s="40"/>
      <c r="H605" s="40"/>
      <c r="I605" s="41"/>
      <c r="J605" s="41"/>
      <c r="K605" s="32">
        <f t="shared" si="67"/>
        <v>0</v>
      </c>
      <c r="L605" s="42">
        <v>1.4999999999999999E-2</v>
      </c>
      <c r="M605" s="33">
        <f t="shared" si="68"/>
        <v>-50.997946611909654</v>
      </c>
      <c r="N605" s="22">
        <f>(Gesamt!$B$2-IF(H605=0,G605,H605))/365.25</f>
        <v>116</v>
      </c>
      <c r="O605" s="22">
        <f t="shared" si="66"/>
        <v>65.002053388090346</v>
      </c>
      <c r="P605" s="23">
        <f>F605+IF(C605="m",Gesamt!$B$13*365.25,Gesamt!$B$14*365.25)</f>
        <v>23741.25</v>
      </c>
      <c r="Q605" s="34">
        <f t="shared" si="69"/>
        <v>23742</v>
      </c>
      <c r="R605" s="24">
        <f>IF(N605&lt;Gesamt!$B$23,IF(H605=0,G605+365.25*Gesamt!$B$23,H605+365.25*Gesamt!$B$23),0)</f>
        <v>0</v>
      </c>
      <c r="S605" s="35">
        <f>IF(M605&lt;Gesamt!$B$17,Gesamt!$C$17,IF(M605&lt;Gesamt!$B$18,Gesamt!$C$18,IF(M605&lt;Gesamt!$B$19,Gesamt!$C$19,Gesamt!$C$20)))</f>
        <v>0</v>
      </c>
      <c r="T605" s="26">
        <f>IF(R605&gt;0,IF(R605&lt;P605,K605/12*Gesamt!$C$23*(1+L605)^(Gesamt!$B$23-Beamte!N605)*(1+$K$4),0),0)</f>
        <v>0</v>
      </c>
      <c r="U605" s="36">
        <f>(T605/Gesamt!$B$23*N605/((1+Gesamt!$B$29)^(Gesamt!$B$23-Beamte!N605)))*(1+S605)</f>
        <v>0</v>
      </c>
      <c r="V605" s="24">
        <f>IF(N605&lt;Gesamt!$B$24,IF(H605=0,G605+365.25*Gesamt!$B$24,H605+365.25*Gesamt!$B$24),0)</f>
        <v>0</v>
      </c>
      <c r="W605" s="26" t="b">
        <f>IF(V605&gt;0,IF(V605&lt;P605,K605/12*Gesamt!$C$24*(1+L605)^(Gesamt!$B$24-Beamte!N605)*(1+$K$4),IF(O605&gt;=35,K605/12*Gesamt!$C$24*(1+L605)^(O605-N605)*(1+$K$4),0)))</f>
        <v>0</v>
      </c>
      <c r="X605" s="36">
        <f>IF(O605&gt;=40,(W605/Gesamt!$B$24*N605/((1+Gesamt!$B$29)^(Gesamt!$B$24-Beamte!N605))*(1+S605)),IF(O605&gt;=35,(W605/O605*N605/((1+Gesamt!$B$29)^(O605-Beamte!N605))*(1+S605)),0))</f>
        <v>0</v>
      </c>
      <c r="Y605" s="27">
        <f>IF(N605&gt;Gesamt!$B$23,0,K605/12*Gesamt!$C$23*(((1+Beamte!L605)^(Gesamt!$B$23-Beamte!N605))))</f>
        <v>0</v>
      </c>
      <c r="Z605" s="15">
        <f>IF(N605&gt;Gesamt!$B$32,0,Y605/Gesamt!$B$32*((N605)*(1+S605))/((1+Gesamt!$B$29)^(Gesamt!$B$32-N605)))</f>
        <v>0</v>
      </c>
      <c r="AA605" s="37">
        <f t="shared" si="70"/>
        <v>0</v>
      </c>
      <c r="AB605" s="15">
        <f>IF(V605-P605&gt;0,0,IF(N605&gt;Gesamt!$B$24,0,K605/12*Gesamt!$C$24*(((1+Beamte!L605)^(Gesamt!$B$24-Beamte!N605)))))</f>
        <v>0</v>
      </c>
      <c r="AC605" s="15">
        <f>IF(N605&gt;Gesamt!$B$24,0,AB605/Gesamt!$B$24*((N605)*(1+S605))/((1+Gesamt!$B$29)^(Gesamt!$B$24-N605)))</f>
        <v>0</v>
      </c>
      <c r="AD605" s="37">
        <f t="shared" si="71"/>
        <v>0</v>
      </c>
      <c r="AE605" s="15">
        <f>IF(R605-P605&lt;0,0,x)</f>
        <v>0</v>
      </c>
    </row>
    <row r="606" spans="6:31" x14ac:dyDescent="0.15">
      <c r="F606" s="40"/>
      <c r="G606" s="40"/>
      <c r="H606" s="40"/>
      <c r="I606" s="41"/>
      <c r="J606" s="41"/>
      <c r="K606" s="32">
        <f t="shared" si="67"/>
        <v>0</v>
      </c>
      <c r="L606" s="42">
        <v>1.4999999999999999E-2</v>
      </c>
      <c r="M606" s="33">
        <f t="shared" si="68"/>
        <v>-50.997946611909654</v>
      </c>
      <c r="N606" s="22">
        <f>(Gesamt!$B$2-IF(H606=0,G606,H606))/365.25</f>
        <v>116</v>
      </c>
      <c r="O606" s="22">
        <f t="shared" si="66"/>
        <v>65.002053388090346</v>
      </c>
      <c r="P606" s="23">
        <f>F606+IF(C606="m",Gesamt!$B$13*365.25,Gesamt!$B$14*365.25)</f>
        <v>23741.25</v>
      </c>
      <c r="Q606" s="34">
        <f t="shared" si="69"/>
        <v>23742</v>
      </c>
      <c r="R606" s="24">
        <f>IF(N606&lt;Gesamt!$B$23,IF(H606=0,G606+365.25*Gesamt!$B$23,H606+365.25*Gesamt!$B$23),0)</f>
        <v>0</v>
      </c>
      <c r="S606" s="35">
        <f>IF(M606&lt;Gesamt!$B$17,Gesamt!$C$17,IF(M606&lt;Gesamt!$B$18,Gesamt!$C$18,IF(M606&lt;Gesamt!$B$19,Gesamt!$C$19,Gesamt!$C$20)))</f>
        <v>0</v>
      </c>
      <c r="T606" s="26">
        <f>IF(R606&gt;0,IF(R606&lt;P606,K606/12*Gesamt!$C$23*(1+L606)^(Gesamt!$B$23-Beamte!N606)*(1+$K$4),0),0)</f>
        <v>0</v>
      </c>
      <c r="U606" s="36">
        <f>(T606/Gesamt!$B$23*N606/((1+Gesamt!$B$29)^(Gesamt!$B$23-Beamte!N606)))*(1+S606)</f>
        <v>0</v>
      </c>
      <c r="V606" s="24">
        <f>IF(N606&lt;Gesamt!$B$24,IF(H606=0,G606+365.25*Gesamt!$B$24,H606+365.25*Gesamt!$B$24),0)</f>
        <v>0</v>
      </c>
      <c r="W606" s="26" t="b">
        <f>IF(V606&gt;0,IF(V606&lt;P606,K606/12*Gesamt!$C$24*(1+L606)^(Gesamt!$B$24-Beamte!N606)*(1+$K$4),IF(O606&gt;=35,K606/12*Gesamt!$C$24*(1+L606)^(O606-N606)*(1+$K$4),0)))</f>
        <v>0</v>
      </c>
      <c r="X606" s="36">
        <f>IF(O606&gt;=40,(W606/Gesamt!$B$24*N606/((1+Gesamt!$B$29)^(Gesamt!$B$24-Beamte!N606))*(1+S606)),IF(O606&gt;=35,(W606/O606*N606/((1+Gesamt!$B$29)^(O606-Beamte!N606))*(1+S606)),0))</f>
        <v>0</v>
      </c>
      <c r="Y606" s="27">
        <f>IF(N606&gt;Gesamt!$B$23,0,K606/12*Gesamt!$C$23*(((1+Beamte!L606)^(Gesamt!$B$23-Beamte!N606))))</f>
        <v>0</v>
      </c>
      <c r="Z606" s="15">
        <f>IF(N606&gt;Gesamt!$B$32,0,Y606/Gesamt!$B$32*((N606)*(1+S606))/((1+Gesamt!$B$29)^(Gesamt!$B$32-N606)))</f>
        <v>0</v>
      </c>
      <c r="AA606" s="37">
        <f t="shared" si="70"/>
        <v>0</v>
      </c>
      <c r="AB606" s="15">
        <f>IF(V606-P606&gt;0,0,IF(N606&gt;Gesamt!$B$24,0,K606/12*Gesamt!$C$24*(((1+Beamte!L606)^(Gesamt!$B$24-Beamte!N606)))))</f>
        <v>0</v>
      </c>
      <c r="AC606" s="15">
        <f>IF(N606&gt;Gesamt!$B$24,0,AB606/Gesamt!$B$24*((N606)*(1+S606))/((1+Gesamt!$B$29)^(Gesamt!$B$24-N606)))</f>
        <v>0</v>
      </c>
      <c r="AD606" s="37">
        <f t="shared" si="71"/>
        <v>0</v>
      </c>
      <c r="AE606" s="15">
        <f>IF(R606-P606&lt;0,0,x)</f>
        <v>0</v>
      </c>
    </row>
    <row r="607" spans="6:31" x14ac:dyDescent="0.15">
      <c r="F607" s="40"/>
      <c r="G607" s="40"/>
      <c r="H607" s="40"/>
      <c r="I607" s="41"/>
      <c r="J607" s="41"/>
      <c r="K607" s="32">
        <f t="shared" si="67"/>
        <v>0</v>
      </c>
      <c r="L607" s="42">
        <v>1.4999999999999999E-2</v>
      </c>
      <c r="M607" s="33">
        <f t="shared" si="68"/>
        <v>-50.997946611909654</v>
      </c>
      <c r="N607" s="22">
        <f>(Gesamt!$B$2-IF(H607=0,G607,H607))/365.25</f>
        <v>116</v>
      </c>
      <c r="O607" s="22">
        <f t="shared" si="66"/>
        <v>65.002053388090346</v>
      </c>
      <c r="P607" s="23">
        <f>F607+IF(C607="m",Gesamt!$B$13*365.25,Gesamt!$B$14*365.25)</f>
        <v>23741.25</v>
      </c>
      <c r="Q607" s="34">
        <f t="shared" si="69"/>
        <v>23742</v>
      </c>
      <c r="R607" s="24">
        <f>IF(N607&lt;Gesamt!$B$23,IF(H607=0,G607+365.25*Gesamt!$B$23,H607+365.25*Gesamt!$B$23),0)</f>
        <v>0</v>
      </c>
      <c r="S607" s="35">
        <f>IF(M607&lt;Gesamt!$B$17,Gesamt!$C$17,IF(M607&lt;Gesamt!$B$18,Gesamt!$C$18,IF(M607&lt;Gesamt!$B$19,Gesamt!$C$19,Gesamt!$C$20)))</f>
        <v>0</v>
      </c>
      <c r="T607" s="26">
        <f>IF(R607&gt;0,IF(R607&lt;P607,K607/12*Gesamt!$C$23*(1+L607)^(Gesamt!$B$23-Beamte!N607)*(1+$K$4),0),0)</f>
        <v>0</v>
      </c>
      <c r="U607" s="36">
        <f>(T607/Gesamt!$B$23*N607/((1+Gesamt!$B$29)^(Gesamt!$B$23-Beamte!N607)))*(1+S607)</f>
        <v>0</v>
      </c>
      <c r="V607" s="24">
        <f>IF(N607&lt;Gesamt!$B$24,IF(H607=0,G607+365.25*Gesamt!$B$24,H607+365.25*Gesamt!$B$24),0)</f>
        <v>0</v>
      </c>
      <c r="W607" s="26" t="b">
        <f>IF(V607&gt;0,IF(V607&lt;P607,K607/12*Gesamt!$C$24*(1+L607)^(Gesamt!$B$24-Beamte!N607)*(1+$K$4),IF(O607&gt;=35,K607/12*Gesamt!$C$24*(1+L607)^(O607-N607)*(1+$K$4),0)))</f>
        <v>0</v>
      </c>
      <c r="X607" s="36">
        <f>IF(O607&gt;=40,(W607/Gesamt!$B$24*N607/((1+Gesamt!$B$29)^(Gesamt!$B$24-Beamte!N607))*(1+S607)),IF(O607&gt;=35,(W607/O607*N607/((1+Gesamt!$B$29)^(O607-Beamte!N607))*(1+S607)),0))</f>
        <v>0</v>
      </c>
      <c r="Y607" s="27">
        <f>IF(N607&gt;Gesamt!$B$23,0,K607/12*Gesamt!$C$23*(((1+Beamte!L607)^(Gesamt!$B$23-Beamte!N607))))</f>
        <v>0</v>
      </c>
      <c r="Z607" s="15">
        <f>IF(N607&gt;Gesamt!$B$32,0,Y607/Gesamt!$B$32*((N607)*(1+S607))/((1+Gesamt!$B$29)^(Gesamt!$B$32-N607)))</f>
        <v>0</v>
      </c>
      <c r="AA607" s="37">
        <f t="shared" si="70"/>
        <v>0</v>
      </c>
      <c r="AB607" s="15">
        <f>IF(V607-P607&gt;0,0,IF(N607&gt;Gesamt!$B$24,0,K607/12*Gesamt!$C$24*(((1+Beamte!L607)^(Gesamt!$B$24-Beamte!N607)))))</f>
        <v>0</v>
      </c>
      <c r="AC607" s="15">
        <f>IF(N607&gt;Gesamt!$B$24,0,AB607/Gesamt!$B$24*((N607)*(1+S607))/((1+Gesamt!$B$29)^(Gesamt!$B$24-N607)))</f>
        <v>0</v>
      </c>
      <c r="AD607" s="37">
        <f t="shared" si="71"/>
        <v>0</v>
      </c>
      <c r="AE607" s="15">
        <f>IF(R607-P607&lt;0,0,x)</f>
        <v>0</v>
      </c>
    </row>
    <row r="608" spans="6:31" x14ac:dyDescent="0.15">
      <c r="F608" s="40"/>
      <c r="G608" s="40"/>
      <c r="H608" s="40"/>
      <c r="I608" s="41"/>
      <c r="J608" s="41"/>
      <c r="K608" s="32">
        <f t="shared" si="67"/>
        <v>0</v>
      </c>
      <c r="L608" s="42">
        <v>1.4999999999999999E-2</v>
      </c>
      <c r="M608" s="33">
        <f t="shared" si="68"/>
        <v>-50.997946611909654</v>
      </c>
      <c r="N608" s="22">
        <f>(Gesamt!$B$2-IF(H608=0,G608,H608))/365.25</f>
        <v>116</v>
      </c>
      <c r="O608" s="22">
        <f t="shared" si="66"/>
        <v>65.002053388090346</v>
      </c>
      <c r="P608" s="23">
        <f>F608+IF(C608="m",Gesamt!$B$13*365.25,Gesamt!$B$14*365.25)</f>
        <v>23741.25</v>
      </c>
      <c r="Q608" s="34">
        <f t="shared" si="69"/>
        <v>23742</v>
      </c>
      <c r="R608" s="24">
        <f>IF(N608&lt;Gesamt!$B$23,IF(H608=0,G608+365.25*Gesamt!$B$23,H608+365.25*Gesamt!$B$23),0)</f>
        <v>0</v>
      </c>
      <c r="S608" s="35">
        <f>IF(M608&lt;Gesamt!$B$17,Gesamt!$C$17,IF(M608&lt;Gesamt!$B$18,Gesamt!$C$18,IF(M608&lt;Gesamt!$B$19,Gesamt!$C$19,Gesamt!$C$20)))</f>
        <v>0</v>
      </c>
      <c r="T608" s="26">
        <f>IF(R608&gt;0,IF(R608&lt;P608,K608/12*Gesamt!$C$23*(1+L608)^(Gesamt!$B$23-Beamte!N608)*(1+$K$4),0),0)</f>
        <v>0</v>
      </c>
      <c r="U608" s="36">
        <f>(T608/Gesamt!$B$23*N608/((1+Gesamt!$B$29)^(Gesamt!$B$23-Beamte!N608)))*(1+S608)</f>
        <v>0</v>
      </c>
      <c r="V608" s="24">
        <f>IF(N608&lt;Gesamt!$B$24,IF(H608=0,G608+365.25*Gesamt!$B$24,H608+365.25*Gesamt!$B$24),0)</f>
        <v>0</v>
      </c>
      <c r="W608" s="26" t="b">
        <f>IF(V608&gt;0,IF(V608&lt;P608,K608/12*Gesamt!$C$24*(1+L608)^(Gesamt!$B$24-Beamte!N608)*(1+$K$4),IF(O608&gt;=35,K608/12*Gesamt!$C$24*(1+L608)^(O608-N608)*(1+$K$4),0)))</f>
        <v>0</v>
      </c>
      <c r="X608" s="36">
        <f>IF(O608&gt;=40,(W608/Gesamt!$B$24*N608/((1+Gesamt!$B$29)^(Gesamt!$B$24-Beamte!N608))*(1+S608)),IF(O608&gt;=35,(W608/O608*N608/((1+Gesamt!$B$29)^(O608-Beamte!N608))*(1+S608)),0))</f>
        <v>0</v>
      </c>
      <c r="Y608" s="27">
        <f>IF(N608&gt;Gesamt!$B$23,0,K608/12*Gesamt!$C$23*(((1+Beamte!L608)^(Gesamt!$B$23-Beamte!N608))))</f>
        <v>0</v>
      </c>
      <c r="Z608" s="15">
        <f>IF(N608&gt;Gesamt!$B$32,0,Y608/Gesamt!$B$32*((N608)*(1+S608))/((1+Gesamt!$B$29)^(Gesamt!$B$32-N608)))</f>
        <v>0</v>
      </c>
      <c r="AA608" s="37">
        <f t="shared" si="70"/>
        <v>0</v>
      </c>
      <c r="AB608" s="15">
        <f>IF(V608-P608&gt;0,0,IF(N608&gt;Gesamt!$B$24,0,K608/12*Gesamt!$C$24*(((1+Beamte!L608)^(Gesamt!$B$24-Beamte!N608)))))</f>
        <v>0</v>
      </c>
      <c r="AC608" s="15">
        <f>IF(N608&gt;Gesamt!$B$24,0,AB608/Gesamt!$B$24*((N608)*(1+S608))/((1+Gesamt!$B$29)^(Gesamt!$B$24-N608)))</f>
        <v>0</v>
      </c>
      <c r="AD608" s="37">
        <f t="shared" si="71"/>
        <v>0</v>
      </c>
      <c r="AE608" s="15">
        <f>IF(R608-P608&lt;0,0,x)</f>
        <v>0</v>
      </c>
    </row>
    <row r="609" spans="6:31" x14ac:dyDescent="0.15">
      <c r="F609" s="40"/>
      <c r="G609" s="40"/>
      <c r="H609" s="40"/>
      <c r="I609" s="41"/>
      <c r="J609" s="41"/>
      <c r="K609" s="32">
        <f t="shared" si="67"/>
        <v>0</v>
      </c>
      <c r="L609" s="42">
        <v>1.4999999999999999E-2</v>
      </c>
      <c r="M609" s="33">
        <f t="shared" si="68"/>
        <v>-50.997946611909654</v>
      </c>
      <c r="N609" s="22">
        <f>(Gesamt!$B$2-IF(H609=0,G609,H609))/365.25</f>
        <v>116</v>
      </c>
      <c r="O609" s="22">
        <f t="shared" si="66"/>
        <v>65.002053388090346</v>
      </c>
      <c r="P609" s="23">
        <f>F609+IF(C609="m",Gesamt!$B$13*365.25,Gesamt!$B$14*365.25)</f>
        <v>23741.25</v>
      </c>
      <c r="Q609" s="34">
        <f t="shared" si="69"/>
        <v>23742</v>
      </c>
      <c r="R609" s="24">
        <f>IF(N609&lt;Gesamt!$B$23,IF(H609=0,G609+365.25*Gesamt!$B$23,H609+365.25*Gesamt!$B$23),0)</f>
        <v>0</v>
      </c>
      <c r="S609" s="35">
        <f>IF(M609&lt;Gesamt!$B$17,Gesamt!$C$17,IF(M609&lt;Gesamt!$B$18,Gesamt!$C$18,IF(M609&lt;Gesamt!$B$19,Gesamt!$C$19,Gesamt!$C$20)))</f>
        <v>0</v>
      </c>
      <c r="T609" s="26">
        <f>IF(R609&gt;0,IF(R609&lt;P609,K609/12*Gesamt!$C$23*(1+L609)^(Gesamt!$B$23-Beamte!N609)*(1+$K$4),0),0)</f>
        <v>0</v>
      </c>
      <c r="U609" s="36">
        <f>(T609/Gesamt!$B$23*N609/((1+Gesamt!$B$29)^(Gesamt!$B$23-Beamte!N609)))*(1+S609)</f>
        <v>0</v>
      </c>
      <c r="V609" s="24">
        <f>IF(N609&lt;Gesamt!$B$24,IF(H609=0,G609+365.25*Gesamt!$B$24,H609+365.25*Gesamt!$B$24),0)</f>
        <v>0</v>
      </c>
      <c r="W609" s="26" t="b">
        <f>IF(V609&gt;0,IF(V609&lt;P609,K609/12*Gesamt!$C$24*(1+L609)^(Gesamt!$B$24-Beamte!N609)*(1+$K$4),IF(O609&gt;=35,K609/12*Gesamt!$C$24*(1+L609)^(O609-N609)*(1+$K$4),0)))</f>
        <v>0</v>
      </c>
      <c r="X609" s="36">
        <f>IF(O609&gt;=40,(W609/Gesamt!$B$24*N609/((1+Gesamt!$B$29)^(Gesamt!$B$24-Beamte!N609))*(1+S609)),IF(O609&gt;=35,(W609/O609*N609/((1+Gesamt!$B$29)^(O609-Beamte!N609))*(1+S609)),0))</f>
        <v>0</v>
      </c>
      <c r="Y609" s="27">
        <f>IF(N609&gt;Gesamt!$B$23,0,K609/12*Gesamt!$C$23*(((1+Beamte!L609)^(Gesamt!$B$23-Beamte!N609))))</f>
        <v>0</v>
      </c>
      <c r="Z609" s="15">
        <f>IF(N609&gt;Gesamt!$B$32,0,Y609/Gesamt!$B$32*((N609)*(1+S609))/((1+Gesamt!$B$29)^(Gesamt!$B$32-N609)))</f>
        <v>0</v>
      </c>
      <c r="AA609" s="37">
        <f t="shared" si="70"/>
        <v>0</v>
      </c>
      <c r="AB609" s="15">
        <f>IF(V609-P609&gt;0,0,IF(N609&gt;Gesamt!$B$24,0,K609/12*Gesamt!$C$24*(((1+Beamte!L609)^(Gesamt!$B$24-Beamte!N609)))))</f>
        <v>0</v>
      </c>
      <c r="AC609" s="15">
        <f>IF(N609&gt;Gesamt!$B$24,0,AB609/Gesamt!$B$24*((N609)*(1+S609))/((1+Gesamt!$B$29)^(Gesamt!$B$24-N609)))</f>
        <v>0</v>
      </c>
      <c r="AD609" s="37">
        <f t="shared" si="71"/>
        <v>0</v>
      </c>
      <c r="AE609" s="15">
        <f>IF(R609-P609&lt;0,0,x)</f>
        <v>0</v>
      </c>
    </row>
    <row r="610" spans="6:31" x14ac:dyDescent="0.15">
      <c r="F610" s="40"/>
      <c r="G610" s="40"/>
      <c r="H610" s="40"/>
      <c r="I610" s="41"/>
      <c r="J610" s="41"/>
      <c r="K610" s="32">
        <f t="shared" si="67"/>
        <v>0</v>
      </c>
      <c r="L610" s="42">
        <v>1.4999999999999999E-2</v>
      </c>
      <c r="M610" s="33">
        <f t="shared" si="68"/>
        <v>-50.997946611909654</v>
      </c>
      <c r="N610" s="22">
        <f>(Gesamt!$B$2-IF(H610=0,G610,H610))/365.25</f>
        <v>116</v>
      </c>
      <c r="O610" s="22">
        <f t="shared" si="66"/>
        <v>65.002053388090346</v>
      </c>
      <c r="P610" s="23">
        <f>F610+IF(C610="m",Gesamt!$B$13*365.25,Gesamt!$B$14*365.25)</f>
        <v>23741.25</v>
      </c>
      <c r="Q610" s="34">
        <f t="shared" si="69"/>
        <v>23742</v>
      </c>
      <c r="R610" s="24">
        <f>IF(N610&lt;Gesamt!$B$23,IF(H610=0,G610+365.25*Gesamt!$B$23,H610+365.25*Gesamt!$B$23),0)</f>
        <v>0</v>
      </c>
      <c r="S610" s="35">
        <f>IF(M610&lt;Gesamt!$B$17,Gesamt!$C$17,IF(M610&lt;Gesamt!$B$18,Gesamt!$C$18,IF(M610&lt;Gesamt!$B$19,Gesamt!$C$19,Gesamt!$C$20)))</f>
        <v>0</v>
      </c>
      <c r="T610" s="26">
        <f>IF(R610&gt;0,IF(R610&lt;P610,K610/12*Gesamt!$C$23*(1+L610)^(Gesamt!$B$23-Beamte!N610)*(1+$K$4),0),0)</f>
        <v>0</v>
      </c>
      <c r="U610" s="36">
        <f>(T610/Gesamt!$B$23*N610/((1+Gesamt!$B$29)^(Gesamt!$B$23-Beamte!N610)))*(1+S610)</f>
        <v>0</v>
      </c>
      <c r="V610" s="24">
        <f>IF(N610&lt;Gesamt!$B$24,IF(H610=0,G610+365.25*Gesamt!$B$24,H610+365.25*Gesamt!$B$24),0)</f>
        <v>0</v>
      </c>
      <c r="W610" s="26" t="b">
        <f>IF(V610&gt;0,IF(V610&lt;P610,K610/12*Gesamt!$C$24*(1+L610)^(Gesamt!$B$24-Beamte!N610)*(1+$K$4),IF(O610&gt;=35,K610/12*Gesamt!$C$24*(1+L610)^(O610-N610)*(1+$K$4),0)))</f>
        <v>0</v>
      </c>
      <c r="X610" s="36">
        <f>IF(O610&gt;=40,(W610/Gesamt!$B$24*N610/((1+Gesamt!$B$29)^(Gesamt!$B$24-Beamte!N610))*(1+S610)),IF(O610&gt;=35,(W610/O610*N610/((1+Gesamt!$B$29)^(O610-Beamte!N610))*(1+S610)),0))</f>
        <v>0</v>
      </c>
      <c r="Y610" s="27">
        <f>IF(N610&gt;Gesamt!$B$23,0,K610/12*Gesamt!$C$23*(((1+Beamte!L610)^(Gesamt!$B$23-Beamte!N610))))</f>
        <v>0</v>
      </c>
      <c r="Z610" s="15">
        <f>IF(N610&gt;Gesamt!$B$32,0,Y610/Gesamt!$B$32*((N610)*(1+S610))/((1+Gesamt!$B$29)^(Gesamt!$B$32-N610)))</f>
        <v>0</v>
      </c>
      <c r="AA610" s="37">
        <f t="shared" si="70"/>
        <v>0</v>
      </c>
      <c r="AB610" s="15">
        <f>IF(V610-P610&gt;0,0,IF(N610&gt;Gesamt!$B$24,0,K610/12*Gesamt!$C$24*(((1+Beamte!L610)^(Gesamt!$B$24-Beamte!N610)))))</f>
        <v>0</v>
      </c>
      <c r="AC610" s="15">
        <f>IF(N610&gt;Gesamt!$B$24,0,AB610/Gesamt!$B$24*((N610)*(1+S610))/((1+Gesamt!$B$29)^(Gesamt!$B$24-N610)))</f>
        <v>0</v>
      </c>
      <c r="AD610" s="37">
        <f t="shared" si="71"/>
        <v>0</v>
      </c>
      <c r="AE610" s="15">
        <f>IF(R610-P610&lt;0,0,x)</f>
        <v>0</v>
      </c>
    </row>
    <row r="611" spans="6:31" x14ac:dyDescent="0.15">
      <c r="F611" s="40"/>
      <c r="G611" s="40"/>
      <c r="H611" s="40"/>
      <c r="I611" s="41"/>
      <c r="J611" s="41"/>
      <c r="K611" s="32">
        <f t="shared" si="67"/>
        <v>0</v>
      </c>
      <c r="L611" s="42">
        <v>1.4999999999999999E-2</v>
      </c>
      <c r="M611" s="33">
        <f t="shared" si="68"/>
        <v>-50.997946611909654</v>
      </c>
      <c r="N611" s="22">
        <f>(Gesamt!$B$2-IF(H611=0,G611,H611))/365.25</f>
        <v>116</v>
      </c>
      <c r="O611" s="22">
        <f t="shared" si="66"/>
        <v>65.002053388090346</v>
      </c>
      <c r="P611" s="23">
        <f>F611+IF(C611="m",Gesamt!$B$13*365.25,Gesamt!$B$14*365.25)</f>
        <v>23741.25</v>
      </c>
      <c r="Q611" s="34">
        <f t="shared" si="69"/>
        <v>23742</v>
      </c>
      <c r="R611" s="24">
        <f>IF(N611&lt;Gesamt!$B$23,IF(H611=0,G611+365.25*Gesamt!$B$23,H611+365.25*Gesamt!$B$23),0)</f>
        <v>0</v>
      </c>
      <c r="S611" s="35">
        <f>IF(M611&lt;Gesamt!$B$17,Gesamt!$C$17,IF(M611&lt;Gesamt!$B$18,Gesamt!$C$18,IF(M611&lt;Gesamt!$B$19,Gesamt!$C$19,Gesamt!$C$20)))</f>
        <v>0</v>
      </c>
      <c r="T611" s="26">
        <f>IF(R611&gt;0,IF(R611&lt;P611,K611/12*Gesamt!$C$23*(1+L611)^(Gesamt!$B$23-Beamte!N611)*(1+$K$4),0),0)</f>
        <v>0</v>
      </c>
      <c r="U611" s="36">
        <f>(T611/Gesamt!$B$23*N611/((1+Gesamt!$B$29)^(Gesamt!$B$23-Beamte!N611)))*(1+S611)</f>
        <v>0</v>
      </c>
      <c r="V611" s="24">
        <f>IF(N611&lt;Gesamt!$B$24,IF(H611=0,G611+365.25*Gesamt!$B$24,H611+365.25*Gesamt!$B$24),0)</f>
        <v>0</v>
      </c>
      <c r="W611" s="26" t="b">
        <f>IF(V611&gt;0,IF(V611&lt;P611,K611/12*Gesamt!$C$24*(1+L611)^(Gesamt!$B$24-Beamte!N611)*(1+$K$4),IF(O611&gt;=35,K611/12*Gesamt!$C$24*(1+L611)^(O611-N611)*(1+$K$4),0)))</f>
        <v>0</v>
      </c>
      <c r="X611" s="36">
        <f>IF(O611&gt;=40,(W611/Gesamt!$B$24*N611/((1+Gesamt!$B$29)^(Gesamt!$B$24-Beamte!N611))*(1+S611)),IF(O611&gt;=35,(W611/O611*N611/((1+Gesamt!$B$29)^(O611-Beamte!N611))*(1+S611)),0))</f>
        <v>0</v>
      </c>
      <c r="Y611" s="27">
        <f>IF(N611&gt;Gesamt!$B$23,0,K611/12*Gesamt!$C$23*(((1+Beamte!L611)^(Gesamt!$B$23-Beamte!N611))))</f>
        <v>0</v>
      </c>
      <c r="Z611" s="15">
        <f>IF(N611&gt;Gesamt!$B$32,0,Y611/Gesamt!$B$32*((N611)*(1+S611))/((1+Gesamt!$B$29)^(Gesamt!$B$32-N611)))</f>
        <v>0</v>
      </c>
      <c r="AA611" s="37">
        <f t="shared" si="70"/>
        <v>0</v>
      </c>
      <c r="AB611" s="15">
        <f>IF(V611-P611&gt;0,0,IF(N611&gt;Gesamt!$B$24,0,K611/12*Gesamt!$C$24*(((1+Beamte!L611)^(Gesamt!$B$24-Beamte!N611)))))</f>
        <v>0</v>
      </c>
      <c r="AC611" s="15">
        <f>IF(N611&gt;Gesamt!$B$24,0,AB611/Gesamt!$B$24*((N611)*(1+S611))/((1+Gesamt!$B$29)^(Gesamt!$B$24-N611)))</f>
        <v>0</v>
      </c>
      <c r="AD611" s="37">
        <f t="shared" si="71"/>
        <v>0</v>
      </c>
      <c r="AE611" s="15">
        <f>IF(R611-P611&lt;0,0,x)</f>
        <v>0</v>
      </c>
    </row>
    <row r="612" spans="6:31" x14ac:dyDescent="0.15">
      <c r="F612" s="40"/>
      <c r="G612" s="40"/>
      <c r="H612" s="40"/>
      <c r="I612" s="41"/>
      <c r="J612" s="41"/>
      <c r="K612" s="32">
        <f t="shared" si="67"/>
        <v>0</v>
      </c>
      <c r="L612" s="42">
        <v>1.4999999999999999E-2</v>
      </c>
      <c r="M612" s="33">
        <f t="shared" si="68"/>
        <v>-50.997946611909654</v>
      </c>
      <c r="N612" s="22">
        <f>(Gesamt!$B$2-IF(H612=0,G612,H612))/365.25</f>
        <v>116</v>
      </c>
      <c r="O612" s="22">
        <f t="shared" si="66"/>
        <v>65.002053388090346</v>
      </c>
      <c r="P612" s="23">
        <f>F612+IF(C612="m",Gesamt!$B$13*365.25,Gesamt!$B$14*365.25)</f>
        <v>23741.25</v>
      </c>
      <c r="Q612" s="34">
        <f t="shared" si="69"/>
        <v>23742</v>
      </c>
      <c r="R612" s="24">
        <f>IF(N612&lt;Gesamt!$B$23,IF(H612=0,G612+365.25*Gesamt!$B$23,H612+365.25*Gesamt!$B$23),0)</f>
        <v>0</v>
      </c>
      <c r="S612" s="35">
        <f>IF(M612&lt;Gesamt!$B$17,Gesamt!$C$17,IF(M612&lt;Gesamt!$B$18,Gesamt!$C$18,IF(M612&lt;Gesamt!$B$19,Gesamt!$C$19,Gesamt!$C$20)))</f>
        <v>0</v>
      </c>
      <c r="T612" s="26">
        <f>IF(R612&gt;0,IF(R612&lt;P612,K612/12*Gesamt!$C$23*(1+L612)^(Gesamt!$B$23-Beamte!N612)*(1+$K$4),0),0)</f>
        <v>0</v>
      </c>
      <c r="U612" s="36">
        <f>(T612/Gesamt!$B$23*N612/((1+Gesamt!$B$29)^(Gesamt!$B$23-Beamte!N612)))*(1+S612)</f>
        <v>0</v>
      </c>
      <c r="V612" s="24">
        <f>IF(N612&lt;Gesamt!$B$24,IF(H612=0,G612+365.25*Gesamt!$B$24,H612+365.25*Gesamt!$B$24),0)</f>
        <v>0</v>
      </c>
      <c r="W612" s="26" t="b">
        <f>IF(V612&gt;0,IF(V612&lt;P612,K612/12*Gesamt!$C$24*(1+L612)^(Gesamt!$B$24-Beamte!N612)*(1+$K$4),IF(O612&gt;=35,K612/12*Gesamt!$C$24*(1+L612)^(O612-N612)*(1+$K$4),0)))</f>
        <v>0</v>
      </c>
      <c r="X612" s="36">
        <f>IF(O612&gt;=40,(W612/Gesamt!$B$24*N612/((1+Gesamt!$B$29)^(Gesamt!$B$24-Beamte!N612))*(1+S612)),IF(O612&gt;=35,(W612/O612*N612/((1+Gesamt!$B$29)^(O612-Beamte!N612))*(1+S612)),0))</f>
        <v>0</v>
      </c>
      <c r="Y612" s="27">
        <f>IF(N612&gt;Gesamt!$B$23,0,K612/12*Gesamt!$C$23*(((1+Beamte!L612)^(Gesamt!$B$23-Beamte!N612))))</f>
        <v>0</v>
      </c>
      <c r="Z612" s="15">
        <f>IF(N612&gt;Gesamt!$B$32,0,Y612/Gesamt!$B$32*((N612)*(1+S612))/((1+Gesamt!$B$29)^(Gesamt!$B$32-N612)))</f>
        <v>0</v>
      </c>
      <c r="AA612" s="37">
        <f t="shared" si="70"/>
        <v>0</v>
      </c>
      <c r="AB612" s="15">
        <f>IF(V612-P612&gt;0,0,IF(N612&gt;Gesamt!$B$24,0,K612/12*Gesamt!$C$24*(((1+Beamte!L612)^(Gesamt!$B$24-Beamte!N612)))))</f>
        <v>0</v>
      </c>
      <c r="AC612" s="15">
        <f>IF(N612&gt;Gesamt!$B$24,0,AB612/Gesamt!$B$24*((N612)*(1+S612))/((1+Gesamt!$B$29)^(Gesamt!$B$24-N612)))</f>
        <v>0</v>
      </c>
      <c r="AD612" s="37">
        <f t="shared" si="71"/>
        <v>0</v>
      </c>
      <c r="AE612" s="15">
        <f>IF(R612-P612&lt;0,0,x)</f>
        <v>0</v>
      </c>
    </row>
    <row r="613" spans="6:31" x14ac:dyDescent="0.15">
      <c r="F613" s="40"/>
      <c r="G613" s="40"/>
      <c r="H613" s="40"/>
      <c r="I613" s="41"/>
      <c r="J613" s="41"/>
      <c r="K613" s="32">
        <f t="shared" si="67"/>
        <v>0</v>
      </c>
      <c r="L613" s="42">
        <v>1.4999999999999999E-2</v>
      </c>
      <c r="M613" s="33">
        <f t="shared" si="68"/>
        <v>-50.997946611909654</v>
      </c>
      <c r="N613" s="22">
        <f>(Gesamt!$B$2-IF(H613=0,G613,H613))/365.25</f>
        <v>116</v>
      </c>
      <c r="O613" s="22">
        <f t="shared" si="66"/>
        <v>65.002053388090346</v>
      </c>
      <c r="P613" s="23">
        <f>F613+IF(C613="m",Gesamt!$B$13*365.25,Gesamt!$B$14*365.25)</f>
        <v>23741.25</v>
      </c>
      <c r="Q613" s="34">
        <f t="shared" si="69"/>
        <v>23742</v>
      </c>
      <c r="R613" s="24">
        <f>IF(N613&lt;Gesamt!$B$23,IF(H613=0,G613+365.25*Gesamt!$B$23,H613+365.25*Gesamt!$B$23),0)</f>
        <v>0</v>
      </c>
      <c r="S613" s="35">
        <f>IF(M613&lt;Gesamt!$B$17,Gesamt!$C$17,IF(M613&lt;Gesamt!$B$18,Gesamt!$C$18,IF(M613&lt;Gesamt!$B$19,Gesamt!$C$19,Gesamt!$C$20)))</f>
        <v>0</v>
      </c>
      <c r="T613" s="26">
        <f>IF(R613&gt;0,IF(R613&lt;P613,K613/12*Gesamt!$C$23*(1+L613)^(Gesamt!$B$23-Beamte!N613)*(1+$K$4),0),0)</f>
        <v>0</v>
      </c>
      <c r="U613" s="36">
        <f>(T613/Gesamt!$B$23*N613/((1+Gesamt!$B$29)^(Gesamt!$B$23-Beamte!N613)))*(1+S613)</f>
        <v>0</v>
      </c>
      <c r="V613" s="24">
        <f>IF(N613&lt;Gesamt!$B$24,IF(H613=0,G613+365.25*Gesamt!$B$24,H613+365.25*Gesamt!$B$24),0)</f>
        <v>0</v>
      </c>
      <c r="W613" s="26" t="b">
        <f>IF(V613&gt;0,IF(V613&lt;P613,K613/12*Gesamt!$C$24*(1+L613)^(Gesamt!$B$24-Beamte!N613)*(1+$K$4),IF(O613&gt;=35,K613/12*Gesamt!$C$24*(1+L613)^(O613-N613)*(1+$K$4),0)))</f>
        <v>0</v>
      </c>
      <c r="X613" s="36">
        <f>IF(O613&gt;=40,(W613/Gesamt!$B$24*N613/((1+Gesamt!$B$29)^(Gesamt!$B$24-Beamte!N613))*(1+S613)),IF(O613&gt;=35,(W613/O613*N613/((1+Gesamt!$B$29)^(O613-Beamte!N613))*(1+S613)),0))</f>
        <v>0</v>
      </c>
      <c r="Y613" s="27">
        <f>IF(N613&gt;Gesamt!$B$23,0,K613/12*Gesamt!$C$23*(((1+Beamte!L613)^(Gesamt!$B$23-Beamte!N613))))</f>
        <v>0</v>
      </c>
      <c r="Z613" s="15">
        <f>IF(N613&gt;Gesamt!$B$32,0,Y613/Gesamt!$B$32*((N613)*(1+S613))/((1+Gesamt!$B$29)^(Gesamt!$B$32-N613)))</f>
        <v>0</v>
      </c>
      <c r="AA613" s="37">
        <f t="shared" si="70"/>
        <v>0</v>
      </c>
      <c r="AB613" s="15">
        <f>IF(V613-P613&gt;0,0,IF(N613&gt;Gesamt!$B$24,0,K613/12*Gesamt!$C$24*(((1+Beamte!L613)^(Gesamt!$B$24-Beamte!N613)))))</f>
        <v>0</v>
      </c>
      <c r="AC613" s="15">
        <f>IF(N613&gt;Gesamt!$B$24,0,AB613/Gesamt!$B$24*((N613)*(1+S613))/((1+Gesamt!$B$29)^(Gesamt!$B$24-N613)))</f>
        <v>0</v>
      </c>
      <c r="AD613" s="37">
        <f t="shared" si="71"/>
        <v>0</v>
      </c>
      <c r="AE613" s="15">
        <f>IF(R613-P613&lt;0,0,x)</f>
        <v>0</v>
      </c>
    </row>
    <row r="614" spans="6:31" x14ac:dyDescent="0.15">
      <c r="F614" s="40"/>
      <c r="G614" s="40"/>
      <c r="H614" s="40"/>
      <c r="I614" s="41"/>
      <c r="J614" s="41"/>
      <c r="K614" s="32">
        <f t="shared" si="67"/>
        <v>0</v>
      </c>
      <c r="L614" s="42">
        <v>1.4999999999999999E-2</v>
      </c>
      <c r="M614" s="33">
        <f t="shared" si="68"/>
        <v>-50.997946611909654</v>
      </c>
      <c r="N614" s="22">
        <f>(Gesamt!$B$2-IF(H614=0,G614,H614))/365.25</f>
        <v>116</v>
      </c>
      <c r="O614" s="22">
        <f t="shared" si="66"/>
        <v>65.002053388090346</v>
      </c>
      <c r="P614" s="23">
        <f>F614+IF(C614="m",Gesamt!$B$13*365.25,Gesamt!$B$14*365.25)</f>
        <v>23741.25</v>
      </c>
      <c r="Q614" s="34">
        <f t="shared" si="69"/>
        <v>23742</v>
      </c>
      <c r="R614" s="24">
        <f>IF(N614&lt;Gesamt!$B$23,IF(H614=0,G614+365.25*Gesamt!$B$23,H614+365.25*Gesamt!$B$23),0)</f>
        <v>0</v>
      </c>
      <c r="S614" s="35">
        <f>IF(M614&lt;Gesamt!$B$17,Gesamt!$C$17,IF(M614&lt;Gesamt!$B$18,Gesamt!$C$18,IF(M614&lt;Gesamt!$B$19,Gesamt!$C$19,Gesamt!$C$20)))</f>
        <v>0</v>
      </c>
      <c r="T614" s="26">
        <f>IF(R614&gt;0,IF(R614&lt;P614,K614/12*Gesamt!$C$23*(1+L614)^(Gesamt!$B$23-Beamte!N614)*(1+$K$4),0),0)</f>
        <v>0</v>
      </c>
      <c r="U614" s="36">
        <f>(T614/Gesamt!$B$23*N614/((1+Gesamt!$B$29)^(Gesamt!$B$23-Beamte!N614)))*(1+S614)</f>
        <v>0</v>
      </c>
      <c r="V614" s="24">
        <f>IF(N614&lt;Gesamt!$B$24,IF(H614=0,G614+365.25*Gesamt!$B$24,H614+365.25*Gesamt!$B$24),0)</f>
        <v>0</v>
      </c>
      <c r="W614" s="26" t="b">
        <f>IF(V614&gt;0,IF(V614&lt;P614,K614/12*Gesamt!$C$24*(1+L614)^(Gesamt!$B$24-Beamte!N614)*(1+$K$4),IF(O614&gt;=35,K614/12*Gesamt!$C$24*(1+L614)^(O614-N614)*(1+$K$4),0)))</f>
        <v>0</v>
      </c>
      <c r="X614" s="36">
        <f>IF(O614&gt;=40,(W614/Gesamt!$B$24*N614/((1+Gesamt!$B$29)^(Gesamt!$B$24-Beamte!N614))*(1+S614)),IF(O614&gt;=35,(W614/O614*N614/((1+Gesamt!$B$29)^(O614-Beamte!N614))*(1+S614)),0))</f>
        <v>0</v>
      </c>
      <c r="Y614" s="27">
        <f>IF(N614&gt;Gesamt!$B$23,0,K614/12*Gesamt!$C$23*(((1+Beamte!L614)^(Gesamt!$B$23-Beamte!N614))))</f>
        <v>0</v>
      </c>
      <c r="Z614" s="15">
        <f>IF(N614&gt;Gesamt!$B$32,0,Y614/Gesamt!$B$32*((N614)*(1+S614))/((1+Gesamt!$B$29)^(Gesamt!$B$32-N614)))</f>
        <v>0</v>
      </c>
      <c r="AA614" s="37">
        <f t="shared" si="70"/>
        <v>0</v>
      </c>
      <c r="AB614" s="15">
        <f>IF(V614-P614&gt;0,0,IF(N614&gt;Gesamt!$B$24,0,K614/12*Gesamt!$C$24*(((1+Beamte!L614)^(Gesamt!$B$24-Beamte!N614)))))</f>
        <v>0</v>
      </c>
      <c r="AC614" s="15">
        <f>IF(N614&gt;Gesamt!$B$24,0,AB614/Gesamt!$B$24*((N614)*(1+S614))/((1+Gesamt!$B$29)^(Gesamt!$B$24-N614)))</f>
        <v>0</v>
      </c>
      <c r="AD614" s="37">
        <f t="shared" si="71"/>
        <v>0</v>
      </c>
      <c r="AE614" s="15">
        <f>IF(R614-P614&lt;0,0,x)</f>
        <v>0</v>
      </c>
    </row>
    <row r="615" spans="6:31" x14ac:dyDescent="0.15">
      <c r="F615" s="40"/>
      <c r="G615" s="40"/>
      <c r="H615" s="40"/>
      <c r="I615" s="41"/>
      <c r="J615" s="41"/>
      <c r="K615" s="32">
        <f t="shared" si="67"/>
        <v>0</v>
      </c>
      <c r="L615" s="42">
        <v>1.4999999999999999E-2</v>
      </c>
      <c r="M615" s="33">
        <f t="shared" si="68"/>
        <v>-50.997946611909654</v>
      </c>
      <c r="N615" s="22">
        <f>(Gesamt!$B$2-IF(H615=0,G615,H615))/365.25</f>
        <v>116</v>
      </c>
      <c r="O615" s="22">
        <f t="shared" si="66"/>
        <v>65.002053388090346</v>
      </c>
      <c r="P615" s="23">
        <f>F615+IF(C615="m",Gesamt!$B$13*365.25,Gesamt!$B$14*365.25)</f>
        <v>23741.25</v>
      </c>
      <c r="Q615" s="34">
        <f t="shared" si="69"/>
        <v>23742</v>
      </c>
      <c r="R615" s="24">
        <f>IF(N615&lt;Gesamt!$B$23,IF(H615=0,G615+365.25*Gesamt!$B$23,H615+365.25*Gesamt!$B$23),0)</f>
        <v>0</v>
      </c>
      <c r="S615" s="35">
        <f>IF(M615&lt;Gesamt!$B$17,Gesamt!$C$17,IF(M615&lt;Gesamt!$B$18,Gesamt!$C$18,IF(M615&lt;Gesamt!$B$19,Gesamt!$C$19,Gesamt!$C$20)))</f>
        <v>0</v>
      </c>
      <c r="T615" s="26">
        <f>IF(R615&gt;0,IF(R615&lt;P615,K615/12*Gesamt!$C$23*(1+L615)^(Gesamt!$B$23-Beamte!N615)*(1+$K$4),0),0)</f>
        <v>0</v>
      </c>
      <c r="U615" s="36">
        <f>(T615/Gesamt!$B$23*N615/((1+Gesamt!$B$29)^(Gesamt!$B$23-Beamte!N615)))*(1+S615)</f>
        <v>0</v>
      </c>
      <c r="V615" s="24">
        <f>IF(N615&lt;Gesamt!$B$24,IF(H615=0,G615+365.25*Gesamt!$B$24,H615+365.25*Gesamt!$B$24),0)</f>
        <v>0</v>
      </c>
      <c r="W615" s="26" t="b">
        <f>IF(V615&gt;0,IF(V615&lt;P615,K615/12*Gesamt!$C$24*(1+L615)^(Gesamt!$B$24-Beamte!N615)*(1+$K$4),IF(O615&gt;=35,K615/12*Gesamt!$C$24*(1+L615)^(O615-N615)*(1+$K$4),0)))</f>
        <v>0</v>
      </c>
      <c r="X615" s="36">
        <f>IF(O615&gt;=40,(W615/Gesamt!$B$24*N615/((1+Gesamt!$B$29)^(Gesamt!$B$24-Beamte!N615))*(1+S615)),IF(O615&gt;=35,(W615/O615*N615/((1+Gesamt!$B$29)^(O615-Beamte!N615))*(1+S615)),0))</f>
        <v>0</v>
      </c>
      <c r="Y615" s="27">
        <f>IF(N615&gt;Gesamt!$B$23,0,K615/12*Gesamt!$C$23*(((1+Beamte!L615)^(Gesamt!$B$23-Beamte!N615))))</f>
        <v>0</v>
      </c>
      <c r="Z615" s="15">
        <f>IF(N615&gt;Gesamt!$B$32,0,Y615/Gesamt!$B$32*((N615)*(1+S615))/((1+Gesamt!$B$29)^(Gesamt!$B$32-N615)))</f>
        <v>0</v>
      </c>
      <c r="AA615" s="37">
        <f t="shared" si="70"/>
        <v>0</v>
      </c>
      <c r="AB615" s="15">
        <f>IF(V615-P615&gt;0,0,IF(N615&gt;Gesamt!$B$24,0,K615/12*Gesamt!$C$24*(((1+Beamte!L615)^(Gesamt!$B$24-Beamte!N615)))))</f>
        <v>0</v>
      </c>
      <c r="AC615" s="15">
        <f>IF(N615&gt;Gesamt!$B$24,0,AB615/Gesamt!$B$24*((N615)*(1+S615))/((1+Gesamt!$B$29)^(Gesamt!$B$24-N615)))</f>
        <v>0</v>
      </c>
      <c r="AD615" s="37">
        <f t="shared" si="71"/>
        <v>0</v>
      </c>
      <c r="AE615" s="15">
        <f>IF(R615-P615&lt;0,0,x)</f>
        <v>0</v>
      </c>
    </row>
    <row r="616" spans="6:31" x14ac:dyDescent="0.15">
      <c r="F616" s="40"/>
      <c r="G616" s="40"/>
      <c r="H616" s="40"/>
      <c r="I616" s="41"/>
      <c r="J616" s="41"/>
      <c r="K616" s="32">
        <f t="shared" si="67"/>
        <v>0</v>
      </c>
      <c r="L616" s="42">
        <v>1.4999999999999999E-2</v>
      </c>
      <c r="M616" s="33">
        <f t="shared" si="68"/>
        <v>-50.997946611909654</v>
      </c>
      <c r="N616" s="22">
        <f>(Gesamt!$B$2-IF(H616=0,G616,H616))/365.25</f>
        <v>116</v>
      </c>
      <c r="O616" s="22">
        <f t="shared" si="66"/>
        <v>65.002053388090346</v>
      </c>
      <c r="P616" s="23">
        <f>F616+IF(C616="m",Gesamt!$B$13*365.25,Gesamt!$B$14*365.25)</f>
        <v>23741.25</v>
      </c>
      <c r="Q616" s="34">
        <f t="shared" si="69"/>
        <v>23742</v>
      </c>
      <c r="R616" s="24">
        <f>IF(N616&lt;Gesamt!$B$23,IF(H616=0,G616+365.25*Gesamt!$B$23,H616+365.25*Gesamt!$B$23),0)</f>
        <v>0</v>
      </c>
      <c r="S616" s="35">
        <f>IF(M616&lt;Gesamt!$B$17,Gesamt!$C$17,IF(M616&lt;Gesamt!$B$18,Gesamt!$C$18,IF(M616&lt;Gesamt!$B$19,Gesamt!$C$19,Gesamt!$C$20)))</f>
        <v>0</v>
      </c>
      <c r="T616" s="26">
        <f>IF(R616&gt;0,IF(R616&lt;P616,K616/12*Gesamt!$C$23*(1+L616)^(Gesamt!$B$23-Beamte!N616)*(1+$K$4),0),0)</f>
        <v>0</v>
      </c>
      <c r="U616" s="36">
        <f>(T616/Gesamt!$B$23*N616/((1+Gesamt!$B$29)^(Gesamt!$B$23-Beamte!N616)))*(1+S616)</f>
        <v>0</v>
      </c>
      <c r="V616" s="24">
        <f>IF(N616&lt;Gesamt!$B$24,IF(H616=0,G616+365.25*Gesamt!$B$24,H616+365.25*Gesamt!$B$24),0)</f>
        <v>0</v>
      </c>
      <c r="W616" s="26" t="b">
        <f>IF(V616&gt;0,IF(V616&lt;P616,K616/12*Gesamt!$C$24*(1+L616)^(Gesamt!$B$24-Beamte!N616)*(1+$K$4),IF(O616&gt;=35,K616/12*Gesamt!$C$24*(1+L616)^(O616-N616)*(1+$K$4),0)))</f>
        <v>0</v>
      </c>
      <c r="X616" s="36">
        <f>IF(O616&gt;=40,(W616/Gesamt!$B$24*N616/((1+Gesamt!$B$29)^(Gesamt!$B$24-Beamte!N616))*(1+S616)),IF(O616&gt;=35,(W616/O616*N616/((1+Gesamt!$B$29)^(O616-Beamte!N616))*(1+S616)),0))</f>
        <v>0</v>
      </c>
      <c r="Y616" s="27">
        <f>IF(N616&gt;Gesamt!$B$23,0,K616/12*Gesamt!$C$23*(((1+Beamte!L616)^(Gesamt!$B$23-Beamte!N616))))</f>
        <v>0</v>
      </c>
      <c r="Z616" s="15">
        <f>IF(N616&gt;Gesamt!$B$32,0,Y616/Gesamt!$B$32*((N616)*(1+S616))/((1+Gesamt!$B$29)^(Gesamt!$B$32-N616)))</f>
        <v>0</v>
      </c>
      <c r="AA616" s="37">
        <f t="shared" si="70"/>
        <v>0</v>
      </c>
      <c r="AB616" s="15">
        <f>IF(V616-P616&gt;0,0,IF(N616&gt;Gesamt!$B$24,0,K616/12*Gesamt!$C$24*(((1+Beamte!L616)^(Gesamt!$B$24-Beamte!N616)))))</f>
        <v>0</v>
      </c>
      <c r="AC616" s="15">
        <f>IF(N616&gt;Gesamt!$B$24,0,AB616/Gesamt!$B$24*((N616)*(1+S616))/((1+Gesamt!$B$29)^(Gesamt!$B$24-N616)))</f>
        <v>0</v>
      </c>
      <c r="AD616" s="37">
        <f t="shared" si="71"/>
        <v>0</v>
      </c>
      <c r="AE616" s="15">
        <f>IF(R616-P616&lt;0,0,x)</f>
        <v>0</v>
      </c>
    </row>
    <row r="617" spans="6:31" x14ac:dyDescent="0.15">
      <c r="F617" s="40"/>
      <c r="G617" s="40"/>
      <c r="H617" s="40"/>
      <c r="I617" s="41"/>
      <c r="J617" s="41"/>
      <c r="K617" s="32">
        <f t="shared" si="67"/>
        <v>0</v>
      </c>
      <c r="L617" s="42">
        <v>1.4999999999999999E-2</v>
      </c>
      <c r="M617" s="33">
        <f t="shared" si="68"/>
        <v>-50.997946611909654</v>
      </c>
      <c r="N617" s="22">
        <f>(Gesamt!$B$2-IF(H617=0,G617,H617))/365.25</f>
        <v>116</v>
      </c>
      <c r="O617" s="22">
        <f t="shared" si="66"/>
        <v>65.002053388090346</v>
      </c>
      <c r="P617" s="23">
        <f>F617+IF(C617="m",Gesamt!$B$13*365.25,Gesamt!$B$14*365.25)</f>
        <v>23741.25</v>
      </c>
      <c r="Q617" s="34">
        <f t="shared" si="69"/>
        <v>23742</v>
      </c>
      <c r="R617" s="24">
        <f>IF(N617&lt;Gesamt!$B$23,IF(H617=0,G617+365.25*Gesamt!$B$23,H617+365.25*Gesamt!$B$23),0)</f>
        <v>0</v>
      </c>
      <c r="S617" s="35">
        <f>IF(M617&lt;Gesamt!$B$17,Gesamt!$C$17,IF(M617&lt;Gesamt!$B$18,Gesamt!$C$18,IF(M617&lt;Gesamt!$B$19,Gesamt!$C$19,Gesamt!$C$20)))</f>
        <v>0</v>
      </c>
      <c r="T617" s="26">
        <f>IF(R617&gt;0,IF(R617&lt;P617,K617/12*Gesamt!$C$23*(1+L617)^(Gesamt!$B$23-Beamte!N617)*(1+$K$4),0),0)</f>
        <v>0</v>
      </c>
      <c r="U617" s="36">
        <f>(T617/Gesamt!$B$23*N617/((1+Gesamt!$B$29)^(Gesamt!$B$23-Beamte!N617)))*(1+S617)</f>
        <v>0</v>
      </c>
      <c r="V617" s="24">
        <f>IF(N617&lt;Gesamt!$B$24,IF(H617=0,G617+365.25*Gesamt!$B$24,H617+365.25*Gesamt!$B$24),0)</f>
        <v>0</v>
      </c>
      <c r="W617" s="26" t="b">
        <f>IF(V617&gt;0,IF(V617&lt;P617,K617/12*Gesamt!$C$24*(1+L617)^(Gesamt!$B$24-Beamte!N617)*(1+$K$4),IF(O617&gt;=35,K617/12*Gesamt!$C$24*(1+L617)^(O617-N617)*(1+$K$4),0)))</f>
        <v>0</v>
      </c>
      <c r="X617" s="36">
        <f>IF(O617&gt;=40,(W617/Gesamt!$B$24*N617/((1+Gesamt!$B$29)^(Gesamt!$B$24-Beamte!N617))*(1+S617)),IF(O617&gt;=35,(W617/O617*N617/((1+Gesamt!$B$29)^(O617-Beamte!N617))*(1+S617)),0))</f>
        <v>0</v>
      </c>
      <c r="Y617" s="27">
        <f>IF(N617&gt;Gesamt!$B$23,0,K617/12*Gesamt!$C$23*(((1+Beamte!L617)^(Gesamt!$B$23-Beamte!N617))))</f>
        <v>0</v>
      </c>
      <c r="Z617" s="15">
        <f>IF(N617&gt;Gesamt!$B$32,0,Y617/Gesamt!$B$32*((N617)*(1+S617))/((1+Gesamt!$B$29)^(Gesamt!$B$32-N617)))</f>
        <v>0</v>
      </c>
      <c r="AA617" s="37">
        <f t="shared" si="70"/>
        <v>0</v>
      </c>
      <c r="AB617" s="15">
        <f>IF(V617-P617&gt;0,0,IF(N617&gt;Gesamt!$B$24,0,K617/12*Gesamt!$C$24*(((1+Beamte!L617)^(Gesamt!$B$24-Beamte!N617)))))</f>
        <v>0</v>
      </c>
      <c r="AC617" s="15">
        <f>IF(N617&gt;Gesamt!$B$24,0,AB617/Gesamt!$B$24*((N617)*(1+S617))/((1+Gesamt!$B$29)^(Gesamt!$B$24-N617)))</f>
        <v>0</v>
      </c>
      <c r="AD617" s="37">
        <f t="shared" si="71"/>
        <v>0</v>
      </c>
      <c r="AE617" s="15">
        <f>IF(R617-P617&lt;0,0,x)</f>
        <v>0</v>
      </c>
    </row>
    <row r="618" spans="6:31" x14ac:dyDescent="0.15">
      <c r="F618" s="40"/>
      <c r="G618" s="40"/>
      <c r="H618" s="40"/>
      <c r="I618" s="41"/>
      <c r="J618" s="41"/>
      <c r="K618" s="32">
        <f t="shared" si="67"/>
        <v>0</v>
      </c>
      <c r="L618" s="42">
        <v>1.4999999999999999E-2</v>
      </c>
      <c r="M618" s="33">
        <f t="shared" si="68"/>
        <v>-50.997946611909654</v>
      </c>
      <c r="N618" s="22">
        <f>(Gesamt!$B$2-IF(H618=0,G618,H618))/365.25</f>
        <v>116</v>
      </c>
      <c r="O618" s="22">
        <f t="shared" si="66"/>
        <v>65.002053388090346</v>
      </c>
      <c r="P618" s="23">
        <f>F618+IF(C618="m",Gesamt!$B$13*365.25,Gesamt!$B$14*365.25)</f>
        <v>23741.25</v>
      </c>
      <c r="Q618" s="34">
        <f t="shared" si="69"/>
        <v>23742</v>
      </c>
      <c r="R618" s="24">
        <f>IF(N618&lt;Gesamt!$B$23,IF(H618=0,G618+365.25*Gesamt!$B$23,H618+365.25*Gesamt!$B$23),0)</f>
        <v>0</v>
      </c>
      <c r="S618" s="35">
        <f>IF(M618&lt;Gesamt!$B$17,Gesamt!$C$17,IF(M618&lt;Gesamt!$B$18,Gesamt!$C$18,IF(M618&lt;Gesamt!$B$19,Gesamt!$C$19,Gesamt!$C$20)))</f>
        <v>0</v>
      </c>
      <c r="T618" s="26">
        <f>IF(R618&gt;0,IF(R618&lt;P618,K618/12*Gesamt!$C$23*(1+L618)^(Gesamt!$B$23-Beamte!N618)*(1+$K$4),0),0)</f>
        <v>0</v>
      </c>
      <c r="U618" s="36">
        <f>(T618/Gesamt!$B$23*N618/((1+Gesamt!$B$29)^(Gesamt!$B$23-Beamte!N618)))*(1+S618)</f>
        <v>0</v>
      </c>
      <c r="V618" s="24">
        <f>IF(N618&lt;Gesamt!$B$24,IF(H618=0,G618+365.25*Gesamt!$B$24,H618+365.25*Gesamt!$B$24),0)</f>
        <v>0</v>
      </c>
      <c r="W618" s="26" t="b">
        <f>IF(V618&gt;0,IF(V618&lt;P618,K618/12*Gesamt!$C$24*(1+L618)^(Gesamt!$B$24-Beamte!N618)*(1+$K$4),IF(O618&gt;=35,K618/12*Gesamt!$C$24*(1+L618)^(O618-N618)*(1+$K$4),0)))</f>
        <v>0</v>
      </c>
      <c r="X618" s="36">
        <f>IF(O618&gt;=40,(W618/Gesamt!$B$24*N618/((1+Gesamt!$B$29)^(Gesamt!$B$24-Beamte!N618))*(1+S618)),IF(O618&gt;=35,(W618/O618*N618/((1+Gesamt!$B$29)^(O618-Beamte!N618))*(1+S618)),0))</f>
        <v>0</v>
      </c>
      <c r="Y618" s="27">
        <f>IF(N618&gt;Gesamt!$B$23,0,K618/12*Gesamt!$C$23*(((1+Beamte!L618)^(Gesamt!$B$23-Beamte!N618))))</f>
        <v>0</v>
      </c>
      <c r="Z618" s="15">
        <f>IF(N618&gt;Gesamt!$B$32,0,Y618/Gesamt!$B$32*((N618)*(1+S618))/((1+Gesamt!$B$29)^(Gesamt!$B$32-N618)))</f>
        <v>0</v>
      </c>
      <c r="AA618" s="37">
        <f t="shared" si="70"/>
        <v>0</v>
      </c>
      <c r="AB618" s="15">
        <f>IF(V618-P618&gt;0,0,IF(N618&gt;Gesamt!$B$24,0,K618/12*Gesamt!$C$24*(((1+Beamte!L618)^(Gesamt!$B$24-Beamte!N618)))))</f>
        <v>0</v>
      </c>
      <c r="AC618" s="15">
        <f>IF(N618&gt;Gesamt!$B$24,0,AB618/Gesamt!$B$24*((N618)*(1+S618))/((1+Gesamt!$B$29)^(Gesamt!$B$24-N618)))</f>
        <v>0</v>
      </c>
      <c r="AD618" s="37">
        <f t="shared" si="71"/>
        <v>0</v>
      </c>
      <c r="AE618" s="15">
        <f>IF(R618-P618&lt;0,0,x)</f>
        <v>0</v>
      </c>
    </row>
    <row r="619" spans="6:31" x14ac:dyDescent="0.15">
      <c r="F619" s="40"/>
      <c r="G619" s="40"/>
      <c r="H619" s="40"/>
      <c r="I619" s="41"/>
      <c r="J619" s="41"/>
      <c r="K619" s="32">
        <f t="shared" si="67"/>
        <v>0</v>
      </c>
      <c r="L619" s="42">
        <v>1.4999999999999999E-2</v>
      </c>
      <c r="M619" s="33">
        <f t="shared" si="68"/>
        <v>-50.997946611909654</v>
      </c>
      <c r="N619" s="22">
        <f>(Gesamt!$B$2-IF(H619=0,G619,H619))/365.25</f>
        <v>116</v>
      </c>
      <c r="O619" s="22">
        <f t="shared" si="66"/>
        <v>65.002053388090346</v>
      </c>
      <c r="P619" s="23">
        <f>F619+IF(C619="m",Gesamt!$B$13*365.25,Gesamt!$B$14*365.25)</f>
        <v>23741.25</v>
      </c>
      <c r="Q619" s="34">
        <f t="shared" si="69"/>
        <v>23742</v>
      </c>
      <c r="R619" s="24">
        <f>IF(N619&lt;Gesamt!$B$23,IF(H619=0,G619+365.25*Gesamt!$B$23,H619+365.25*Gesamt!$B$23),0)</f>
        <v>0</v>
      </c>
      <c r="S619" s="35">
        <f>IF(M619&lt;Gesamt!$B$17,Gesamt!$C$17,IF(M619&lt;Gesamt!$B$18,Gesamt!$C$18,IF(M619&lt;Gesamt!$B$19,Gesamt!$C$19,Gesamt!$C$20)))</f>
        <v>0</v>
      </c>
      <c r="T619" s="26">
        <f>IF(R619&gt;0,IF(R619&lt;P619,K619/12*Gesamt!$C$23*(1+L619)^(Gesamt!$B$23-Beamte!N619)*(1+$K$4),0),0)</f>
        <v>0</v>
      </c>
      <c r="U619" s="36">
        <f>(T619/Gesamt!$B$23*N619/((1+Gesamt!$B$29)^(Gesamt!$B$23-Beamte!N619)))*(1+S619)</f>
        <v>0</v>
      </c>
      <c r="V619" s="24">
        <f>IF(N619&lt;Gesamt!$B$24,IF(H619=0,G619+365.25*Gesamt!$B$24,H619+365.25*Gesamt!$B$24),0)</f>
        <v>0</v>
      </c>
      <c r="W619" s="26" t="b">
        <f>IF(V619&gt;0,IF(V619&lt;P619,K619/12*Gesamt!$C$24*(1+L619)^(Gesamt!$B$24-Beamte!N619)*(1+$K$4),IF(O619&gt;=35,K619/12*Gesamt!$C$24*(1+L619)^(O619-N619)*(1+$K$4),0)))</f>
        <v>0</v>
      </c>
      <c r="X619" s="36">
        <f>IF(O619&gt;=40,(W619/Gesamt!$B$24*N619/((1+Gesamt!$B$29)^(Gesamt!$B$24-Beamte!N619))*(1+S619)),IF(O619&gt;=35,(W619/O619*N619/((1+Gesamt!$B$29)^(O619-Beamte!N619))*(1+S619)),0))</f>
        <v>0</v>
      </c>
      <c r="Y619" s="27">
        <f>IF(N619&gt;Gesamt!$B$23,0,K619/12*Gesamt!$C$23*(((1+Beamte!L619)^(Gesamt!$B$23-Beamte!N619))))</f>
        <v>0</v>
      </c>
      <c r="Z619" s="15">
        <f>IF(N619&gt;Gesamt!$B$32,0,Y619/Gesamt!$B$32*((N619)*(1+S619))/((1+Gesamt!$B$29)^(Gesamt!$B$32-N619)))</f>
        <v>0</v>
      </c>
      <c r="AA619" s="37">
        <f t="shared" si="70"/>
        <v>0</v>
      </c>
      <c r="AB619" s="15">
        <f>IF(V619-P619&gt;0,0,IF(N619&gt;Gesamt!$B$24,0,K619/12*Gesamt!$C$24*(((1+Beamte!L619)^(Gesamt!$B$24-Beamte!N619)))))</f>
        <v>0</v>
      </c>
      <c r="AC619" s="15">
        <f>IF(N619&gt;Gesamt!$B$24,0,AB619/Gesamt!$B$24*((N619)*(1+S619))/((1+Gesamt!$B$29)^(Gesamt!$B$24-N619)))</f>
        <v>0</v>
      </c>
      <c r="AD619" s="37">
        <f t="shared" si="71"/>
        <v>0</v>
      </c>
      <c r="AE619" s="15">
        <f>IF(R619-P619&lt;0,0,x)</f>
        <v>0</v>
      </c>
    </row>
    <row r="620" spans="6:31" x14ac:dyDescent="0.15">
      <c r="F620" s="40"/>
      <c r="G620" s="40"/>
      <c r="H620" s="40"/>
      <c r="I620" s="41"/>
      <c r="J620" s="41"/>
      <c r="K620" s="32">
        <f t="shared" si="67"/>
        <v>0</v>
      </c>
      <c r="L620" s="42">
        <v>1.4999999999999999E-2</v>
      </c>
      <c r="M620" s="33">
        <f t="shared" si="68"/>
        <v>-50.997946611909654</v>
      </c>
      <c r="N620" s="22">
        <f>(Gesamt!$B$2-IF(H620=0,G620,H620))/365.25</f>
        <v>116</v>
      </c>
      <c r="O620" s="22">
        <f t="shared" si="66"/>
        <v>65.002053388090346</v>
      </c>
      <c r="P620" s="23">
        <f>F620+IF(C620="m",Gesamt!$B$13*365.25,Gesamt!$B$14*365.25)</f>
        <v>23741.25</v>
      </c>
      <c r="Q620" s="34">
        <f t="shared" si="69"/>
        <v>23742</v>
      </c>
      <c r="R620" s="24">
        <f>IF(N620&lt;Gesamt!$B$23,IF(H620=0,G620+365.25*Gesamt!$B$23,H620+365.25*Gesamt!$B$23),0)</f>
        <v>0</v>
      </c>
      <c r="S620" s="35">
        <f>IF(M620&lt;Gesamt!$B$17,Gesamt!$C$17,IF(M620&lt;Gesamt!$B$18,Gesamt!$C$18,IF(M620&lt;Gesamt!$B$19,Gesamt!$C$19,Gesamt!$C$20)))</f>
        <v>0</v>
      </c>
      <c r="T620" s="26">
        <f>IF(R620&gt;0,IF(R620&lt;P620,K620/12*Gesamt!$C$23*(1+L620)^(Gesamt!$B$23-Beamte!N620)*(1+$K$4),0),0)</f>
        <v>0</v>
      </c>
      <c r="U620" s="36">
        <f>(T620/Gesamt!$B$23*N620/((1+Gesamt!$B$29)^(Gesamt!$B$23-Beamte!N620)))*(1+S620)</f>
        <v>0</v>
      </c>
      <c r="V620" s="24">
        <f>IF(N620&lt;Gesamt!$B$24,IF(H620=0,G620+365.25*Gesamt!$B$24,H620+365.25*Gesamt!$B$24),0)</f>
        <v>0</v>
      </c>
      <c r="W620" s="26" t="b">
        <f>IF(V620&gt;0,IF(V620&lt;P620,K620/12*Gesamt!$C$24*(1+L620)^(Gesamt!$B$24-Beamte!N620)*(1+$K$4),IF(O620&gt;=35,K620/12*Gesamt!$C$24*(1+L620)^(O620-N620)*(1+$K$4),0)))</f>
        <v>0</v>
      </c>
      <c r="X620" s="36">
        <f>IF(O620&gt;=40,(W620/Gesamt!$B$24*N620/((1+Gesamt!$B$29)^(Gesamt!$B$24-Beamte!N620))*(1+S620)),IF(O620&gt;=35,(W620/O620*N620/((1+Gesamt!$B$29)^(O620-Beamte!N620))*(1+S620)),0))</f>
        <v>0</v>
      </c>
      <c r="Y620" s="27">
        <f>IF(N620&gt;Gesamt!$B$23,0,K620/12*Gesamt!$C$23*(((1+Beamte!L620)^(Gesamt!$B$23-Beamte!N620))))</f>
        <v>0</v>
      </c>
      <c r="Z620" s="15">
        <f>IF(N620&gt;Gesamt!$B$32,0,Y620/Gesamt!$B$32*((N620)*(1+S620))/((1+Gesamt!$B$29)^(Gesamt!$B$32-N620)))</f>
        <v>0</v>
      </c>
      <c r="AA620" s="37">
        <f t="shared" si="70"/>
        <v>0</v>
      </c>
      <c r="AB620" s="15">
        <f>IF(V620-P620&gt;0,0,IF(N620&gt;Gesamt!$B$24,0,K620/12*Gesamt!$C$24*(((1+Beamte!L620)^(Gesamt!$B$24-Beamte!N620)))))</f>
        <v>0</v>
      </c>
      <c r="AC620" s="15">
        <f>IF(N620&gt;Gesamt!$B$24,0,AB620/Gesamt!$B$24*((N620)*(1+S620))/((1+Gesamt!$B$29)^(Gesamt!$B$24-N620)))</f>
        <v>0</v>
      </c>
      <c r="AD620" s="37">
        <f t="shared" si="71"/>
        <v>0</v>
      </c>
      <c r="AE620" s="15">
        <f>IF(R620-P620&lt;0,0,x)</f>
        <v>0</v>
      </c>
    </row>
    <row r="621" spans="6:31" x14ac:dyDescent="0.15">
      <c r="F621" s="40"/>
      <c r="G621" s="40"/>
      <c r="H621" s="40"/>
      <c r="I621" s="41"/>
      <c r="J621" s="41"/>
      <c r="K621" s="32">
        <f t="shared" si="67"/>
        <v>0</v>
      </c>
      <c r="L621" s="42">
        <v>1.4999999999999999E-2</v>
      </c>
      <c r="M621" s="33">
        <f t="shared" si="68"/>
        <v>-50.997946611909654</v>
      </c>
      <c r="N621" s="22">
        <f>(Gesamt!$B$2-IF(H621=0,G621,H621))/365.25</f>
        <v>116</v>
      </c>
      <c r="O621" s="22">
        <f t="shared" si="66"/>
        <v>65.002053388090346</v>
      </c>
      <c r="P621" s="23">
        <f>F621+IF(C621="m",Gesamt!$B$13*365.25,Gesamt!$B$14*365.25)</f>
        <v>23741.25</v>
      </c>
      <c r="Q621" s="34">
        <f t="shared" si="69"/>
        <v>23742</v>
      </c>
      <c r="R621" s="24">
        <f>IF(N621&lt;Gesamt!$B$23,IF(H621=0,G621+365.25*Gesamt!$B$23,H621+365.25*Gesamt!$B$23),0)</f>
        <v>0</v>
      </c>
      <c r="S621" s="35">
        <f>IF(M621&lt;Gesamt!$B$17,Gesamt!$C$17,IF(M621&lt;Gesamt!$B$18,Gesamt!$C$18,IF(M621&lt;Gesamt!$B$19,Gesamt!$C$19,Gesamt!$C$20)))</f>
        <v>0</v>
      </c>
      <c r="T621" s="26">
        <f>IF(R621&gt;0,IF(R621&lt;P621,K621/12*Gesamt!$C$23*(1+L621)^(Gesamt!$B$23-Beamte!N621)*(1+$K$4),0),0)</f>
        <v>0</v>
      </c>
      <c r="U621" s="36">
        <f>(T621/Gesamt!$B$23*N621/((1+Gesamt!$B$29)^(Gesamt!$B$23-Beamte!N621)))*(1+S621)</f>
        <v>0</v>
      </c>
      <c r="V621" s="24">
        <f>IF(N621&lt;Gesamt!$B$24,IF(H621=0,G621+365.25*Gesamt!$B$24,H621+365.25*Gesamt!$B$24),0)</f>
        <v>0</v>
      </c>
      <c r="W621" s="26" t="b">
        <f>IF(V621&gt;0,IF(V621&lt;P621,K621/12*Gesamt!$C$24*(1+L621)^(Gesamt!$B$24-Beamte!N621)*(1+$K$4),IF(O621&gt;=35,K621/12*Gesamt!$C$24*(1+L621)^(O621-N621)*(1+$K$4),0)))</f>
        <v>0</v>
      </c>
      <c r="X621" s="36">
        <f>IF(O621&gt;=40,(W621/Gesamt!$B$24*N621/((1+Gesamt!$B$29)^(Gesamt!$B$24-Beamte!N621))*(1+S621)),IF(O621&gt;=35,(W621/O621*N621/((1+Gesamt!$B$29)^(O621-Beamte!N621))*(1+S621)),0))</f>
        <v>0</v>
      </c>
      <c r="Y621" s="27">
        <f>IF(N621&gt;Gesamt!$B$23,0,K621/12*Gesamt!$C$23*(((1+Beamte!L621)^(Gesamt!$B$23-Beamte!N621))))</f>
        <v>0</v>
      </c>
      <c r="Z621" s="15">
        <f>IF(N621&gt;Gesamt!$B$32,0,Y621/Gesamt!$B$32*((N621)*(1+S621))/((1+Gesamt!$B$29)^(Gesamt!$B$32-N621)))</f>
        <v>0</v>
      </c>
      <c r="AA621" s="37">
        <f t="shared" si="70"/>
        <v>0</v>
      </c>
      <c r="AB621" s="15">
        <f>IF(V621-P621&gt;0,0,IF(N621&gt;Gesamt!$B$24,0,K621/12*Gesamt!$C$24*(((1+Beamte!L621)^(Gesamt!$B$24-Beamte!N621)))))</f>
        <v>0</v>
      </c>
      <c r="AC621" s="15">
        <f>IF(N621&gt;Gesamt!$B$24,0,AB621/Gesamt!$B$24*((N621)*(1+S621))/((1+Gesamt!$B$29)^(Gesamt!$B$24-N621)))</f>
        <v>0</v>
      </c>
      <c r="AD621" s="37">
        <f t="shared" si="71"/>
        <v>0</v>
      </c>
      <c r="AE621" s="15">
        <f>IF(R621-P621&lt;0,0,x)</f>
        <v>0</v>
      </c>
    </row>
    <row r="622" spans="6:31" x14ac:dyDescent="0.15">
      <c r="F622" s="40"/>
      <c r="G622" s="40"/>
      <c r="H622" s="40"/>
      <c r="I622" s="41"/>
      <c r="J622" s="41"/>
      <c r="K622" s="32">
        <f t="shared" si="67"/>
        <v>0</v>
      </c>
      <c r="L622" s="42">
        <v>1.4999999999999999E-2</v>
      </c>
      <c r="M622" s="33">
        <f t="shared" si="68"/>
        <v>-50.997946611909654</v>
      </c>
      <c r="N622" s="22">
        <f>(Gesamt!$B$2-IF(H622=0,G622,H622))/365.25</f>
        <v>116</v>
      </c>
      <c r="O622" s="22">
        <f t="shared" si="66"/>
        <v>65.002053388090346</v>
      </c>
      <c r="P622" s="23">
        <f>F622+IF(C622="m",Gesamt!$B$13*365.25,Gesamt!$B$14*365.25)</f>
        <v>23741.25</v>
      </c>
      <c r="Q622" s="34">
        <f t="shared" si="69"/>
        <v>23742</v>
      </c>
      <c r="R622" s="24">
        <f>IF(N622&lt;Gesamt!$B$23,IF(H622=0,G622+365.25*Gesamt!$B$23,H622+365.25*Gesamt!$B$23),0)</f>
        <v>0</v>
      </c>
      <c r="S622" s="35">
        <f>IF(M622&lt;Gesamt!$B$17,Gesamt!$C$17,IF(M622&lt;Gesamt!$B$18,Gesamt!$C$18,IF(M622&lt;Gesamt!$B$19,Gesamt!$C$19,Gesamt!$C$20)))</f>
        <v>0</v>
      </c>
      <c r="T622" s="26">
        <f>IF(R622&gt;0,IF(R622&lt;P622,K622/12*Gesamt!$C$23*(1+L622)^(Gesamt!$B$23-Beamte!N622)*(1+$K$4),0),0)</f>
        <v>0</v>
      </c>
      <c r="U622" s="36">
        <f>(T622/Gesamt!$B$23*N622/((1+Gesamt!$B$29)^(Gesamt!$B$23-Beamte!N622)))*(1+S622)</f>
        <v>0</v>
      </c>
      <c r="V622" s="24">
        <f>IF(N622&lt;Gesamt!$B$24,IF(H622=0,G622+365.25*Gesamt!$B$24,H622+365.25*Gesamt!$B$24),0)</f>
        <v>0</v>
      </c>
      <c r="W622" s="26" t="b">
        <f>IF(V622&gt;0,IF(V622&lt;P622,K622/12*Gesamt!$C$24*(1+L622)^(Gesamt!$B$24-Beamte!N622)*(1+$K$4),IF(O622&gt;=35,K622/12*Gesamt!$C$24*(1+L622)^(O622-N622)*(1+$K$4),0)))</f>
        <v>0</v>
      </c>
      <c r="X622" s="36">
        <f>IF(O622&gt;=40,(W622/Gesamt!$B$24*N622/((1+Gesamt!$B$29)^(Gesamt!$B$24-Beamte!N622))*(1+S622)),IF(O622&gt;=35,(W622/O622*N622/((1+Gesamt!$B$29)^(O622-Beamte!N622))*(1+S622)),0))</f>
        <v>0</v>
      </c>
      <c r="Y622" s="27">
        <f>IF(N622&gt;Gesamt!$B$23,0,K622/12*Gesamt!$C$23*(((1+Beamte!L622)^(Gesamt!$B$23-Beamte!N622))))</f>
        <v>0</v>
      </c>
      <c r="Z622" s="15">
        <f>IF(N622&gt;Gesamt!$B$32,0,Y622/Gesamt!$B$32*((N622)*(1+S622))/((1+Gesamt!$B$29)^(Gesamt!$B$32-N622)))</f>
        <v>0</v>
      </c>
      <c r="AA622" s="37">
        <f t="shared" si="70"/>
        <v>0</v>
      </c>
      <c r="AB622" s="15">
        <f>IF(V622-P622&gt;0,0,IF(N622&gt;Gesamt!$B$24,0,K622/12*Gesamt!$C$24*(((1+Beamte!L622)^(Gesamt!$B$24-Beamte!N622)))))</f>
        <v>0</v>
      </c>
      <c r="AC622" s="15">
        <f>IF(N622&gt;Gesamt!$B$24,0,AB622/Gesamt!$B$24*((N622)*(1+S622))/((1+Gesamt!$B$29)^(Gesamt!$B$24-N622)))</f>
        <v>0</v>
      </c>
      <c r="AD622" s="37">
        <f t="shared" si="71"/>
        <v>0</v>
      </c>
      <c r="AE622" s="15">
        <f>IF(R622-P622&lt;0,0,x)</f>
        <v>0</v>
      </c>
    </row>
    <row r="623" spans="6:31" x14ac:dyDescent="0.15">
      <c r="F623" s="40"/>
      <c r="G623" s="40"/>
      <c r="H623" s="40"/>
      <c r="I623" s="41"/>
      <c r="J623" s="41"/>
      <c r="K623" s="32">
        <f t="shared" si="67"/>
        <v>0</v>
      </c>
      <c r="L623" s="42">
        <v>1.4999999999999999E-2</v>
      </c>
      <c r="M623" s="33">
        <f t="shared" si="68"/>
        <v>-50.997946611909654</v>
      </c>
      <c r="N623" s="22">
        <f>(Gesamt!$B$2-IF(H623=0,G623,H623))/365.25</f>
        <v>116</v>
      </c>
      <c r="O623" s="22">
        <f t="shared" si="66"/>
        <v>65.002053388090346</v>
      </c>
      <c r="P623" s="23">
        <f>F623+IF(C623="m",Gesamt!$B$13*365.25,Gesamt!$B$14*365.25)</f>
        <v>23741.25</v>
      </c>
      <c r="Q623" s="34">
        <f t="shared" si="69"/>
        <v>23742</v>
      </c>
      <c r="R623" s="24">
        <f>IF(N623&lt;Gesamt!$B$23,IF(H623=0,G623+365.25*Gesamt!$B$23,H623+365.25*Gesamt!$B$23),0)</f>
        <v>0</v>
      </c>
      <c r="S623" s="35">
        <f>IF(M623&lt;Gesamt!$B$17,Gesamt!$C$17,IF(M623&lt;Gesamt!$B$18,Gesamt!$C$18,IF(M623&lt;Gesamt!$B$19,Gesamt!$C$19,Gesamt!$C$20)))</f>
        <v>0</v>
      </c>
      <c r="T623" s="26">
        <f>IF(R623&gt;0,IF(R623&lt;P623,K623/12*Gesamt!$C$23*(1+L623)^(Gesamt!$B$23-Beamte!N623)*(1+$K$4),0),0)</f>
        <v>0</v>
      </c>
      <c r="U623" s="36">
        <f>(T623/Gesamt!$B$23*N623/((1+Gesamt!$B$29)^(Gesamt!$B$23-Beamte!N623)))*(1+S623)</f>
        <v>0</v>
      </c>
      <c r="V623" s="24">
        <f>IF(N623&lt;Gesamt!$B$24,IF(H623=0,G623+365.25*Gesamt!$B$24,H623+365.25*Gesamt!$B$24),0)</f>
        <v>0</v>
      </c>
      <c r="W623" s="26" t="b">
        <f>IF(V623&gt;0,IF(V623&lt;P623,K623/12*Gesamt!$C$24*(1+L623)^(Gesamt!$B$24-Beamte!N623)*(1+$K$4),IF(O623&gt;=35,K623/12*Gesamt!$C$24*(1+L623)^(O623-N623)*(1+$K$4),0)))</f>
        <v>0</v>
      </c>
      <c r="X623" s="36">
        <f>IF(O623&gt;=40,(W623/Gesamt!$B$24*N623/((1+Gesamt!$B$29)^(Gesamt!$B$24-Beamte!N623))*(1+S623)),IF(O623&gt;=35,(W623/O623*N623/((1+Gesamt!$B$29)^(O623-Beamte!N623))*(1+S623)),0))</f>
        <v>0</v>
      </c>
      <c r="Y623" s="27">
        <f>IF(N623&gt;Gesamt!$B$23,0,K623/12*Gesamt!$C$23*(((1+Beamte!L623)^(Gesamt!$B$23-Beamte!N623))))</f>
        <v>0</v>
      </c>
      <c r="Z623" s="15">
        <f>IF(N623&gt;Gesamt!$B$32,0,Y623/Gesamt!$B$32*((N623)*(1+S623))/((1+Gesamt!$B$29)^(Gesamt!$B$32-N623)))</f>
        <v>0</v>
      </c>
      <c r="AA623" s="37">
        <f t="shared" si="70"/>
        <v>0</v>
      </c>
      <c r="AB623" s="15">
        <f>IF(V623-P623&gt;0,0,IF(N623&gt;Gesamt!$B$24,0,K623/12*Gesamt!$C$24*(((1+Beamte!L623)^(Gesamt!$B$24-Beamte!N623)))))</f>
        <v>0</v>
      </c>
      <c r="AC623" s="15">
        <f>IF(N623&gt;Gesamt!$B$24,0,AB623/Gesamt!$B$24*((N623)*(1+S623))/((1+Gesamt!$B$29)^(Gesamt!$B$24-N623)))</f>
        <v>0</v>
      </c>
      <c r="AD623" s="37">
        <f t="shared" si="71"/>
        <v>0</v>
      </c>
      <c r="AE623" s="15">
        <f>IF(R623-P623&lt;0,0,x)</f>
        <v>0</v>
      </c>
    </row>
    <row r="624" spans="6:31" x14ac:dyDescent="0.15">
      <c r="F624" s="40"/>
      <c r="G624" s="40"/>
      <c r="H624" s="40"/>
      <c r="I624" s="41"/>
      <c r="J624" s="41"/>
      <c r="K624" s="32">
        <f t="shared" si="67"/>
        <v>0</v>
      </c>
      <c r="L624" s="42">
        <v>1.4999999999999999E-2</v>
      </c>
      <c r="M624" s="33">
        <f t="shared" si="68"/>
        <v>-50.997946611909654</v>
      </c>
      <c r="N624" s="22">
        <f>(Gesamt!$B$2-IF(H624=0,G624,H624))/365.25</f>
        <v>116</v>
      </c>
      <c r="O624" s="22">
        <f t="shared" si="66"/>
        <v>65.002053388090346</v>
      </c>
      <c r="P624" s="23">
        <f>F624+IF(C624="m",Gesamt!$B$13*365.25,Gesamt!$B$14*365.25)</f>
        <v>23741.25</v>
      </c>
      <c r="Q624" s="34">
        <f t="shared" si="69"/>
        <v>23742</v>
      </c>
      <c r="R624" s="24">
        <f>IF(N624&lt;Gesamt!$B$23,IF(H624=0,G624+365.25*Gesamt!$B$23,H624+365.25*Gesamt!$B$23),0)</f>
        <v>0</v>
      </c>
      <c r="S624" s="35">
        <f>IF(M624&lt;Gesamt!$B$17,Gesamt!$C$17,IF(M624&lt;Gesamt!$B$18,Gesamt!$C$18,IF(M624&lt;Gesamt!$B$19,Gesamt!$C$19,Gesamt!$C$20)))</f>
        <v>0</v>
      </c>
      <c r="T624" s="26">
        <f>IF(R624&gt;0,IF(R624&lt;P624,K624/12*Gesamt!$C$23*(1+L624)^(Gesamt!$B$23-Beamte!N624)*(1+$K$4),0),0)</f>
        <v>0</v>
      </c>
      <c r="U624" s="36">
        <f>(T624/Gesamt!$B$23*N624/((1+Gesamt!$B$29)^(Gesamt!$B$23-Beamte!N624)))*(1+S624)</f>
        <v>0</v>
      </c>
      <c r="V624" s="24">
        <f>IF(N624&lt;Gesamt!$B$24,IF(H624=0,G624+365.25*Gesamt!$B$24,H624+365.25*Gesamt!$B$24),0)</f>
        <v>0</v>
      </c>
      <c r="W624" s="26" t="b">
        <f>IF(V624&gt;0,IF(V624&lt;P624,K624/12*Gesamt!$C$24*(1+L624)^(Gesamt!$B$24-Beamte!N624)*(1+$K$4),IF(O624&gt;=35,K624/12*Gesamt!$C$24*(1+L624)^(O624-N624)*(1+$K$4),0)))</f>
        <v>0</v>
      </c>
      <c r="X624" s="36">
        <f>IF(O624&gt;=40,(W624/Gesamt!$B$24*N624/((1+Gesamt!$B$29)^(Gesamt!$B$24-Beamte!N624))*(1+S624)),IF(O624&gt;=35,(W624/O624*N624/((1+Gesamt!$B$29)^(O624-Beamte!N624))*(1+S624)),0))</f>
        <v>0</v>
      </c>
      <c r="Y624" s="27">
        <f>IF(N624&gt;Gesamt!$B$23,0,K624/12*Gesamt!$C$23*(((1+Beamte!L624)^(Gesamt!$B$23-Beamte!N624))))</f>
        <v>0</v>
      </c>
      <c r="Z624" s="15">
        <f>IF(N624&gt;Gesamt!$B$32,0,Y624/Gesamt!$B$32*((N624)*(1+S624))/((1+Gesamt!$B$29)^(Gesamt!$B$32-N624)))</f>
        <v>0</v>
      </c>
      <c r="AA624" s="37">
        <f t="shared" si="70"/>
        <v>0</v>
      </c>
      <c r="AB624" s="15">
        <f>IF(V624-P624&gt;0,0,IF(N624&gt;Gesamt!$B$24,0,K624/12*Gesamt!$C$24*(((1+Beamte!L624)^(Gesamt!$B$24-Beamte!N624)))))</f>
        <v>0</v>
      </c>
      <c r="AC624" s="15">
        <f>IF(N624&gt;Gesamt!$B$24,0,AB624/Gesamt!$B$24*((N624)*(1+S624))/((1+Gesamt!$B$29)^(Gesamt!$B$24-N624)))</f>
        <v>0</v>
      </c>
      <c r="AD624" s="37">
        <f t="shared" si="71"/>
        <v>0</v>
      </c>
      <c r="AE624" s="15">
        <f>IF(R624-P624&lt;0,0,x)</f>
        <v>0</v>
      </c>
    </row>
    <row r="625" spans="6:31" x14ac:dyDescent="0.15">
      <c r="F625" s="40"/>
      <c r="G625" s="40"/>
      <c r="H625" s="40"/>
      <c r="I625" s="41"/>
      <c r="J625" s="41"/>
      <c r="K625" s="32">
        <f t="shared" si="67"/>
        <v>0</v>
      </c>
      <c r="L625" s="42">
        <v>1.4999999999999999E-2</v>
      </c>
      <c r="M625" s="33">
        <f t="shared" si="68"/>
        <v>-50.997946611909654</v>
      </c>
      <c r="N625" s="22">
        <f>(Gesamt!$B$2-IF(H625=0,G625,H625))/365.25</f>
        <v>116</v>
      </c>
      <c r="O625" s="22">
        <f t="shared" si="66"/>
        <v>65.002053388090346</v>
      </c>
      <c r="P625" s="23">
        <f>F625+IF(C625="m",Gesamt!$B$13*365.25,Gesamt!$B$14*365.25)</f>
        <v>23741.25</v>
      </c>
      <c r="Q625" s="34">
        <f t="shared" si="69"/>
        <v>23742</v>
      </c>
      <c r="R625" s="24">
        <f>IF(N625&lt;Gesamt!$B$23,IF(H625=0,G625+365.25*Gesamt!$B$23,H625+365.25*Gesamt!$B$23),0)</f>
        <v>0</v>
      </c>
      <c r="S625" s="35">
        <f>IF(M625&lt;Gesamt!$B$17,Gesamt!$C$17,IF(M625&lt;Gesamt!$B$18,Gesamt!$C$18,IF(M625&lt;Gesamt!$B$19,Gesamt!$C$19,Gesamt!$C$20)))</f>
        <v>0</v>
      </c>
      <c r="T625" s="26">
        <f>IF(R625&gt;0,IF(R625&lt;P625,K625/12*Gesamt!$C$23*(1+L625)^(Gesamt!$B$23-Beamte!N625)*(1+$K$4),0),0)</f>
        <v>0</v>
      </c>
      <c r="U625" s="36">
        <f>(T625/Gesamt!$B$23*N625/((1+Gesamt!$B$29)^(Gesamt!$B$23-Beamte!N625)))*(1+S625)</f>
        <v>0</v>
      </c>
      <c r="V625" s="24">
        <f>IF(N625&lt;Gesamt!$B$24,IF(H625=0,G625+365.25*Gesamt!$B$24,H625+365.25*Gesamt!$B$24),0)</f>
        <v>0</v>
      </c>
      <c r="W625" s="26" t="b">
        <f>IF(V625&gt;0,IF(V625&lt;P625,K625/12*Gesamt!$C$24*(1+L625)^(Gesamt!$B$24-Beamte!N625)*(1+$K$4),IF(O625&gt;=35,K625/12*Gesamt!$C$24*(1+L625)^(O625-N625)*(1+$K$4),0)))</f>
        <v>0</v>
      </c>
      <c r="X625" s="36">
        <f>IF(O625&gt;=40,(W625/Gesamt!$B$24*N625/((1+Gesamt!$B$29)^(Gesamt!$B$24-Beamte!N625))*(1+S625)),IF(O625&gt;=35,(W625/O625*N625/((1+Gesamt!$B$29)^(O625-Beamte!N625))*(1+S625)),0))</f>
        <v>0</v>
      </c>
      <c r="Y625" s="27">
        <f>IF(N625&gt;Gesamt!$B$23,0,K625/12*Gesamt!$C$23*(((1+Beamte!L625)^(Gesamt!$B$23-Beamte!N625))))</f>
        <v>0</v>
      </c>
      <c r="Z625" s="15">
        <f>IF(N625&gt;Gesamt!$B$32,0,Y625/Gesamt!$B$32*((N625)*(1+S625))/((1+Gesamt!$B$29)^(Gesamt!$B$32-N625)))</f>
        <v>0</v>
      </c>
      <c r="AA625" s="37">
        <f t="shared" si="70"/>
        <v>0</v>
      </c>
      <c r="AB625" s="15">
        <f>IF(V625-P625&gt;0,0,IF(N625&gt;Gesamt!$B$24,0,K625/12*Gesamt!$C$24*(((1+Beamte!L625)^(Gesamt!$B$24-Beamte!N625)))))</f>
        <v>0</v>
      </c>
      <c r="AC625" s="15">
        <f>IF(N625&gt;Gesamt!$B$24,0,AB625/Gesamt!$B$24*((N625)*(1+S625))/((1+Gesamt!$B$29)^(Gesamt!$B$24-N625)))</f>
        <v>0</v>
      </c>
      <c r="AD625" s="37">
        <f t="shared" si="71"/>
        <v>0</v>
      </c>
      <c r="AE625" s="15">
        <f>IF(R625-P625&lt;0,0,x)</f>
        <v>0</v>
      </c>
    </row>
    <row r="626" spans="6:31" x14ac:dyDescent="0.15">
      <c r="F626" s="40"/>
      <c r="G626" s="40"/>
      <c r="H626" s="40"/>
      <c r="I626" s="41"/>
      <c r="J626" s="41"/>
      <c r="K626" s="32">
        <f t="shared" si="67"/>
        <v>0</v>
      </c>
      <c r="L626" s="42">
        <v>1.4999999999999999E-2</v>
      </c>
      <c r="M626" s="33">
        <f t="shared" si="68"/>
        <v>-50.997946611909654</v>
      </c>
      <c r="N626" s="22">
        <f>(Gesamt!$B$2-IF(H626=0,G626,H626))/365.25</f>
        <v>116</v>
      </c>
      <c r="O626" s="22">
        <f t="shared" si="66"/>
        <v>65.002053388090346</v>
      </c>
      <c r="P626" s="23">
        <f>F626+IF(C626="m",Gesamt!$B$13*365.25,Gesamt!$B$14*365.25)</f>
        <v>23741.25</v>
      </c>
      <c r="Q626" s="34">
        <f t="shared" si="69"/>
        <v>23742</v>
      </c>
      <c r="R626" s="24">
        <f>IF(N626&lt;Gesamt!$B$23,IF(H626=0,G626+365.25*Gesamt!$B$23,H626+365.25*Gesamt!$B$23),0)</f>
        <v>0</v>
      </c>
      <c r="S626" s="35">
        <f>IF(M626&lt;Gesamt!$B$17,Gesamt!$C$17,IF(M626&lt;Gesamt!$B$18,Gesamt!$C$18,IF(M626&lt;Gesamt!$B$19,Gesamt!$C$19,Gesamt!$C$20)))</f>
        <v>0</v>
      </c>
      <c r="T626" s="26">
        <f>IF(R626&gt;0,IF(R626&lt;P626,K626/12*Gesamt!$C$23*(1+L626)^(Gesamt!$B$23-Beamte!N626)*(1+$K$4),0),0)</f>
        <v>0</v>
      </c>
      <c r="U626" s="36">
        <f>(T626/Gesamt!$B$23*N626/((1+Gesamt!$B$29)^(Gesamt!$B$23-Beamte!N626)))*(1+S626)</f>
        <v>0</v>
      </c>
      <c r="V626" s="24">
        <f>IF(N626&lt;Gesamt!$B$24,IF(H626=0,G626+365.25*Gesamt!$B$24,H626+365.25*Gesamt!$B$24),0)</f>
        <v>0</v>
      </c>
      <c r="W626" s="26" t="b">
        <f>IF(V626&gt;0,IF(V626&lt;P626,K626/12*Gesamt!$C$24*(1+L626)^(Gesamt!$B$24-Beamte!N626)*(1+$K$4),IF(O626&gt;=35,K626/12*Gesamt!$C$24*(1+L626)^(O626-N626)*(1+$K$4),0)))</f>
        <v>0</v>
      </c>
      <c r="X626" s="36">
        <f>IF(O626&gt;=40,(W626/Gesamt!$B$24*N626/((1+Gesamt!$B$29)^(Gesamt!$B$24-Beamte!N626))*(1+S626)),IF(O626&gt;=35,(W626/O626*N626/((1+Gesamt!$B$29)^(O626-Beamte!N626))*(1+S626)),0))</f>
        <v>0</v>
      </c>
      <c r="Y626" s="27">
        <f>IF(N626&gt;Gesamt!$B$23,0,K626/12*Gesamt!$C$23*(((1+Beamte!L626)^(Gesamt!$B$23-Beamte!N626))))</f>
        <v>0</v>
      </c>
      <c r="Z626" s="15">
        <f>IF(N626&gt;Gesamt!$B$32,0,Y626/Gesamt!$B$32*((N626)*(1+S626))/((1+Gesamt!$B$29)^(Gesamt!$B$32-N626)))</f>
        <v>0</v>
      </c>
      <c r="AA626" s="37">
        <f t="shared" si="70"/>
        <v>0</v>
      </c>
      <c r="AB626" s="15">
        <f>IF(V626-P626&gt;0,0,IF(N626&gt;Gesamt!$B$24,0,K626/12*Gesamt!$C$24*(((1+Beamte!L626)^(Gesamt!$B$24-Beamte!N626)))))</f>
        <v>0</v>
      </c>
      <c r="AC626" s="15">
        <f>IF(N626&gt;Gesamt!$B$24,0,AB626/Gesamt!$B$24*((N626)*(1+S626))/((1+Gesamt!$B$29)^(Gesamt!$B$24-N626)))</f>
        <v>0</v>
      </c>
      <c r="AD626" s="37">
        <f t="shared" si="71"/>
        <v>0</v>
      </c>
      <c r="AE626" s="15">
        <f>IF(R626-P626&lt;0,0,x)</f>
        <v>0</v>
      </c>
    </row>
    <row r="627" spans="6:31" x14ac:dyDescent="0.15">
      <c r="F627" s="40"/>
      <c r="G627" s="40"/>
      <c r="H627" s="40"/>
      <c r="I627" s="41"/>
      <c r="J627" s="41"/>
      <c r="K627" s="32">
        <f t="shared" si="67"/>
        <v>0</v>
      </c>
      <c r="L627" s="42">
        <v>1.4999999999999999E-2</v>
      </c>
      <c r="M627" s="33">
        <f t="shared" si="68"/>
        <v>-50.997946611909654</v>
      </c>
      <c r="N627" s="22">
        <f>(Gesamt!$B$2-IF(H627=0,G627,H627))/365.25</f>
        <v>116</v>
      </c>
      <c r="O627" s="22">
        <f t="shared" si="66"/>
        <v>65.002053388090346</v>
      </c>
      <c r="P627" s="23">
        <f>F627+IF(C627="m",Gesamt!$B$13*365.25,Gesamt!$B$14*365.25)</f>
        <v>23741.25</v>
      </c>
      <c r="Q627" s="34">
        <f t="shared" si="69"/>
        <v>23742</v>
      </c>
      <c r="R627" s="24">
        <f>IF(N627&lt;Gesamt!$B$23,IF(H627=0,G627+365.25*Gesamt!$B$23,H627+365.25*Gesamt!$B$23),0)</f>
        <v>0</v>
      </c>
      <c r="S627" s="35">
        <f>IF(M627&lt;Gesamt!$B$17,Gesamt!$C$17,IF(M627&lt;Gesamt!$B$18,Gesamt!$C$18,IF(M627&lt;Gesamt!$B$19,Gesamt!$C$19,Gesamt!$C$20)))</f>
        <v>0</v>
      </c>
      <c r="T627" s="26">
        <f>IF(R627&gt;0,IF(R627&lt;P627,K627/12*Gesamt!$C$23*(1+L627)^(Gesamt!$B$23-Beamte!N627)*(1+$K$4),0),0)</f>
        <v>0</v>
      </c>
      <c r="U627" s="36">
        <f>(T627/Gesamt!$B$23*N627/((1+Gesamt!$B$29)^(Gesamt!$B$23-Beamte!N627)))*(1+S627)</f>
        <v>0</v>
      </c>
      <c r="V627" s="24">
        <f>IF(N627&lt;Gesamt!$B$24,IF(H627=0,G627+365.25*Gesamt!$B$24,H627+365.25*Gesamt!$B$24),0)</f>
        <v>0</v>
      </c>
      <c r="W627" s="26" t="b">
        <f>IF(V627&gt;0,IF(V627&lt;P627,K627/12*Gesamt!$C$24*(1+L627)^(Gesamt!$B$24-Beamte!N627)*(1+$K$4),IF(O627&gt;=35,K627/12*Gesamt!$C$24*(1+L627)^(O627-N627)*(1+$K$4),0)))</f>
        <v>0</v>
      </c>
      <c r="X627" s="36">
        <f>IF(O627&gt;=40,(W627/Gesamt!$B$24*N627/((1+Gesamt!$B$29)^(Gesamt!$B$24-Beamte!N627))*(1+S627)),IF(O627&gt;=35,(W627/O627*N627/((1+Gesamt!$B$29)^(O627-Beamte!N627))*(1+S627)),0))</f>
        <v>0</v>
      </c>
      <c r="Y627" s="27">
        <f>IF(N627&gt;Gesamt!$B$23,0,K627/12*Gesamt!$C$23*(((1+Beamte!L627)^(Gesamt!$B$23-Beamte!N627))))</f>
        <v>0</v>
      </c>
      <c r="Z627" s="15">
        <f>IF(N627&gt;Gesamt!$B$32,0,Y627/Gesamt!$B$32*((N627)*(1+S627))/((1+Gesamt!$B$29)^(Gesamt!$B$32-N627)))</f>
        <v>0</v>
      </c>
      <c r="AA627" s="37">
        <f t="shared" si="70"/>
        <v>0</v>
      </c>
      <c r="AB627" s="15">
        <f>IF(V627-P627&gt;0,0,IF(N627&gt;Gesamt!$B$24,0,K627/12*Gesamt!$C$24*(((1+Beamte!L627)^(Gesamt!$B$24-Beamte!N627)))))</f>
        <v>0</v>
      </c>
      <c r="AC627" s="15">
        <f>IF(N627&gt;Gesamt!$B$24,0,AB627/Gesamt!$B$24*((N627)*(1+S627))/((1+Gesamt!$B$29)^(Gesamt!$B$24-N627)))</f>
        <v>0</v>
      </c>
      <c r="AD627" s="37">
        <f t="shared" si="71"/>
        <v>0</v>
      </c>
      <c r="AE627" s="15">
        <f>IF(R627-P627&lt;0,0,x)</f>
        <v>0</v>
      </c>
    </row>
    <row r="628" spans="6:31" x14ac:dyDescent="0.15">
      <c r="F628" s="40"/>
      <c r="G628" s="40"/>
      <c r="H628" s="40"/>
      <c r="I628" s="41"/>
      <c r="J628" s="41"/>
      <c r="K628" s="32">
        <f t="shared" si="67"/>
        <v>0</v>
      </c>
      <c r="L628" s="42">
        <v>1.4999999999999999E-2</v>
      </c>
      <c r="M628" s="33">
        <f t="shared" si="68"/>
        <v>-50.997946611909654</v>
      </c>
      <c r="N628" s="22">
        <f>(Gesamt!$B$2-IF(H628=0,G628,H628))/365.25</f>
        <v>116</v>
      </c>
      <c r="O628" s="22">
        <f t="shared" si="66"/>
        <v>65.002053388090346</v>
      </c>
      <c r="P628" s="23">
        <f>F628+IF(C628="m",Gesamt!$B$13*365.25,Gesamt!$B$14*365.25)</f>
        <v>23741.25</v>
      </c>
      <c r="Q628" s="34">
        <f t="shared" si="69"/>
        <v>23742</v>
      </c>
      <c r="R628" s="24">
        <f>IF(N628&lt;Gesamt!$B$23,IF(H628=0,G628+365.25*Gesamt!$B$23,H628+365.25*Gesamt!$B$23),0)</f>
        <v>0</v>
      </c>
      <c r="S628" s="35">
        <f>IF(M628&lt;Gesamt!$B$17,Gesamt!$C$17,IF(M628&lt;Gesamt!$B$18,Gesamt!$C$18,IF(M628&lt;Gesamt!$B$19,Gesamt!$C$19,Gesamt!$C$20)))</f>
        <v>0</v>
      </c>
      <c r="T628" s="26">
        <f>IF(R628&gt;0,IF(R628&lt;P628,K628/12*Gesamt!$C$23*(1+L628)^(Gesamt!$B$23-Beamte!N628)*(1+$K$4),0),0)</f>
        <v>0</v>
      </c>
      <c r="U628" s="36">
        <f>(T628/Gesamt!$B$23*N628/((1+Gesamt!$B$29)^(Gesamt!$B$23-Beamte!N628)))*(1+S628)</f>
        <v>0</v>
      </c>
      <c r="V628" s="24">
        <f>IF(N628&lt;Gesamt!$B$24,IF(H628=0,G628+365.25*Gesamt!$B$24,H628+365.25*Gesamt!$B$24),0)</f>
        <v>0</v>
      </c>
      <c r="W628" s="26" t="b">
        <f>IF(V628&gt;0,IF(V628&lt;P628,K628/12*Gesamt!$C$24*(1+L628)^(Gesamt!$B$24-Beamte!N628)*(1+$K$4),IF(O628&gt;=35,K628/12*Gesamt!$C$24*(1+L628)^(O628-N628)*(1+$K$4),0)))</f>
        <v>0</v>
      </c>
      <c r="X628" s="36">
        <f>IF(O628&gt;=40,(W628/Gesamt!$B$24*N628/((1+Gesamt!$B$29)^(Gesamt!$B$24-Beamte!N628))*(1+S628)),IF(O628&gt;=35,(W628/O628*N628/((1+Gesamt!$B$29)^(O628-Beamte!N628))*(1+S628)),0))</f>
        <v>0</v>
      </c>
      <c r="Y628" s="27">
        <f>IF(N628&gt;Gesamt!$B$23,0,K628/12*Gesamt!$C$23*(((1+Beamte!L628)^(Gesamt!$B$23-Beamte!N628))))</f>
        <v>0</v>
      </c>
      <c r="Z628" s="15">
        <f>IF(N628&gt;Gesamt!$B$32,0,Y628/Gesamt!$B$32*((N628)*(1+S628))/((1+Gesamt!$B$29)^(Gesamt!$B$32-N628)))</f>
        <v>0</v>
      </c>
      <c r="AA628" s="37">
        <f t="shared" si="70"/>
        <v>0</v>
      </c>
      <c r="AB628" s="15">
        <f>IF(V628-P628&gt;0,0,IF(N628&gt;Gesamt!$B$24,0,K628/12*Gesamt!$C$24*(((1+Beamte!L628)^(Gesamt!$B$24-Beamte!N628)))))</f>
        <v>0</v>
      </c>
      <c r="AC628" s="15">
        <f>IF(N628&gt;Gesamt!$B$24,0,AB628/Gesamt!$B$24*((N628)*(1+S628))/((1+Gesamt!$B$29)^(Gesamt!$B$24-N628)))</f>
        <v>0</v>
      </c>
      <c r="AD628" s="37">
        <f t="shared" si="71"/>
        <v>0</v>
      </c>
      <c r="AE628" s="15">
        <f>IF(R628-P628&lt;0,0,x)</f>
        <v>0</v>
      </c>
    </row>
    <row r="629" spans="6:31" x14ac:dyDescent="0.15">
      <c r="F629" s="40"/>
      <c r="G629" s="40"/>
      <c r="H629" s="40"/>
      <c r="I629" s="41"/>
      <c r="J629" s="41"/>
      <c r="K629" s="32">
        <f t="shared" si="67"/>
        <v>0</v>
      </c>
      <c r="L629" s="42">
        <v>1.4999999999999999E-2</v>
      </c>
      <c r="M629" s="33">
        <f t="shared" si="68"/>
        <v>-50.997946611909654</v>
      </c>
      <c r="N629" s="22">
        <f>(Gesamt!$B$2-IF(H629=0,G629,H629))/365.25</f>
        <v>116</v>
      </c>
      <c r="O629" s="22">
        <f t="shared" si="66"/>
        <v>65.002053388090346</v>
      </c>
      <c r="P629" s="23">
        <f>F629+IF(C629="m",Gesamt!$B$13*365.25,Gesamt!$B$14*365.25)</f>
        <v>23741.25</v>
      </c>
      <c r="Q629" s="34">
        <f t="shared" si="69"/>
        <v>23742</v>
      </c>
      <c r="R629" s="24">
        <f>IF(N629&lt;Gesamt!$B$23,IF(H629=0,G629+365.25*Gesamt!$B$23,H629+365.25*Gesamt!$B$23),0)</f>
        <v>0</v>
      </c>
      <c r="S629" s="35">
        <f>IF(M629&lt;Gesamt!$B$17,Gesamt!$C$17,IF(M629&lt;Gesamt!$B$18,Gesamt!$C$18,IF(M629&lt;Gesamt!$B$19,Gesamt!$C$19,Gesamt!$C$20)))</f>
        <v>0</v>
      </c>
      <c r="T629" s="26">
        <f>IF(R629&gt;0,IF(R629&lt;P629,K629/12*Gesamt!$C$23*(1+L629)^(Gesamt!$B$23-Beamte!N629)*(1+$K$4),0),0)</f>
        <v>0</v>
      </c>
      <c r="U629" s="36">
        <f>(T629/Gesamt!$B$23*N629/((1+Gesamt!$B$29)^(Gesamt!$B$23-Beamte!N629)))*(1+S629)</f>
        <v>0</v>
      </c>
      <c r="V629" s="24">
        <f>IF(N629&lt;Gesamt!$B$24,IF(H629=0,G629+365.25*Gesamt!$B$24,H629+365.25*Gesamt!$B$24),0)</f>
        <v>0</v>
      </c>
      <c r="W629" s="26" t="b">
        <f>IF(V629&gt;0,IF(V629&lt;P629,K629/12*Gesamt!$C$24*(1+L629)^(Gesamt!$B$24-Beamte!N629)*(1+$K$4),IF(O629&gt;=35,K629/12*Gesamt!$C$24*(1+L629)^(O629-N629)*(1+$K$4),0)))</f>
        <v>0</v>
      </c>
      <c r="X629" s="36">
        <f>IF(O629&gt;=40,(W629/Gesamt!$B$24*N629/((1+Gesamt!$B$29)^(Gesamt!$B$24-Beamte!N629))*(1+S629)),IF(O629&gt;=35,(W629/O629*N629/((1+Gesamt!$B$29)^(O629-Beamte!N629))*(1+S629)),0))</f>
        <v>0</v>
      </c>
      <c r="Y629" s="27">
        <f>IF(N629&gt;Gesamt!$B$23,0,K629/12*Gesamt!$C$23*(((1+Beamte!L629)^(Gesamt!$B$23-Beamte!N629))))</f>
        <v>0</v>
      </c>
      <c r="Z629" s="15">
        <f>IF(N629&gt;Gesamt!$B$32,0,Y629/Gesamt!$B$32*((N629)*(1+S629))/((1+Gesamt!$B$29)^(Gesamt!$B$32-N629)))</f>
        <v>0</v>
      </c>
      <c r="AA629" s="37">
        <f t="shared" si="70"/>
        <v>0</v>
      </c>
      <c r="AB629" s="15">
        <f>IF(V629-P629&gt;0,0,IF(N629&gt;Gesamt!$B$24,0,K629/12*Gesamt!$C$24*(((1+Beamte!L629)^(Gesamt!$B$24-Beamte!N629)))))</f>
        <v>0</v>
      </c>
      <c r="AC629" s="15">
        <f>IF(N629&gt;Gesamt!$B$24,0,AB629/Gesamt!$B$24*((N629)*(1+S629))/((1+Gesamt!$B$29)^(Gesamt!$B$24-N629)))</f>
        <v>0</v>
      </c>
      <c r="AD629" s="37">
        <f t="shared" si="71"/>
        <v>0</v>
      </c>
      <c r="AE629" s="15">
        <f>IF(R629-P629&lt;0,0,x)</f>
        <v>0</v>
      </c>
    </row>
    <row r="630" spans="6:31" x14ac:dyDescent="0.15">
      <c r="F630" s="40"/>
      <c r="G630" s="40"/>
      <c r="H630" s="40"/>
      <c r="I630" s="41"/>
      <c r="J630" s="41"/>
      <c r="K630" s="32">
        <f t="shared" si="67"/>
        <v>0</v>
      </c>
      <c r="L630" s="42">
        <v>1.4999999999999999E-2</v>
      </c>
      <c r="M630" s="33">
        <f t="shared" si="68"/>
        <v>-50.997946611909654</v>
      </c>
      <c r="N630" s="22">
        <f>(Gesamt!$B$2-IF(H630=0,G630,H630))/365.25</f>
        <v>116</v>
      </c>
      <c r="O630" s="22">
        <f t="shared" si="66"/>
        <v>65.002053388090346</v>
      </c>
      <c r="P630" s="23">
        <f>F630+IF(C630="m",Gesamt!$B$13*365.25,Gesamt!$B$14*365.25)</f>
        <v>23741.25</v>
      </c>
      <c r="Q630" s="34">
        <f t="shared" si="69"/>
        <v>23742</v>
      </c>
      <c r="R630" s="24">
        <f>IF(N630&lt;Gesamt!$B$23,IF(H630=0,G630+365.25*Gesamt!$B$23,H630+365.25*Gesamt!$B$23),0)</f>
        <v>0</v>
      </c>
      <c r="S630" s="35">
        <f>IF(M630&lt;Gesamt!$B$17,Gesamt!$C$17,IF(M630&lt;Gesamt!$B$18,Gesamt!$C$18,IF(M630&lt;Gesamt!$B$19,Gesamt!$C$19,Gesamt!$C$20)))</f>
        <v>0</v>
      </c>
      <c r="T630" s="26">
        <f>IF(R630&gt;0,IF(R630&lt;P630,K630/12*Gesamt!$C$23*(1+L630)^(Gesamt!$B$23-Beamte!N630)*(1+$K$4),0),0)</f>
        <v>0</v>
      </c>
      <c r="U630" s="36">
        <f>(T630/Gesamt!$B$23*N630/((1+Gesamt!$B$29)^(Gesamt!$B$23-Beamte!N630)))*(1+S630)</f>
        <v>0</v>
      </c>
      <c r="V630" s="24">
        <f>IF(N630&lt;Gesamt!$B$24,IF(H630=0,G630+365.25*Gesamt!$B$24,H630+365.25*Gesamt!$B$24),0)</f>
        <v>0</v>
      </c>
      <c r="W630" s="26" t="b">
        <f>IF(V630&gt;0,IF(V630&lt;P630,K630/12*Gesamt!$C$24*(1+L630)^(Gesamt!$B$24-Beamte!N630)*(1+$K$4),IF(O630&gt;=35,K630/12*Gesamt!$C$24*(1+L630)^(O630-N630)*(1+$K$4),0)))</f>
        <v>0</v>
      </c>
      <c r="X630" s="36">
        <f>IF(O630&gt;=40,(W630/Gesamt!$B$24*N630/((1+Gesamt!$B$29)^(Gesamt!$B$24-Beamte!N630))*(1+S630)),IF(O630&gt;=35,(W630/O630*N630/((1+Gesamt!$B$29)^(O630-Beamte!N630))*(1+S630)),0))</f>
        <v>0</v>
      </c>
      <c r="Y630" s="27">
        <f>IF(N630&gt;Gesamt!$B$23,0,K630/12*Gesamt!$C$23*(((1+Beamte!L630)^(Gesamt!$B$23-Beamte!N630))))</f>
        <v>0</v>
      </c>
      <c r="Z630" s="15">
        <f>IF(N630&gt;Gesamt!$B$32,0,Y630/Gesamt!$B$32*((N630)*(1+S630))/((1+Gesamt!$B$29)^(Gesamt!$B$32-N630)))</f>
        <v>0</v>
      </c>
      <c r="AA630" s="37">
        <f t="shared" si="70"/>
        <v>0</v>
      </c>
      <c r="AB630" s="15">
        <f>IF(V630-P630&gt;0,0,IF(N630&gt;Gesamt!$B$24,0,K630/12*Gesamt!$C$24*(((1+Beamte!L630)^(Gesamt!$B$24-Beamte!N630)))))</f>
        <v>0</v>
      </c>
      <c r="AC630" s="15">
        <f>IF(N630&gt;Gesamt!$B$24,0,AB630/Gesamt!$B$24*((N630)*(1+S630))/((1+Gesamt!$B$29)^(Gesamt!$B$24-N630)))</f>
        <v>0</v>
      </c>
      <c r="AD630" s="37">
        <f t="shared" si="71"/>
        <v>0</v>
      </c>
      <c r="AE630" s="15">
        <f>IF(R630-P630&lt;0,0,x)</f>
        <v>0</v>
      </c>
    </row>
    <row r="631" spans="6:31" x14ac:dyDescent="0.15">
      <c r="F631" s="40"/>
      <c r="G631" s="40"/>
      <c r="H631" s="40"/>
      <c r="I631" s="41"/>
      <c r="J631" s="41"/>
      <c r="K631" s="32">
        <f t="shared" si="67"/>
        <v>0</v>
      </c>
      <c r="L631" s="42">
        <v>1.4999999999999999E-2</v>
      </c>
      <c r="M631" s="33">
        <f t="shared" si="68"/>
        <v>-50.997946611909654</v>
      </c>
      <c r="N631" s="22">
        <f>(Gesamt!$B$2-IF(H631=0,G631,H631))/365.25</f>
        <v>116</v>
      </c>
      <c r="O631" s="22">
        <f t="shared" si="66"/>
        <v>65.002053388090346</v>
      </c>
      <c r="P631" s="23">
        <f>F631+IF(C631="m",Gesamt!$B$13*365.25,Gesamt!$B$14*365.25)</f>
        <v>23741.25</v>
      </c>
      <c r="Q631" s="34">
        <f t="shared" si="69"/>
        <v>23742</v>
      </c>
      <c r="R631" s="24">
        <f>IF(N631&lt;Gesamt!$B$23,IF(H631=0,G631+365.25*Gesamt!$B$23,H631+365.25*Gesamt!$B$23),0)</f>
        <v>0</v>
      </c>
      <c r="S631" s="35">
        <f>IF(M631&lt;Gesamt!$B$17,Gesamt!$C$17,IF(M631&lt;Gesamt!$B$18,Gesamt!$C$18,IF(M631&lt;Gesamt!$B$19,Gesamt!$C$19,Gesamt!$C$20)))</f>
        <v>0</v>
      </c>
      <c r="T631" s="26">
        <f>IF(R631&gt;0,IF(R631&lt;P631,K631/12*Gesamt!$C$23*(1+L631)^(Gesamt!$B$23-Beamte!N631)*(1+$K$4),0),0)</f>
        <v>0</v>
      </c>
      <c r="U631" s="36">
        <f>(T631/Gesamt!$B$23*N631/((1+Gesamt!$B$29)^(Gesamt!$B$23-Beamte!N631)))*(1+S631)</f>
        <v>0</v>
      </c>
      <c r="V631" s="24">
        <f>IF(N631&lt;Gesamt!$B$24,IF(H631=0,G631+365.25*Gesamt!$B$24,H631+365.25*Gesamt!$B$24),0)</f>
        <v>0</v>
      </c>
      <c r="W631" s="26" t="b">
        <f>IF(V631&gt;0,IF(V631&lt;P631,K631/12*Gesamt!$C$24*(1+L631)^(Gesamt!$B$24-Beamte!N631)*(1+$K$4),IF(O631&gt;=35,K631/12*Gesamt!$C$24*(1+L631)^(O631-N631)*(1+$K$4),0)))</f>
        <v>0</v>
      </c>
      <c r="X631" s="36">
        <f>IF(O631&gt;=40,(W631/Gesamt!$B$24*N631/((1+Gesamt!$B$29)^(Gesamt!$B$24-Beamte!N631))*(1+S631)),IF(O631&gt;=35,(W631/O631*N631/((1+Gesamt!$B$29)^(O631-Beamte!N631))*(1+S631)),0))</f>
        <v>0</v>
      </c>
      <c r="Y631" s="27">
        <f>IF(N631&gt;Gesamt!$B$23,0,K631/12*Gesamt!$C$23*(((1+Beamte!L631)^(Gesamt!$B$23-Beamte!N631))))</f>
        <v>0</v>
      </c>
      <c r="Z631" s="15">
        <f>IF(N631&gt;Gesamt!$B$32,0,Y631/Gesamt!$B$32*((N631)*(1+S631))/((1+Gesamt!$B$29)^(Gesamt!$B$32-N631)))</f>
        <v>0</v>
      </c>
      <c r="AA631" s="37">
        <f t="shared" si="70"/>
        <v>0</v>
      </c>
      <c r="AB631" s="15">
        <f>IF(V631-P631&gt;0,0,IF(N631&gt;Gesamt!$B$24,0,K631/12*Gesamt!$C$24*(((1+Beamte!L631)^(Gesamt!$B$24-Beamte!N631)))))</f>
        <v>0</v>
      </c>
      <c r="AC631" s="15">
        <f>IF(N631&gt;Gesamt!$B$24,0,AB631/Gesamt!$B$24*((N631)*(1+S631))/((1+Gesamt!$B$29)^(Gesamt!$B$24-N631)))</f>
        <v>0</v>
      </c>
      <c r="AD631" s="37">
        <f t="shared" si="71"/>
        <v>0</v>
      </c>
      <c r="AE631" s="15">
        <f>IF(R631-P631&lt;0,0,x)</f>
        <v>0</v>
      </c>
    </row>
    <row r="632" spans="6:31" x14ac:dyDescent="0.15">
      <c r="F632" s="40"/>
      <c r="G632" s="40"/>
      <c r="H632" s="40"/>
      <c r="I632" s="41"/>
      <c r="J632" s="41"/>
      <c r="K632" s="32">
        <f t="shared" si="67"/>
        <v>0</v>
      </c>
      <c r="L632" s="42">
        <v>1.4999999999999999E-2</v>
      </c>
      <c r="M632" s="33">
        <f t="shared" si="68"/>
        <v>-50.997946611909654</v>
      </c>
      <c r="N632" s="22">
        <f>(Gesamt!$B$2-IF(H632=0,G632,H632))/365.25</f>
        <v>116</v>
      </c>
      <c r="O632" s="22">
        <f t="shared" si="66"/>
        <v>65.002053388090346</v>
      </c>
      <c r="P632" s="23">
        <f>F632+IF(C632="m",Gesamt!$B$13*365.25,Gesamt!$B$14*365.25)</f>
        <v>23741.25</v>
      </c>
      <c r="Q632" s="34">
        <f t="shared" si="69"/>
        <v>23742</v>
      </c>
      <c r="R632" s="24">
        <f>IF(N632&lt;Gesamt!$B$23,IF(H632=0,G632+365.25*Gesamt!$B$23,H632+365.25*Gesamt!$B$23),0)</f>
        <v>0</v>
      </c>
      <c r="S632" s="35">
        <f>IF(M632&lt;Gesamt!$B$17,Gesamt!$C$17,IF(M632&lt;Gesamt!$B$18,Gesamt!$C$18,IF(M632&lt;Gesamt!$B$19,Gesamt!$C$19,Gesamt!$C$20)))</f>
        <v>0</v>
      </c>
      <c r="T632" s="26">
        <f>IF(R632&gt;0,IF(R632&lt;P632,K632/12*Gesamt!$C$23*(1+L632)^(Gesamt!$B$23-Beamte!N632)*(1+$K$4),0),0)</f>
        <v>0</v>
      </c>
      <c r="U632" s="36">
        <f>(T632/Gesamt!$B$23*N632/((1+Gesamt!$B$29)^(Gesamt!$B$23-Beamte!N632)))*(1+S632)</f>
        <v>0</v>
      </c>
      <c r="V632" s="24">
        <f>IF(N632&lt;Gesamt!$B$24,IF(H632=0,G632+365.25*Gesamt!$B$24,H632+365.25*Gesamt!$B$24),0)</f>
        <v>0</v>
      </c>
      <c r="W632" s="26" t="b">
        <f>IF(V632&gt;0,IF(V632&lt;P632,K632/12*Gesamt!$C$24*(1+L632)^(Gesamt!$B$24-Beamte!N632)*(1+$K$4),IF(O632&gt;=35,K632/12*Gesamt!$C$24*(1+L632)^(O632-N632)*(1+$K$4),0)))</f>
        <v>0</v>
      </c>
      <c r="X632" s="36">
        <f>IF(O632&gt;=40,(W632/Gesamt!$B$24*N632/((1+Gesamt!$B$29)^(Gesamt!$B$24-Beamte!N632))*(1+S632)),IF(O632&gt;=35,(W632/O632*N632/((1+Gesamt!$B$29)^(O632-Beamte!N632))*(1+S632)),0))</f>
        <v>0</v>
      </c>
      <c r="Y632" s="27">
        <f>IF(N632&gt;Gesamt!$B$23,0,K632/12*Gesamt!$C$23*(((1+Beamte!L632)^(Gesamt!$B$23-Beamte!N632))))</f>
        <v>0</v>
      </c>
      <c r="Z632" s="15">
        <f>IF(N632&gt;Gesamt!$B$32,0,Y632/Gesamt!$B$32*((N632)*(1+S632))/((1+Gesamt!$B$29)^(Gesamt!$B$32-N632)))</f>
        <v>0</v>
      </c>
      <c r="AA632" s="37">
        <f t="shared" si="70"/>
        <v>0</v>
      </c>
      <c r="AB632" s="15">
        <f>IF(V632-P632&gt;0,0,IF(N632&gt;Gesamt!$B$24,0,K632/12*Gesamt!$C$24*(((1+Beamte!L632)^(Gesamt!$B$24-Beamte!N632)))))</f>
        <v>0</v>
      </c>
      <c r="AC632" s="15">
        <f>IF(N632&gt;Gesamt!$B$24,0,AB632/Gesamt!$B$24*((N632)*(1+S632))/((1+Gesamt!$B$29)^(Gesamt!$B$24-N632)))</f>
        <v>0</v>
      </c>
      <c r="AD632" s="37">
        <f t="shared" si="71"/>
        <v>0</v>
      </c>
      <c r="AE632" s="15">
        <f>IF(R632-P632&lt;0,0,x)</f>
        <v>0</v>
      </c>
    </row>
    <row r="633" spans="6:31" x14ac:dyDescent="0.15">
      <c r="F633" s="40"/>
      <c r="G633" s="40"/>
      <c r="H633" s="40"/>
      <c r="I633" s="41"/>
      <c r="J633" s="41"/>
      <c r="K633" s="32">
        <f t="shared" si="67"/>
        <v>0</v>
      </c>
      <c r="L633" s="42">
        <v>1.4999999999999999E-2</v>
      </c>
      <c r="M633" s="33">
        <f t="shared" si="68"/>
        <v>-50.997946611909654</v>
      </c>
      <c r="N633" s="22">
        <f>(Gesamt!$B$2-IF(H633=0,G633,H633))/365.25</f>
        <v>116</v>
      </c>
      <c r="O633" s="22">
        <f t="shared" si="66"/>
        <v>65.002053388090346</v>
      </c>
      <c r="P633" s="23">
        <f>F633+IF(C633="m",Gesamt!$B$13*365.25,Gesamt!$B$14*365.25)</f>
        <v>23741.25</v>
      </c>
      <c r="Q633" s="34">
        <f t="shared" si="69"/>
        <v>23742</v>
      </c>
      <c r="R633" s="24">
        <f>IF(N633&lt;Gesamt!$B$23,IF(H633=0,G633+365.25*Gesamt!$B$23,H633+365.25*Gesamt!$B$23),0)</f>
        <v>0</v>
      </c>
      <c r="S633" s="35">
        <f>IF(M633&lt;Gesamt!$B$17,Gesamt!$C$17,IF(M633&lt;Gesamt!$B$18,Gesamt!$C$18,IF(M633&lt;Gesamt!$B$19,Gesamt!$C$19,Gesamt!$C$20)))</f>
        <v>0</v>
      </c>
      <c r="T633" s="26">
        <f>IF(R633&gt;0,IF(R633&lt;P633,K633/12*Gesamt!$C$23*(1+L633)^(Gesamt!$B$23-Beamte!N633)*(1+$K$4),0),0)</f>
        <v>0</v>
      </c>
      <c r="U633" s="36">
        <f>(T633/Gesamt!$B$23*N633/((1+Gesamt!$B$29)^(Gesamt!$B$23-Beamte!N633)))*(1+S633)</f>
        <v>0</v>
      </c>
      <c r="V633" s="24">
        <f>IF(N633&lt;Gesamt!$B$24,IF(H633=0,G633+365.25*Gesamt!$B$24,H633+365.25*Gesamt!$B$24),0)</f>
        <v>0</v>
      </c>
      <c r="W633" s="26" t="b">
        <f>IF(V633&gt;0,IF(V633&lt;P633,K633/12*Gesamt!$C$24*(1+L633)^(Gesamt!$B$24-Beamte!N633)*(1+$K$4),IF(O633&gt;=35,K633/12*Gesamt!$C$24*(1+L633)^(O633-N633)*(1+$K$4),0)))</f>
        <v>0</v>
      </c>
      <c r="X633" s="36">
        <f>IF(O633&gt;=40,(W633/Gesamt!$B$24*N633/((1+Gesamt!$B$29)^(Gesamt!$B$24-Beamte!N633))*(1+S633)),IF(O633&gt;=35,(W633/O633*N633/((1+Gesamt!$B$29)^(O633-Beamte!N633))*(1+S633)),0))</f>
        <v>0</v>
      </c>
      <c r="Y633" s="27">
        <f>IF(N633&gt;Gesamt!$B$23,0,K633/12*Gesamt!$C$23*(((1+Beamte!L633)^(Gesamt!$B$23-Beamte!N633))))</f>
        <v>0</v>
      </c>
      <c r="Z633" s="15">
        <f>IF(N633&gt;Gesamt!$B$32,0,Y633/Gesamt!$B$32*((N633)*(1+S633))/((1+Gesamt!$B$29)^(Gesamt!$B$32-N633)))</f>
        <v>0</v>
      </c>
      <c r="AA633" s="37">
        <f t="shared" si="70"/>
        <v>0</v>
      </c>
      <c r="AB633" s="15">
        <f>IF(V633-P633&gt;0,0,IF(N633&gt;Gesamt!$B$24,0,K633/12*Gesamt!$C$24*(((1+Beamte!L633)^(Gesamt!$B$24-Beamte!N633)))))</f>
        <v>0</v>
      </c>
      <c r="AC633" s="15">
        <f>IF(N633&gt;Gesamt!$B$24,0,AB633/Gesamt!$B$24*((N633)*(1+S633))/((1+Gesamt!$B$29)^(Gesamt!$B$24-N633)))</f>
        <v>0</v>
      </c>
      <c r="AD633" s="37">
        <f t="shared" si="71"/>
        <v>0</v>
      </c>
      <c r="AE633" s="15">
        <f>IF(R633-P633&lt;0,0,x)</f>
        <v>0</v>
      </c>
    </row>
    <row r="634" spans="6:31" x14ac:dyDescent="0.15">
      <c r="F634" s="40"/>
      <c r="G634" s="40"/>
      <c r="H634" s="40"/>
      <c r="I634" s="41"/>
      <c r="J634" s="41"/>
      <c r="K634" s="32">
        <f t="shared" si="67"/>
        <v>0</v>
      </c>
      <c r="L634" s="42">
        <v>1.4999999999999999E-2</v>
      </c>
      <c r="M634" s="33">
        <f t="shared" si="68"/>
        <v>-50.997946611909654</v>
      </c>
      <c r="N634" s="22">
        <f>(Gesamt!$B$2-IF(H634=0,G634,H634))/365.25</f>
        <v>116</v>
      </c>
      <c r="O634" s="22">
        <f t="shared" si="66"/>
        <v>65.002053388090346</v>
      </c>
      <c r="P634" s="23">
        <f>F634+IF(C634="m",Gesamt!$B$13*365.25,Gesamt!$B$14*365.25)</f>
        <v>23741.25</v>
      </c>
      <c r="Q634" s="34">
        <f t="shared" si="69"/>
        <v>23742</v>
      </c>
      <c r="R634" s="24">
        <f>IF(N634&lt;Gesamt!$B$23,IF(H634=0,G634+365.25*Gesamt!$B$23,H634+365.25*Gesamt!$B$23),0)</f>
        <v>0</v>
      </c>
      <c r="S634" s="35">
        <f>IF(M634&lt;Gesamt!$B$17,Gesamt!$C$17,IF(M634&lt;Gesamt!$B$18,Gesamt!$C$18,IF(M634&lt;Gesamt!$B$19,Gesamt!$C$19,Gesamt!$C$20)))</f>
        <v>0</v>
      </c>
      <c r="T634" s="26">
        <f>IF(R634&gt;0,IF(R634&lt;P634,K634/12*Gesamt!$C$23*(1+L634)^(Gesamt!$B$23-Beamte!N634)*(1+$K$4),0),0)</f>
        <v>0</v>
      </c>
      <c r="U634" s="36">
        <f>(T634/Gesamt!$B$23*N634/((1+Gesamt!$B$29)^(Gesamt!$B$23-Beamte!N634)))*(1+S634)</f>
        <v>0</v>
      </c>
      <c r="V634" s="24">
        <f>IF(N634&lt;Gesamt!$B$24,IF(H634=0,G634+365.25*Gesamt!$B$24,H634+365.25*Gesamt!$B$24),0)</f>
        <v>0</v>
      </c>
      <c r="W634" s="26" t="b">
        <f>IF(V634&gt;0,IF(V634&lt;P634,K634/12*Gesamt!$C$24*(1+L634)^(Gesamt!$B$24-Beamte!N634)*(1+$K$4),IF(O634&gt;=35,K634/12*Gesamt!$C$24*(1+L634)^(O634-N634)*(1+$K$4),0)))</f>
        <v>0</v>
      </c>
      <c r="X634" s="36">
        <f>IF(O634&gt;=40,(W634/Gesamt!$B$24*N634/((1+Gesamt!$B$29)^(Gesamt!$B$24-Beamte!N634))*(1+S634)),IF(O634&gt;=35,(W634/O634*N634/((1+Gesamt!$B$29)^(O634-Beamte!N634))*(1+S634)),0))</f>
        <v>0</v>
      </c>
      <c r="Y634" s="27">
        <f>IF(N634&gt;Gesamt!$B$23,0,K634/12*Gesamt!$C$23*(((1+Beamte!L634)^(Gesamt!$B$23-Beamte!N634))))</f>
        <v>0</v>
      </c>
      <c r="Z634" s="15">
        <f>IF(N634&gt;Gesamt!$B$32,0,Y634/Gesamt!$B$32*((N634)*(1+S634))/((1+Gesamt!$B$29)^(Gesamt!$B$32-N634)))</f>
        <v>0</v>
      </c>
      <c r="AA634" s="37">
        <f t="shared" si="70"/>
        <v>0</v>
      </c>
      <c r="AB634" s="15">
        <f>IF(V634-P634&gt;0,0,IF(N634&gt;Gesamt!$B$24,0,K634/12*Gesamt!$C$24*(((1+Beamte!L634)^(Gesamt!$B$24-Beamte!N634)))))</f>
        <v>0</v>
      </c>
      <c r="AC634" s="15">
        <f>IF(N634&gt;Gesamt!$B$24,0,AB634/Gesamt!$B$24*((N634)*(1+S634))/((1+Gesamt!$B$29)^(Gesamt!$B$24-N634)))</f>
        <v>0</v>
      </c>
      <c r="AD634" s="37">
        <f t="shared" si="71"/>
        <v>0</v>
      </c>
      <c r="AE634" s="15">
        <f>IF(R634-P634&lt;0,0,x)</f>
        <v>0</v>
      </c>
    </row>
    <row r="635" spans="6:31" x14ac:dyDescent="0.15">
      <c r="F635" s="40"/>
      <c r="G635" s="40"/>
      <c r="H635" s="40"/>
      <c r="I635" s="41"/>
      <c r="J635" s="41"/>
      <c r="K635" s="32">
        <f t="shared" si="67"/>
        <v>0</v>
      </c>
      <c r="L635" s="42">
        <v>1.4999999999999999E-2</v>
      </c>
      <c r="M635" s="33">
        <f t="shared" si="68"/>
        <v>-50.997946611909654</v>
      </c>
      <c r="N635" s="22">
        <f>(Gesamt!$B$2-IF(H635=0,G635,H635))/365.25</f>
        <v>116</v>
      </c>
      <c r="O635" s="22">
        <f t="shared" si="66"/>
        <v>65.002053388090346</v>
      </c>
      <c r="P635" s="23">
        <f>F635+IF(C635="m",Gesamt!$B$13*365.25,Gesamt!$B$14*365.25)</f>
        <v>23741.25</v>
      </c>
      <c r="Q635" s="34">
        <f t="shared" si="69"/>
        <v>23742</v>
      </c>
      <c r="R635" s="24">
        <f>IF(N635&lt;Gesamt!$B$23,IF(H635=0,G635+365.25*Gesamt!$B$23,H635+365.25*Gesamt!$B$23),0)</f>
        <v>0</v>
      </c>
      <c r="S635" s="35">
        <f>IF(M635&lt;Gesamt!$B$17,Gesamt!$C$17,IF(M635&lt;Gesamt!$B$18,Gesamt!$C$18,IF(M635&lt;Gesamt!$B$19,Gesamt!$C$19,Gesamt!$C$20)))</f>
        <v>0</v>
      </c>
      <c r="T635" s="26">
        <f>IF(R635&gt;0,IF(R635&lt;P635,K635/12*Gesamt!$C$23*(1+L635)^(Gesamt!$B$23-Beamte!N635)*(1+$K$4),0),0)</f>
        <v>0</v>
      </c>
      <c r="U635" s="36">
        <f>(T635/Gesamt!$B$23*N635/((1+Gesamt!$B$29)^(Gesamt!$B$23-Beamte!N635)))*(1+S635)</f>
        <v>0</v>
      </c>
      <c r="V635" s="24">
        <f>IF(N635&lt;Gesamt!$B$24,IF(H635=0,G635+365.25*Gesamt!$B$24,H635+365.25*Gesamt!$B$24),0)</f>
        <v>0</v>
      </c>
      <c r="W635" s="26" t="b">
        <f>IF(V635&gt;0,IF(V635&lt;P635,K635/12*Gesamt!$C$24*(1+L635)^(Gesamt!$B$24-Beamte!N635)*(1+$K$4),IF(O635&gt;=35,K635/12*Gesamt!$C$24*(1+L635)^(O635-N635)*(1+$K$4),0)))</f>
        <v>0</v>
      </c>
      <c r="X635" s="36">
        <f>IF(O635&gt;=40,(W635/Gesamt!$B$24*N635/((1+Gesamt!$B$29)^(Gesamt!$B$24-Beamte!N635))*(1+S635)),IF(O635&gt;=35,(W635/O635*N635/((1+Gesamt!$B$29)^(O635-Beamte!N635))*(1+S635)),0))</f>
        <v>0</v>
      </c>
      <c r="Y635" s="27">
        <f>IF(N635&gt;Gesamt!$B$23,0,K635/12*Gesamt!$C$23*(((1+Beamte!L635)^(Gesamt!$B$23-Beamte!N635))))</f>
        <v>0</v>
      </c>
      <c r="Z635" s="15">
        <f>IF(N635&gt;Gesamt!$B$32,0,Y635/Gesamt!$B$32*((N635)*(1+S635))/((1+Gesamt!$B$29)^(Gesamt!$B$32-N635)))</f>
        <v>0</v>
      </c>
      <c r="AA635" s="37">
        <f t="shared" si="70"/>
        <v>0</v>
      </c>
      <c r="AB635" s="15">
        <f>IF(V635-P635&gt;0,0,IF(N635&gt;Gesamt!$B$24,0,K635/12*Gesamt!$C$24*(((1+Beamte!L635)^(Gesamt!$B$24-Beamte!N635)))))</f>
        <v>0</v>
      </c>
      <c r="AC635" s="15">
        <f>IF(N635&gt;Gesamt!$B$24,0,AB635/Gesamt!$B$24*((N635)*(1+S635))/((1+Gesamt!$B$29)^(Gesamt!$B$24-N635)))</f>
        <v>0</v>
      </c>
      <c r="AD635" s="37">
        <f t="shared" si="71"/>
        <v>0</v>
      </c>
      <c r="AE635" s="15">
        <f>IF(R635-P635&lt;0,0,x)</f>
        <v>0</v>
      </c>
    </row>
    <row r="636" spans="6:31" x14ac:dyDescent="0.15">
      <c r="F636" s="40"/>
      <c r="G636" s="40"/>
      <c r="H636" s="40"/>
      <c r="I636" s="41"/>
      <c r="J636" s="41"/>
      <c r="K636" s="32">
        <f t="shared" si="67"/>
        <v>0</v>
      </c>
      <c r="L636" s="42">
        <v>1.4999999999999999E-2</v>
      </c>
      <c r="M636" s="33">
        <f t="shared" si="68"/>
        <v>-50.997946611909654</v>
      </c>
      <c r="N636" s="22">
        <f>(Gesamt!$B$2-IF(H636=0,G636,H636))/365.25</f>
        <v>116</v>
      </c>
      <c r="O636" s="22">
        <f t="shared" si="66"/>
        <v>65.002053388090346</v>
      </c>
      <c r="P636" s="23">
        <f>F636+IF(C636="m",Gesamt!$B$13*365.25,Gesamt!$B$14*365.25)</f>
        <v>23741.25</v>
      </c>
      <c r="Q636" s="34">
        <f t="shared" si="69"/>
        <v>23742</v>
      </c>
      <c r="R636" s="24">
        <f>IF(N636&lt;Gesamt!$B$23,IF(H636=0,G636+365.25*Gesamt!$B$23,H636+365.25*Gesamt!$B$23),0)</f>
        <v>0</v>
      </c>
      <c r="S636" s="35">
        <f>IF(M636&lt;Gesamt!$B$17,Gesamt!$C$17,IF(M636&lt;Gesamt!$B$18,Gesamt!$C$18,IF(M636&lt;Gesamt!$B$19,Gesamt!$C$19,Gesamt!$C$20)))</f>
        <v>0</v>
      </c>
      <c r="T636" s="26">
        <f>IF(R636&gt;0,IF(R636&lt;P636,K636/12*Gesamt!$C$23*(1+L636)^(Gesamt!$B$23-Beamte!N636)*(1+$K$4),0),0)</f>
        <v>0</v>
      </c>
      <c r="U636" s="36">
        <f>(T636/Gesamt!$B$23*N636/((1+Gesamt!$B$29)^(Gesamt!$B$23-Beamte!N636)))*(1+S636)</f>
        <v>0</v>
      </c>
      <c r="V636" s="24">
        <f>IF(N636&lt;Gesamt!$B$24,IF(H636=0,G636+365.25*Gesamt!$B$24,H636+365.25*Gesamt!$B$24),0)</f>
        <v>0</v>
      </c>
      <c r="W636" s="26" t="b">
        <f>IF(V636&gt;0,IF(V636&lt;P636,K636/12*Gesamt!$C$24*(1+L636)^(Gesamt!$B$24-Beamte!N636)*(1+$K$4),IF(O636&gt;=35,K636/12*Gesamt!$C$24*(1+L636)^(O636-N636)*(1+$K$4),0)))</f>
        <v>0</v>
      </c>
      <c r="X636" s="36">
        <f>IF(O636&gt;=40,(W636/Gesamt!$B$24*N636/((1+Gesamt!$B$29)^(Gesamt!$B$24-Beamte!N636))*(1+S636)),IF(O636&gt;=35,(W636/O636*N636/((1+Gesamt!$B$29)^(O636-Beamte!N636))*(1+S636)),0))</f>
        <v>0</v>
      </c>
      <c r="Y636" s="27">
        <f>IF(N636&gt;Gesamt!$B$23,0,K636/12*Gesamt!$C$23*(((1+Beamte!L636)^(Gesamt!$B$23-Beamte!N636))))</f>
        <v>0</v>
      </c>
      <c r="Z636" s="15">
        <f>IF(N636&gt;Gesamt!$B$32,0,Y636/Gesamt!$B$32*((N636)*(1+S636))/((1+Gesamt!$B$29)^(Gesamt!$B$32-N636)))</f>
        <v>0</v>
      </c>
      <c r="AA636" s="37">
        <f t="shared" si="70"/>
        <v>0</v>
      </c>
      <c r="AB636" s="15">
        <f>IF(V636-P636&gt;0,0,IF(N636&gt;Gesamt!$B$24,0,K636/12*Gesamt!$C$24*(((1+Beamte!L636)^(Gesamt!$B$24-Beamte!N636)))))</f>
        <v>0</v>
      </c>
      <c r="AC636" s="15">
        <f>IF(N636&gt;Gesamt!$B$24,0,AB636/Gesamt!$B$24*((N636)*(1+S636))/((1+Gesamt!$B$29)^(Gesamt!$B$24-N636)))</f>
        <v>0</v>
      </c>
      <c r="AD636" s="37">
        <f t="shared" si="71"/>
        <v>0</v>
      </c>
      <c r="AE636" s="15">
        <f>IF(R636-P636&lt;0,0,x)</f>
        <v>0</v>
      </c>
    </row>
    <row r="637" spans="6:31" x14ac:dyDescent="0.15">
      <c r="F637" s="40"/>
      <c r="G637" s="40"/>
      <c r="H637" s="40"/>
      <c r="I637" s="41"/>
      <c r="J637" s="41"/>
      <c r="K637" s="32">
        <f t="shared" si="67"/>
        <v>0</v>
      </c>
      <c r="L637" s="42">
        <v>1.4999999999999999E-2</v>
      </c>
      <c r="M637" s="33">
        <f t="shared" si="68"/>
        <v>-50.997946611909654</v>
      </c>
      <c r="N637" s="22">
        <f>(Gesamt!$B$2-IF(H637=0,G637,H637))/365.25</f>
        <v>116</v>
      </c>
      <c r="O637" s="22">
        <f t="shared" si="66"/>
        <v>65.002053388090346</v>
      </c>
      <c r="P637" s="23">
        <f>F637+IF(C637="m",Gesamt!$B$13*365.25,Gesamt!$B$14*365.25)</f>
        <v>23741.25</v>
      </c>
      <c r="Q637" s="34">
        <f t="shared" si="69"/>
        <v>23742</v>
      </c>
      <c r="R637" s="24">
        <f>IF(N637&lt;Gesamt!$B$23,IF(H637=0,G637+365.25*Gesamt!$B$23,H637+365.25*Gesamt!$B$23),0)</f>
        <v>0</v>
      </c>
      <c r="S637" s="35">
        <f>IF(M637&lt;Gesamt!$B$17,Gesamt!$C$17,IF(M637&lt;Gesamt!$B$18,Gesamt!$C$18,IF(M637&lt;Gesamt!$B$19,Gesamt!$C$19,Gesamt!$C$20)))</f>
        <v>0</v>
      </c>
      <c r="T637" s="26">
        <f>IF(R637&gt;0,IF(R637&lt;P637,K637/12*Gesamt!$C$23*(1+L637)^(Gesamt!$B$23-Beamte!N637)*(1+$K$4),0),0)</f>
        <v>0</v>
      </c>
      <c r="U637" s="36">
        <f>(T637/Gesamt!$B$23*N637/((1+Gesamt!$B$29)^(Gesamt!$B$23-Beamte!N637)))*(1+S637)</f>
        <v>0</v>
      </c>
      <c r="V637" s="24">
        <f>IF(N637&lt;Gesamt!$B$24,IF(H637=0,G637+365.25*Gesamt!$B$24,H637+365.25*Gesamt!$B$24),0)</f>
        <v>0</v>
      </c>
      <c r="W637" s="26" t="b">
        <f>IF(V637&gt;0,IF(V637&lt;P637,K637/12*Gesamt!$C$24*(1+L637)^(Gesamt!$B$24-Beamte!N637)*(1+$K$4),IF(O637&gt;=35,K637/12*Gesamt!$C$24*(1+L637)^(O637-N637)*(1+$K$4),0)))</f>
        <v>0</v>
      </c>
      <c r="X637" s="36">
        <f>IF(O637&gt;=40,(W637/Gesamt!$B$24*N637/((1+Gesamt!$B$29)^(Gesamt!$B$24-Beamte!N637))*(1+S637)),IF(O637&gt;=35,(W637/O637*N637/((1+Gesamt!$B$29)^(O637-Beamte!N637))*(1+S637)),0))</f>
        <v>0</v>
      </c>
      <c r="Y637" s="27">
        <f>IF(N637&gt;Gesamt!$B$23,0,K637/12*Gesamt!$C$23*(((1+Beamte!L637)^(Gesamt!$B$23-Beamte!N637))))</f>
        <v>0</v>
      </c>
      <c r="Z637" s="15">
        <f>IF(N637&gt;Gesamt!$B$32,0,Y637/Gesamt!$B$32*((N637)*(1+S637))/((1+Gesamt!$B$29)^(Gesamt!$B$32-N637)))</f>
        <v>0</v>
      </c>
      <c r="AA637" s="37">
        <f t="shared" si="70"/>
        <v>0</v>
      </c>
      <c r="AB637" s="15">
        <f>IF(V637-P637&gt;0,0,IF(N637&gt;Gesamt!$B$24,0,K637/12*Gesamt!$C$24*(((1+Beamte!L637)^(Gesamt!$B$24-Beamte!N637)))))</f>
        <v>0</v>
      </c>
      <c r="AC637" s="15">
        <f>IF(N637&gt;Gesamt!$B$24,0,AB637/Gesamt!$B$24*((N637)*(1+S637))/((1+Gesamt!$B$29)^(Gesamt!$B$24-N637)))</f>
        <v>0</v>
      </c>
      <c r="AD637" s="37">
        <f t="shared" si="71"/>
        <v>0</v>
      </c>
      <c r="AE637" s="15">
        <f>IF(R637-P637&lt;0,0,x)</f>
        <v>0</v>
      </c>
    </row>
    <row r="638" spans="6:31" x14ac:dyDescent="0.15">
      <c r="F638" s="40"/>
      <c r="G638" s="40"/>
      <c r="H638" s="40"/>
      <c r="I638" s="41"/>
      <c r="J638" s="41"/>
      <c r="K638" s="32">
        <f t="shared" si="67"/>
        <v>0</v>
      </c>
      <c r="L638" s="42">
        <v>1.4999999999999999E-2</v>
      </c>
      <c r="M638" s="33">
        <f t="shared" si="68"/>
        <v>-50.997946611909654</v>
      </c>
      <c r="N638" s="22">
        <f>(Gesamt!$B$2-IF(H638=0,G638,H638))/365.25</f>
        <v>116</v>
      </c>
      <c r="O638" s="22">
        <f t="shared" si="66"/>
        <v>65.002053388090346</v>
      </c>
      <c r="P638" s="23">
        <f>F638+IF(C638="m",Gesamt!$B$13*365.25,Gesamt!$B$14*365.25)</f>
        <v>23741.25</v>
      </c>
      <c r="Q638" s="34">
        <f t="shared" si="69"/>
        <v>23742</v>
      </c>
      <c r="R638" s="24">
        <f>IF(N638&lt;Gesamt!$B$23,IF(H638=0,G638+365.25*Gesamt!$B$23,H638+365.25*Gesamt!$B$23),0)</f>
        <v>0</v>
      </c>
      <c r="S638" s="35">
        <f>IF(M638&lt;Gesamt!$B$17,Gesamt!$C$17,IF(M638&lt;Gesamt!$B$18,Gesamt!$C$18,IF(M638&lt;Gesamt!$B$19,Gesamt!$C$19,Gesamt!$C$20)))</f>
        <v>0</v>
      </c>
      <c r="T638" s="26">
        <f>IF(R638&gt;0,IF(R638&lt;P638,K638/12*Gesamt!$C$23*(1+L638)^(Gesamt!$B$23-Beamte!N638)*(1+$K$4),0),0)</f>
        <v>0</v>
      </c>
      <c r="U638" s="36">
        <f>(T638/Gesamt!$B$23*N638/((1+Gesamt!$B$29)^(Gesamt!$B$23-Beamte!N638)))*(1+S638)</f>
        <v>0</v>
      </c>
      <c r="V638" s="24">
        <f>IF(N638&lt;Gesamt!$B$24,IF(H638=0,G638+365.25*Gesamt!$B$24,H638+365.25*Gesamt!$B$24),0)</f>
        <v>0</v>
      </c>
      <c r="W638" s="26" t="b">
        <f>IF(V638&gt;0,IF(V638&lt;P638,K638/12*Gesamt!$C$24*(1+L638)^(Gesamt!$B$24-Beamte!N638)*(1+$K$4),IF(O638&gt;=35,K638/12*Gesamt!$C$24*(1+L638)^(O638-N638)*(1+$K$4),0)))</f>
        <v>0</v>
      </c>
      <c r="X638" s="36">
        <f>IF(O638&gt;=40,(W638/Gesamt!$B$24*N638/((1+Gesamt!$B$29)^(Gesamt!$B$24-Beamte!N638))*(1+S638)),IF(O638&gt;=35,(W638/O638*N638/((1+Gesamt!$B$29)^(O638-Beamte!N638))*(1+S638)),0))</f>
        <v>0</v>
      </c>
      <c r="Y638" s="27">
        <f>IF(N638&gt;Gesamt!$B$23,0,K638/12*Gesamt!$C$23*(((1+Beamte!L638)^(Gesamt!$B$23-Beamte!N638))))</f>
        <v>0</v>
      </c>
      <c r="Z638" s="15">
        <f>IF(N638&gt;Gesamt!$B$32,0,Y638/Gesamt!$B$32*((N638)*(1+S638))/((1+Gesamt!$B$29)^(Gesamt!$B$32-N638)))</f>
        <v>0</v>
      </c>
      <c r="AA638" s="37">
        <f t="shared" si="70"/>
        <v>0</v>
      </c>
      <c r="AB638" s="15">
        <f>IF(V638-P638&gt;0,0,IF(N638&gt;Gesamt!$B$24,0,K638/12*Gesamt!$C$24*(((1+Beamte!L638)^(Gesamt!$B$24-Beamte!N638)))))</f>
        <v>0</v>
      </c>
      <c r="AC638" s="15">
        <f>IF(N638&gt;Gesamt!$B$24,0,AB638/Gesamt!$B$24*((N638)*(1+S638))/((1+Gesamt!$B$29)^(Gesamt!$B$24-N638)))</f>
        <v>0</v>
      </c>
      <c r="AD638" s="37">
        <f t="shared" si="71"/>
        <v>0</v>
      </c>
      <c r="AE638" s="15">
        <f>IF(R638-P638&lt;0,0,x)</f>
        <v>0</v>
      </c>
    </row>
    <row r="639" spans="6:31" x14ac:dyDescent="0.15">
      <c r="F639" s="40"/>
      <c r="G639" s="40"/>
      <c r="H639" s="40"/>
      <c r="I639" s="41"/>
      <c r="J639" s="41"/>
      <c r="K639" s="32">
        <f t="shared" si="67"/>
        <v>0</v>
      </c>
      <c r="L639" s="42">
        <v>1.4999999999999999E-2</v>
      </c>
      <c r="M639" s="33">
        <f t="shared" si="68"/>
        <v>-50.997946611909654</v>
      </c>
      <c r="N639" s="22">
        <f>(Gesamt!$B$2-IF(H639=0,G639,H639))/365.25</f>
        <v>116</v>
      </c>
      <c r="O639" s="22">
        <f t="shared" si="66"/>
        <v>65.002053388090346</v>
      </c>
      <c r="P639" s="23">
        <f>F639+IF(C639="m",Gesamt!$B$13*365.25,Gesamt!$B$14*365.25)</f>
        <v>23741.25</v>
      </c>
      <c r="Q639" s="34">
        <f t="shared" si="69"/>
        <v>23742</v>
      </c>
      <c r="R639" s="24">
        <f>IF(N639&lt;Gesamt!$B$23,IF(H639=0,G639+365.25*Gesamt!$B$23,H639+365.25*Gesamt!$B$23),0)</f>
        <v>0</v>
      </c>
      <c r="S639" s="35">
        <f>IF(M639&lt;Gesamt!$B$17,Gesamt!$C$17,IF(M639&lt;Gesamt!$B$18,Gesamt!$C$18,IF(M639&lt;Gesamt!$B$19,Gesamt!$C$19,Gesamt!$C$20)))</f>
        <v>0</v>
      </c>
      <c r="T639" s="26">
        <f>IF(R639&gt;0,IF(R639&lt;P639,K639/12*Gesamt!$C$23*(1+L639)^(Gesamt!$B$23-Beamte!N639)*(1+$K$4),0),0)</f>
        <v>0</v>
      </c>
      <c r="U639" s="36">
        <f>(T639/Gesamt!$B$23*N639/((1+Gesamt!$B$29)^(Gesamt!$B$23-Beamte!N639)))*(1+S639)</f>
        <v>0</v>
      </c>
      <c r="V639" s="24">
        <f>IF(N639&lt;Gesamt!$B$24,IF(H639=0,G639+365.25*Gesamt!$B$24,H639+365.25*Gesamt!$B$24),0)</f>
        <v>0</v>
      </c>
      <c r="W639" s="26" t="b">
        <f>IF(V639&gt;0,IF(V639&lt;P639,K639/12*Gesamt!$C$24*(1+L639)^(Gesamt!$B$24-Beamte!N639)*(1+$K$4),IF(O639&gt;=35,K639/12*Gesamt!$C$24*(1+L639)^(O639-N639)*(1+$K$4),0)))</f>
        <v>0</v>
      </c>
      <c r="X639" s="36">
        <f>IF(O639&gt;=40,(W639/Gesamt!$B$24*N639/((1+Gesamt!$B$29)^(Gesamt!$B$24-Beamte!N639))*(1+S639)),IF(O639&gt;=35,(W639/O639*N639/((1+Gesamt!$B$29)^(O639-Beamte!N639))*(1+S639)),0))</f>
        <v>0</v>
      </c>
      <c r="Y639" s="27">
        <f>IF(N639&gt;Gesamt!$B$23,0,K639/12*Gesamt!$C$23*(((1+Beamte!L639)^(Gesamt!$B$23-Beamte!N639))))</f>
        <v>0</v>
      </c>
      <c r="Z639" s="15">
        <f>IF(N639&gt;Gesamt!$B$32,0,Y639/Gesamt!$B$32*((N639)*(1+S639))/((1+Gesamt!$B$29)^(Gesamt!$B$32-N639)))</f>
        <v>0</v>
      </c>
      <c r="AA639" s="37">
        <f t="shared" si="70"/>
        <v>0</v>
      </c>
      <c r="AB639" s="15">
        <f>IF(V639-P639&gt;0,0,IF(N639&gt;Gesamt!$B$24,0,K639/12*Gesamt!$C$24*(((1+Beamte!L639)^(Gesamt!$B$24-Beamte!N639)))))</f>
        <v>0</v>
      </c>
      <c r="AC639" s="15">
        <f>IF(N639&gt;Gesamt!$B$24,0,AB639/Gesamt!$B$24*((N639)*(1+S639))/((1+Gesamt!$B$29)^(Gesamt!$B$24-N639)))</f>
        <v>0</v>
      </c>
      <c r="AD639" s="37">
        <f t="shared" si="71"/>
        <v>0</v>
      </c>
      <c r="AE639" s="15">
        <f>IF(R639-P639&lt;0,0,x)</f>
        <v>0</v>
      </c>
    </row>
    <row r="640" spans="6:31" x14ac:dyDescent="0.15">
      <c r="F640" s="40"/>
      <c r="G640" s="40"/>
      <c r="H640" s="40"/>
      <c r="I640" s="41"/>
      <c r="J640" s="41"/>
      <c r="K640" s="32">
        <f t="shared" si="67"/>
        <v>0</v>
      </c>
      <c r="L640" s="42">
        <v>1.4999999999999999E-2</v>
      </c>
      <c r="M640" s="33">
        <f t="shared" si="68"/>
        <v>-50.997946611909654</v>
      </c>
      <c r="N640" s="22">
        <f>(Gesamt!$B$2-IF(H640=0,G640,H640))/365.25</f>
        <v>116</v>
      </c>
      <c r="O640" s="22">
        <f t="shared" si="66"/>
        <v>65.002053388090346</v>
      </c>
      <c r="P640" s="23">
        <f>F640+IF(C640="m",Gesamt!$B$13*365.25,Gesamt!$B$14*365.25)</f>
        <v>23741.25</v>
      </c>
      <c r="Q640" s="34">
        <f t="shared" si="69"/>
        <v>23742</v>
      </c>
      <c r="R640" s="24">
        <f>IF(N640&lt;Gesamt!$B$23,IF(H640=0,G640+365.25*Gesamt!$B$23,H640+365.25*Gesamt!$B$23),0)</f>
        <v>0</v>
      </c>
      <c r="S640" s="35">
        <f>IF(M640&lt;Gesamt!$B$17,Gesamt!$C$17,IF(M640&lt;Gesamt!$B$18,Gesamt!$C$18,IF(M640&lt;Gesamt!$B$19,Gesamt!$C$19,Gesamt!$C$20)))</f>
        <v>0</v>
      </c>
      <c r="T640" s="26">
        <f>IF(R640&gt;0,IF(R640&lt;P640,K640/12*Gesamt!$C$23*(1+L640)^(Gesamt!$B$23-Beamte!N640)*(1+$K$4),0),0)</f>
        <v>0</v>
      </c>
      <c r="U640" s="36">
        <f>(T640/Gesamt!$B$23*N640/((1+Gesamt!$B$29)^(Gesamt!$B$23-Beamte!N640)))*(1+S640)</f>
        <v>0</v>
      </c>
      <c r="V640" s="24">
        <f>IF(N640&lt;Gesamt!$B$24,IF(H640=0,G640+365.25*Gesamt!$B$24,H640+365.25*Gesamt!$B$24),0)</f>
        <v>0</v>
      </c>
      <c r="W640" s="26" t="b">
        <f>IF(V640&gt;0,IF(V640&lt;P640,K640/12*Gesamt!$C$24*(1+L640)^(Gesamt!$B$24-Beamte!N640)*(1+$K$4),IF(O640&gt;=35,K640/12*Gesamt!$C$24*(1+L640)^(O640-N640)*(1+$K$4),0)))</f>
        <v>0</v>
      </c>
      <c r="X640" s="36">
        <f>IF(O640&gt;=40,(W640/Gesamt!$B$24*N640/((1+Gesamt!$B$29)^(Gesamt!$B$24-Beamte!N640))*(1+S640)),IF(O640&gt;=35,(W640/O640*N640/((1+Gesamt!$B$29)^(O640-Beamte!N640))*(1+S640)),0))</f>
        <v>0</v>
      </c>
      <c r="Y640" s="27">
        <f>IF(N640&gt;Gesamt!$B$23,0,K640/12*Gesamt!$C$23*(((1+Beamte!L640)^(Gesamt!$B$23-Beamte!N640))))</f>
        <v>0</v>
      </c>
      <c r="Z640" s="15">
        <f>IF(N640&gt;Gesamt!$B$32,0,Y640/Gesamt!$B$32*((N640)*(1+S640))/((1+Gesamt!$B$29)^(Gesamt!$B$32-N640)))</f>
        <v>0</v>
      </c>
      <c r="AA640" s="37">
        <f t="shared" si="70"/>
        <v>0</v>
      </c>
      <c r="AB640" s="15">
        <f>IF(V640-P640&gt;0,0,IF(N640&gt;Gesamt!$B$24,0,K640/12*Gesamt!$C$24*(((1+Beamte!L640)^(Gesamt!$B$24-Beamte!N640)))))</f>
        <v>0</v>
      </c>
      <c r="AC640" s="15">
        <f>IF(N640&gt;Gesamt!$B$24,0,AB640/Gesamt!$B$24*((N640)*(1+S640))/((1+Gesamt!$B$29)^(Gesamt!$B$24-N640)))</f>
        <v>0</v>
      </c>
      <c r="AD640" s="37">
        <f t="shared" si="71"/>
        <v>0</v>
      </c>
      <c r="AE640" s="15">
        <f>IF(R640-P640&lt;0,0,x)</f>
        <v>0</v>
      </c>
    </row>
    <row r="641" spans="6:31" x14ac:dyDescent="0.15">
      <c r="F641" s="40"/>
      <c r="G641" s="40"/>
      <c r="H641" s="40"/>
      <c r="I641" s="41"/>
      <c r="J641" s="41"/>
      <c r="K641" s="32">
        <f t="shared" si="67"/>
        <v>0</v>
      </c>
      <c r="L641" s="42">
        <v>1.4999999999999999E-2</v>
      </c>
      <c r="M641" s="33">
        <f t="shared" si="68"/>
        <v>-50.997946611909654</v>
      </c>
      <c r="N641" s="22">
        <f>(Gesamt!$B$2-IF(H641=0,G641,H641))/365.25</f>
        <v>116</v>
      </c>
      <c r="O641" s="22">
        <f t="shared" si="66"/>
        <v>65.002053388090346</v>
      </c>
      <c r="P641" s="23">
        <f>F641+IF(C641="m",Gesamt!$B$13*365.25,Gesamt!$B$14*365.25)</f>
        <v>23741.25</v>
      </c>
      <c r="Q641" s="34">
        <f t="shared" si="69"/>
        <v>23742</v>
      </c>
      <c r="R641" s="24">
        <f>IF(N641&lt;Gesamt!$B$23,IF(H641=0,G641+365.25*Gesamt!$B$23,H641+365.25*Gesamt!$B$23),0)</f>
        <v>0</v>
      </c>
      <c r="S641" s="35">
        <f>IF(M641&lt;Gesamt!$B$17,Gesamt!$C$17,IF(M641&lt;Gesamt!$B$18,Gesamt!$C$18,IF(M641&lt;Gesamt!$B$19,Gesamt!$C$19,Gesamt!$C$20)))</f>
        <v>0</v>
      </c>
      <c r="T641" s="26">
        <f>IF(R641&gt;0,IF(R641&lt;P641,K641/12*Gesamt!$C$23*(1+L641)^(Gesamt!$B$23-Beamte!N641)*(1+$K$4),0),0)</f>
        <v>0</v>
      </c>
      <c r="U641" s="36">
        <f>(T641/Gesamt!$B$23*N641/((1+Gesamt!$B$29)^(Gesamt!$B$23-Beamte!N641)))*(1+S641)</f>
        <v>0</v>
      </c>
      <c r="V641" s="24">
        <f>IF(N641&lt;Gesamt!$B$24,IF(H641=0,G641+365.25*Gesamt!$B$24,H641+365.25*Gesamt!$B$24),0)</f>
        <v>0</v>
      </c>
      <c r="W641" s="26" t="b">
        <f>IF(V641&gt;0,IF(V641&lt;P641,K641/12*Gesamt!$C$24*(1+L641)^(Gesamt!$B$24-Beamte!N641)*(1+$K$4),IF(O641&gt;=35,K641/12*Gesamt!$C$24*(1+L641)^(O641-N641)*(1+$K$4),0)))</f>
        <v>0</v>
      </c>
      <c r="X641" s="36">
        <f>IF(O641&gt;=40,(W641/Gesamt!$B$24*N641/((1+Gesamt!$B$29)^(Gesamt!$B$24-Beamte!N641))*(1+S641)),IF(O641&gt;=35,(W641/O641*N641/((1+Gesamt!$B$29)^(O641-Beamte!N641))*(1+S641)),0))</f>
        <v>0</v>
      </c>
      <c r="Y641" s="27">
        <f>IF(N641&gt;Gesamt!$B$23,0,K641/12*Gesamt!$C$23*(((1+Beamte!L641)^(Gesamt!$B$23-Beamte!N641))))</f>
        <v>0</v>
      </c>
      <c r="Z641" s="15">
        <f>IF(N641&gt;Gesamt!$B$32,0,Y641/Gesamt!$B$32*((N641)*(1+S641))/((1+Gesamt!$B$29)^(Gesamt!$B$32-N641)))</f>
        <v>0</v>
      </c>
      <c r="AA641" s="37">
        <f t="shared" si="70"/>
        <v>0</v>
      </c>
      <c r="AB641" s="15">
        <f>IF(V641-P641&gt;0,0,IF(N641&gt;Gesamt!$B$24,0,K641/12*Gesamt!$C$24*(((1+Beamte!L641)^(Gesamt!$B$24-Beamte!N641)))))</f>
        <v>0</v>
      </c>
      <c r="AC641" s="15">
        <f>IF(N641&gt;Gesamt!$B$24,0,AB641/Gesamt!$B$24*((N641)*(1+S641))/((1+Gesamt!$B$29)^(Gesamt!$B$24-N641)))</f>
        <v>0</v>
      </c>
      <c r="AD641" s="37">
        <f t="shared" si="71"/>
        <v>0</v>
      </c>
      <c r="AE641" s="15">
        <f>IF(R641-P641&lt;0,0,x)</f>
        <v>0</v>
      </c>
    </row>
    <row r="642" spans="6:31" x14ac:dyDescent="0.15">
      <c r="F642" s="40"/>
      <c r="G642" s="40"/>
      <c r="H642" s="40"/>
      <c r="I642" s="41"/>
      <c r="J642" s="41"/>
      <c r="K642" s="32">
        <f t="shared" si="67"/>
        <v>0</v>
      </c>
      <c r="L642" s="42">
        <v>1.4999999999999999E-2</v>
      </c>
      <c r="M642" s="33">
        <f t="shared" si="68"/>
        <v>-50.997946611909654</v>
      </c>
      <c r="N642" s="22">
        <f>(Gesamt!$B$2-IF(H642=0,G642,H642))/365.25</f>
        <v>116</v>
      </c>
      <c r="O642" s="22">
        <f t="shared" si="66"/>
        <v>65.002053388090346</v>
      </c>
      <c r="P642" s="23">
        <f>F642+IF(C642="m",Gesamt!$B$13*365.25,Gesamt!$B$14*365.25)</f>
        <v>23741.25</v>
      </c>
      <c r="Q642" s="34">
        <f t="shared" si="69"/>
        <v>23742</v>
      </c>
      <c r="R642" s="24">
        <f>IF(N642&lt;Gesamt!$B$23,IF(H642=0,G642+365.25*Gesamt!$B$23,H642+365.25*Gesamt!$B$23),0)</f>
        <v>0</v>
      </c>
      <c r="S642" s="35">
        <f>IF(M642&lt;Gesamt!$B$17,Gesamt!$C$17,IF(M642&lt;Gesamt!$B$18,Gesamt!$C$18,IF(M642&lt;Gesamt!$B$19,Gesamt!$C$19,Gesamt!$C$20)))</f>
        <v>0</v>
      </c>
      <c r="T642" s="26">
        <f>IF(R642&gt;0,IF(R642&lt;P642,K642/12*Gesamt!$C$23*(1+L642)^(Gesamt!$B$23-Beamte!N642)*(1+$K$4),0),0)</f>
        <v>0</v>
      </c>
      <c r="U642" s="36">
        <f>(T642/Gesamt!$B$23*N642/((1+Gesamt!$B$29)^(Gesamt!$B$23-Beamte!N642)))*(1+S642)</f>
        <v>0</v>
      </c>
      <c r="V642" s="24">
        <f>IF(N642&lt;Gesamt!$B$24,IF(H642=0,G642+365.25*Gesamt!$B$24,H642+365.25*Gesamt!$B$24),0)</f>
        <v>0</v>
      </c>
      <c r="W642" s="26" t="b">
        <f>IF(V642&gt;0,IF(V642&lt;P642,K642/12*Gesamt!$C$24*(1+L642)^(Gesamt!$B$24-Beamte!N642)*(1+$K$4),IF(O642&gt;=35,K642/12*Gesamt!$C$24*(1+L642)^(O642-N642)*(1+$K$4),0)))</f>
        <v>0</v>
      </c>
      <c r="X642" s="36">
        <f>IF(O642&gt;=40,(W642/Gesamt!$B$24*N642/((1+Gesamt!$B$29)^(Gesamt!$B$24-Beamte!N642))*(1+S642)),IF(O642&gt;=35,(W642/O642*N642/((1+Gesamt!$B$29)^(O642-Beamte!N642))*(1+S642)),0))</f>
        <v>0</v>
      </c>
      <c r="Y642" s="27">
        <f>IF(N642&gt;Gesamt!$B$23,0,K642/12*Gesamt!$C$23*(((1+Beamte!L642)^(Gesamt!$B$23-Beamte!N642))))</f>
        <v>0</v>
      </c>
      <c r="Z642" s="15">
        <f>IF(N642&gt;Gesamt!$B$32,0,Y642/Gesamt!$B$32*((N642)*(1+S642))/((1+Gesamt!$B$29)^(Gesamt!$B$32-N642)))</f>
        <v>0</v>
      </c>
      <c r="AA642" s="37">
        <f t="shared" si="70"/>
        <v>0</v>
      </c>
      <c r="AB642" s="15">
        <f>IF(V642-P642&gt;0,0,IF(N642&gt;Gesamt!$B$24,0,K642/12*Gesamt!$C$24*(((1+Beamte!L642)^(Gesamt!$B$24-Beamte!N642)))))</f>
        <v>0</v>
      </c>
      <c r="AC642" s="15">
        <f>IF(N642&gt;Gesamt!$B$24,0,AB642/Gesamt!$B$24*((N642)*(1+S642))/((1+Gesamt!$B$29)^(Gesamt!$B$24-N642)))</f>
        <v>0</v>
      </c>
      <c r="AD642" s="37">
        <f t="shared" si="71"/>
        <v>0</v>
      </c>
      <c r="AE642" s="15">
        <f>IF(R642-P642&lt;0,0,x)</f>
        <v>0</v>
      </c>
    </row>
    <row r="643" spans="6:31" x14ac:dyDescent="0.15">
      <c r="F643" s="40"/>
      <c r="G643" s="40"/>
      <c r="H643" s="40"/>
      <c r="I643" s="41"/>
      <c r="J643" s="41"/>
      <c r="K643" s="32">
        <f t="shared" si="67"/>
        <v>0</v>
      </c>
      <c r="L643" s="42">
        <v>1.4999999999999999E-2</v>
      </c>
      <c r="M643" s="33">
        <f t="shared" si="68"/>
        <v>-50.997946611909654</v>
      </c>
      <c r="N643" s="22">
        <f>(Gesamt!$B$2-IF(H643=0,G643,H643))/365.25</f>
        <v>116</v>
      </c>
      <c r="O643" s="22">
        <f t="shared" si="66"/>
        <v>65.002053388090346</v>
      </c>
      <c r="P643" s="23">
        <f>F643+IF(C643="m",Gesamt!$B$13*365.25,Gesamt!$B$14*365.25)</f>
        <v>23741.25</v>
      </c>
      <c r="Q643" s="34">
        <f t="shared" si="69"/>
        <v>23742</v>
      </c>
      <c r="R643" s="24">
        <f>IF(N643&lt;Gesamt!$B$23,IF(H643=0,G643+365.25*Gesamt!$B$23,H643+365.25*Gesamt!$B$23),0)</f>
        <v>0</v>
      </c>
      <c r="S643" s="35">
        <f>IF(M643&lt;Gesamt!$B$17,Gesamt!$C$17,IF(M643&lt;Gesamt!$B$18,Gesamt!$C$18,IF(M643&lt;Gesamt!$B$19,Gesamt!$C$19,Gesamt!$C$20)))</f>
        <v>0</v>
      </c>
      <c r="T643" s="26">
        <f>IF(R643&gt;0,IF(R643&lt;P643,K643/12*Gesamt!$C$23*(1+L643)^(Gesamt!$B$23-Beamte!N643)*(1+$K$4),0),0)</f>
        <v>0</v>
      </c>
      <c r="U643" s="36">
        <f>(T643/Gesamt!$B$23*N643/((1+Gesamt!$B$29)^(Gesamt!$B$23-Beamte!N643)))*(1+S643)</f>
        <v>0</v>
      </c>
      <c r="V643" s="24">
        <f>IF(N643&lt;Gesamt!$B$24,IF(H643=0,G643+365.25*Gesamt!$B$24,H643+365.25*Gesamt!$B$24),0)</f>
        <v>0</v>
      </c>
      <c r="W643" s="26" t="b">
        <f>IF(V643&gt;0,IF(V643&lt;P643,K643/12*Gesamt!$C$24*(1+L643)^(Gesamt!$B$24-Beamte!N643)*(1+$K$4),IF(O643&gt;=35,K643/12*Gesamt!$C$24*(1+L643)^(O643-N643)*(1+$K$4),0)))</f>
        <v>0</v>
      </c>
      <c r="X643" s="36">
        <f>IF(O643&gt;=40,(W643/Gesamt!$B$24*N643/((1+Gesamt!$B$29)^(Gesamt!$B$24-Beamte!N643))*(1+S643)),IF(O643&gt;=35,(W643/O643*N643/((1+Gesamt!$B$29)^(O643-Beamte!N643))*(1+S643)),0))</f>
        <v>0</v>
      </c>
      <c r="Y643" s="27">
        <f>IF(N643&gt;Gesamt!$B$23,0,K643/12*Gesamt!$C$23*(((1+Beamte!L643)^(Gesamt!$B$23-Beamte!N643))))</f>
        <v>0</v>
      </c>
      <c r="Z643" s="15">
        <f>IF(N643&gt;Gesamt!$B$32,0,Y643/Gesamt!$B$32*((N643)*(1+S643))/((1+Gesamt!$B$29)^(Gesamt!$B$32-N643)))</f>
        <v>0</v>
      </c>
      <c r="AA643" s="37">
        <f t="shared" si="70"/>
        <v>0</v>
      </c>
      <c r="AB643" s="15">
        <f>IF(V643-P643&gt;0,0,IF(N643&gt;Gesamt!$B$24,0,K643/12*Gesamt!$C$24*(((1+Beamte!L643)^(Gesamt!$B$24-Beamte!N643)))))</f>
        <v>0</v>
      </c>
      <c r="AC643" s="15">
        <f>IF(N643&gt;Gesamt!$B$24,0,AB643/Gesamt!$B$24*((N643)*(1+S643))/((1+Gesamt!$B$29)^(Gesamt!$B$24-N643)))</f>
        <v>0</v>
      </c>
      <c r="AD643" s="37">
        <f t="shared" si="71"/>
        <v>0</v>
      </c>
      <c r="AE643" s="15">
        <f>IF(R643-P643&lt;0,0,x)</f>
        <v>0</v>
      </c>
    </row>
    <row r="644" spans="6:31" x14ac:dyDescent="0.15">
      <c r="F644" s="40"/>
      <c r="G644" s="40"/>
      <c r="H644" s="40"/>
      <c r="I644" s="41"/>
      <c r="J644" s="41"/>
      <c r="K644" s="32">
        <f t="shared" si="67"/>
        <v>0</v>
      </c>
      <c r="L644" s="42">
        <v>1.4999999999999999E-2</v>
      </c>
      <c r="M644" s="33">
        <f t="shared" si="68"/>
        <v>-50.997946611909654</v>
      </c>
      <c r="N644" s="22">
        <f>(Gesamt!$B$2-IF(H644=0,G644,H644))/365.25</f>
        <v>116</v>
      </c>
      <c r="O644" s="22">
        <f t="shared" si="66"/>
        <v>65.002053388090346</v>
      </c>
      <c r="P644" s="23">
        <f>F644+IF(C644="m",Gesamt!$B$13*365.25,Gesamt!$B$14*365.25)</f>
        <v>23741.25</v>
      </c>
      <c r="Q644" s="34">
        <f t="shared" si="69"/>
        <v>23742</v>
      </c>
      <c r="R644" s="24">
        <f>IF(N644&lt;Gesamt!$B$23,IF(H644=0,G644+365.25*Gesamt!$B$23,H644+365.25*Gesamt!$B$23),0)</f>
        <v>0</v>
      </c>
      <c r="S644" s="35">
        <f>IF(M644&lt;Gesamt!$B$17,Gesamt!$C$17,IF(M644&lt;Gesamt!$B$18,Gesamt!$C$18,IF(M644&lt;Gesamt!$B$19,Gesamt!$C$19,Gesamt!$C$20)))</f>
        <v>0</v>
      </c>
      <c r="T644" s="26">
        <f>IF(R644&gt;0,IF(R644&lt;P644,K644/12*Gesamt!$C$23*(1+L644)^(Gesamt!$B$23-Beamte!N644)*(1+$K$4),0),0)</f>
        <v>0</v>
      </c>
      <c r="U644" s="36">
        <f>(T644/Gesamt!$B$23*N644/((1+Gesamt!$B$29)^(Gesamt!$B$23-Beamte!N644)))*(1+S644)</f>
        <v>0</v>
      </c>
      <c r="V644" s="24">
        <f>IF(N644&lt;Gesamt!$B$24,IF(H644=0,G644+365.25*Gesamt!$B$24,H644+365.25*Gesamt!$B$24),0)</f>
        <v>0</v>
      </c>
      <c r="W644" s="26" t="b">
        <f>IF(V644&gt;0,IF(V644&lt;P644,K644/12*Gesamt!$C$24*(1+L644)^(Gesamt!$B$24-Beamte!N644)*(1+$K$4),IF(O644&gt;=35,K644/12*Gesamt!$C$24*(1+L644)^(O644-N644)*(1+$K$4),0)))</f>
        <v>0</v>
      </c>
      <c r="X644" s="36">
        <f>IF(O644&gt;=40,(W644/Gesamt!$B$24*N644/((1+Gesamt!$B$29)^(Gesamt!$B$24-Beamte!N644))*(1+S644)),IF(O644&gt;=35,(W644/O644*N644/((1+Gesamt!$B$29)^(O644-Beamte!N644))*(1+S644)),0))</f>
        <v>0</v>
      </c>
      <c r="Y644" s="27">
        <f>IF(N644&gt;Gesamt!$B$23,0,K644/12*Gesamt!$C$23*(((1+Beamte!L644)^(Gesamt!$B$23-Beamte!N644))))</f>
        <v>0</v>
      </c>
      <c r="Z644" s="15">
        <f>IF(N644&gt;Gesamt!$B$32,0,Y644/Gesamt!$B$32*((N644)*(1+S644))/((1+Gesamt!$B$29)^(Gesamt!$B$32-N644)))</f>
        <v>0</v>
      </c>
      <c r="AA644" s="37">
        <f t="shared" si="70"/>
        <v>0</v>
      </c>
      <c r="AB644" s="15">
        <f>IF(V644-P644&gt;0,0,IF(N644&gt;Gesamt!$B$24,0,K644/12*Gesamt!$C$24*(((1+Beamte!L644)^(Gesamt!$B$24-Beamte!N644)))))</f>
        <v>0</v>
      </c>
      <c r="AC644" s="15">
        <f>IF(N644&gt;Gesamt!$B$24,0,AB644/Gesamt!$B$24*((N644)*(1+S644))/((1+Gesamt!$B$29)^(Gesamt!$B$24-N644)))</f>
        <v>0</v>
      </c>
      <c r="AD644" s="37">
        <f t="shared" si="71"/>
        <v>0</v>
      </c>
      <c r="AE644" s="15">
        <f>IF(R644-P644&lt;0,0,x)</f>
        <v>0</v>
      </c>
    </row>
    <row r="645" spans="6:31" x14ac:dyDescent="0.15">
      <c r="F645" s="40"/>
      <c r="G645" s="40"/>
      <c r="H645" s="40"/>
      <c r="I645" s="41"/>
      <c r="J645" s="41"/>
      <c r="K645" s="32">
        <f t="shared" si="67"/>
        <v>0</v>
      </c>
      <c r="L645" s="42">
        <v>1.4999999999999999E-2</v>
      </c>
      <c r="M645" s="33">
        <f t="shared" si="68"/>
        <v>-50.997946611909654</v>
      </c>
      <c r="N645" s="22">
        <f>(Gesamt!$B$2-IF(H645=0,G645,H645))/365.25</f>
        <v>116</v>
      </c>
      <c r="O645" s="22">
        <f t="shared" si="66"/>
        <v>65.002053388090346</v>
      </c>
      <c r="P645" s="23">
        <f>F645+IF(C645="m",Gesamt!$B$13*365.25,Gesamt!$B$14*365.25)</f>
        <v>23741.25</v>
      </c>
      <c r="Q645" s="34">
        <f t="shared" si="69"/>
        <v>23742</v>
      </c>
      <c r="R645" s="24">
        <f>IF(N645&lt;Gesamt!$B$23,IF(H645=0,G645+365.25*Gesamt!$B$23,H645+365.25*Gesamt!$B$23),0)</f>
        <v>0</v>
      </c>
      <c r="S645" s="35">
        <f>IF(M645&lt;Gesamt!$B$17,Gesamt!$C$17,IF(M645&lt;Gesamt!$B$18,Gesamt!$C$18,IF(M645&lt;Gesamt!$B$19,Gesamt!$C$19,Gesamt!$C$20)))</f>
        <v>0</v>
      </c>
      <c r="T645" s="26">
        <f>IF(R645&gt;0,IF(R645&lt;P645,K645/12*Gesamt!$C$23*(1+L645)^(Gesamt!$B$23-Beamte!N645)*(1+$K$4),0),0)</f>
        <v>0</v>
      </c>
      <c r="U645" s="36">
        <f>(T645/Gesamt!$B$23*N645/((1+Gesamt!$B$29)^(Gesamt!$B$23-Beamte!N645)))*(1+S645)</f>
        <v>0</v>
      </c>
      <c r="V645" s="24">
        <f>IF(N645&lt;Gesamt!$B$24,IF(H645=0,G645+365.25*Gesamt!$B$24,H645+365.25*Gesamt!$B$24),0)</f>
        <v>0</v>
      </c>
      <c r="W645" s="26" t="b">
        <f>IF(V645&gt;0,IF(V645&lt;P645,K645/12*Gesamt!$C$24*(1+L645)^(Gesamt!$B$24-Beamte!N645)*(1+$K$4),IF(O645&gt;=35,K645/12*Gesamt!$C$24*(1+L645)^(O645-N645)*(1+$K$4),0)))</f>
        <v>0</v>
      </c>
      <c r="X645" s="36">
        <f>IF(O645&gt;=40,(W645/Gesamt!$B$24*N645/((1+Gesamt!$B$29)^(Gesamt!$B$24-Beamte!N645))*(1+S645)),IF(O645&gt;=35,(W645/O645*N645/((1+Gesamt!$B$29)^(O645-Beamte!N645))*(1+S645)),0))</f>
        <v>0</v>
      </c>
      <c r="Y645" s="27">
        <f>IF(N645&gt;Gesamt!$B$23,0,K645/12*Gesamt!$C$23*(((1+Beamte!L645)^(Gesamt!$B$23-Beamte!N645))))</f>
        <v>0</v>
      </c>
      <c r="Z645" s="15">
        <f>IF(N645&gt;Gesamt!$B$32,0,Y645/Gesamt!$B$32*((N645)*(1+S645))/((1+Gesamt!$B$29)^(Gesamt!$B$32-N645)))</f>
        <v>0</v>
      </c>
      <c r="AA645" s="37">
        <f t="shared" si="70"/>
        <v>0</v>
      </c>
      <c r="AB645" s="15">
        <f>IF(V645-P645&gt;0,0,IF(N645&gt;Gesamt!$B$24,0,K645/12*Gesamt!$C$24*(((1+Beamte!L645)^(Gesamt!$B$24-Beamte!N645)))))</f>
        <v>0</v>
      </c>
      <c r="AC645" s="15">
        <f>IF(N645&gt;Gesamt!$B$24,0,AB645/Gesamt!$B$24*((N645)*(1+S645))/((1+Gesamt!$B$29)^(Gesamt!$B$24-N645)))</f>
        <v>0</v>
      </c>
      <c r="AD645" s="37">
        <f t="shared" si="71"/>
        <v>0</v>
      </c>
      <c r="AE645" s="15">
        <f>IF(R645-P645&lt;0,0,x)</f>
        <v>0</v>
      </c>
    </row>
    <row r="646" spans="6:31" x14ac:dyDescent="0.15">
      <c r="F646" s="40"/>
      <c r="G646" s="40"/>
      <c r="H646" s="40"/>
      <c r="I646" s="41"/>
      <c r="J646" s="41"/>
      <c r="K646" s="32">
        <f t="shared" si="67"/>
        <v>0</v>
      </c>
      <c r="L646" s="42">
        <v>1.4999999999999999E-2</v>
      </c>
      <c r="M646" s="33">
        <f t="shared" si="68"/>
        <v>-50.997946611909654</v>
      </c>
      <c r="N646" s="22">
        <f>(Gesamt!$B$2-IF(H646=0,G646,H646))/365.25</f>
        <v>116</v>
      </c>
      <c r="O646" s="22">
        <f t="shared" ref="O646:O709" si="72">(Q646-IF(H646=0,G646,H646))/365.25</f>
        <v>65.002053388090346</v>
      </c>
      <c r="P646" s="23">
        <f>F646+IF(C646="m",Gesamt!$B$13*365.25,Gesamt!$B$14*365.25)</f>
        <v>23741.25</v>
      </c>
      <c r="Q646" s="34">
        <f t="shared" si="69"/>
        <v>23742</v>
      </c>
      <c r="R646" s="24">
        <f>IF(N646&lt;Gesamt!$B$23,IF(H646=0,G646+365.25*Gesamt!$B$23,H646+365.25*Gesamt!$B$23),0)</f>
        <v>0</v>
      </c>
      <c r="S646" s="35">
        <f>IF(M646&lt;Gesamt!$B$17,Gesamt!$C$17,IF(M646&lt;Gesamt!$B$18,Gesamt!$C$18,IF(M646&lt;Gesamt!$B$19,Gesamt!$C$19,Gesamt!$C$20)))</f>
        <v>0</v>
      </c>
      <c r="T646" s="26">
        <f>IF(R646&gt;0,IF(R646&lt;P646,K646/12*Gesamt!$C$23*(1+L646)^(Gesamt!$B$23-Beamte!N646)*(1+$K$4),0),0)</f>
        <v>0</v>
      </c>
      <c r="U646" s="36">
        <f>(T646/Gesamt!$B$23*N646/((1+Gesamt!$B$29)^(Gesamt!$B$23-Beamte!N646)))*(1+S646)</f>
        <v>0</v>
      </c>
      <c r="V646" s="24">
        <f>IF(N646&lt;Gesamt!$B$24,IF(H646=0,G646+365.25*Gesamt!$B$24,H646+365.25*Gesamt!$B$24),0)</f>
        <v>0</v>
      </c>
      <c r="W646" s="26" t="b">
        <f>IF(V646&gt;0,IF(V646&lt;P646,K646/12*Gesamt!$C$24*(1+L646)^(Gesamt!$B$24-Beamte!N646)*(1+$K$4),IF(O646&gt;=35,K646/12*Gesamt!$C$24*(1+L646)^(O646-N646)*(1+$K$4),0)))</f>
        <v>0</v>
      </c>
      <c r="X646" s="36">
        <f>IF(O646&gt;=40,(W646/Gesamt!$B$24*N646/((1+Gesamt!$B$29)^(Gesamt!$B$24-Beamte!N646))*(1+S646)),IF(O646&gt;=35,(W646/O646*N646/((1+Gesamt!$B$29)^(O646-Beamte!N646))*(1+S646)),0))</f>
        <v>0</v>
      </c>
      <c r="Y646" s="27">
        <f>IF(N646&gt;Gesamt!$B$23,0,K646/12*Gesamt!$C$23*(((1+Beamte!L646)^(Gesamt!$B$23-Beamte!N646))))</f>
        <v>0</v>
      </c>
      <c r="Z646" s="15">
        <f>IF(N646&gt;Gesamt!$B$32,0,Y646/Gesamt!$B$32*((N646)*(1+S646))/((1+Gesamt!$B$29)^(Gesamt!$B$32-N646)))</f>
        <v>0</v>
      </c>
      <c r="AA646" s="37">
        <f t="shared" si="70"/>
        <v>0</v>
      </c>
      <c r="AB646" s="15">
        <f>IF(V646-P646&gt;0,0,IF(N646&gt;Gesamt!$B$24,0,K646/12*Gesamt!$C$24*(((1+Beamte!L646)^(Gesamt!$B$24-Beamte!N646)))))</f>
        <v>0</v>
      </c>
      <c r="AC646" s="15">
        <f>IF(N646&gt;Gesamt!$B$24,0,AB646/Gesamt!$B$24*((N646)*(1+S646))/((1+Gesamt!$B$29)^(Gesamt!$B$24-N646)))</f>
        <v>0</v>
      </c>
      <c r="AD646" s="37">
        <f t="shared" si="71"/>
        <v>0</v>
      </c>
      <c r="AE646" s="15">
        <f>IF(R646-P646&lt;0,0,x)</f>
        <v>0</v>
      </c>
    </row>
    <row r="647" spans="6:31" x14ac:dyDescent="0.15">
      <c r="F647" s="40"/>
      <c r="G647" s="40"/>
      <c r="H647" s="40"/>
      <c r="I647" s="41"/>
      <c r="J647" s="41"/>
      <c r="K647" s="32">
        <f t="shared" si="67"/>
        <v>0</v>
      </c>
      <c r="L647" s="42">
        <v>1.4999999999999999E-2</v>
      </c>
      <c r="M647" s="33">
        <f t="shared" si="68"/>
        <v>-50.997946611909654</v>
      </c>
      <c r="N647" s="22">
        <f>(Gesamt!$B$2-IF(H647=0,G647,H647))/365.25</f>
        <v>116</v>
      </c>
      <c r="O647" s="22">
        <f t="shared" si="72"/>
        <v>65.002053388090346</v>
      </c>
      <c r="P647" s="23">
        <f>F647+IF(C647="m",Gesamt!$B$13*365.25,Gesamt!$B$14*365.25)</f>
        <v>23741.25</v>
      </c>
      <c r="Q647" s="34">
        <f t="shared" si="69"/>
        <v>23742</v>
      </c>
      <c r="R647" s="24">
        <f>IF(N647&lt;Gesamt!$B$23,IF(H647=0,G647+365.25*Gesamt!$B$23,H647+365.25*Gesamt!$B$23),0)</f>
        <v>0</v>
      </c>
      <c r="S647" s="35">
        <f>IF(M647&lt;Gesamt!$B$17,Gesamt!$C$17,IF(M647&lt;Gesamt!$B$18,Gesamt!$C$18,IF(M647&lt;Gesamt!$B$19,Gesamt!$C$19,Gesamt!$C$20)))</f>
        <v>0</v>
      </c>
      <c r="T647" s="26">
        <f>IF(R647&gt;0,IF(R647&lt;P647,K647/12*Gesamt!$C$23*(1+L647)^(Gesamt!$B$23-Beamte!N647)*(1+$K$4),0),0)</f>
        <v>0</v>
      </c>
      <c r="U647" s="36">
        <f>(T647/Gesamt!$B$23*N647/((1+Gesamt!$B$29)^(Gesamt!$B$23-Beamte!N647)))*(1+S647)</f>
        <v>0</v>
      </c>
      <c r="V647" s="24">
        <f>IF(N647&lt;Gesamt!$B$24,IF(H647=0,G647+365.25*Gesamt!$B$24,H647+365.25*Gesamt!$B$24),0)</f>
        <v>0</v>
      </c>
      <c r="W647" s="26" t="b">
        <f>IF(V647&gt;0,IF(V647&lt;P647,K647/12*Gesamt!$C$24*(1+L647)^(Gesamt!$B$24-Beamte!N647)*(1+$K$4),IF(O647&gt;=35,K647/12*Gesamt!$C$24*(1+L647)^(O647-N647)*(1+$K$4),0)))</f>
        <v>0</v>
      </c>
      <c r="X647" s="36">
        <f>IF(O647&gt;=40,(W647/Gesamt!$B$24*N647/((1+Gesamt!$B$29)^(Gesamt!$B$24-Beamte!N647))*(1+S647)),IF(O647&gt;=35,(W647/O647*N647/((1+Gesamt!$B$29)^(O647-Beamte!N647))*(1+S647)),0))</f>
        <v>0</v>
      </c>
      <c r="Y647" s="27">
        <f>IF(N647&gt;Gesamt!$B$23,0,K647/12*Gesamt!$C$23*(((1+Beamte!L647)^(Gesamt!$B$23-Beamte!N647))))</f>
        <v>0</v>
      </c>
      <c r="Z647" s="15">
        <f>IF(N647&gt;Gesamt!$B$32,0,Y647/Gesamt!$B$32*((N647)*(1+S647))/((1+Gesamt!$B$29)^(Gesamt!$B$32-N647)))</f>
        <v>0</v>
      </c>
      <c r="AA647" s="37">
        <f t="shared" si="70"/>
        <v>0</v>
      </c>
      <c r="AB647" s="15">
        <f>IF(V647-P647&gt;0,0,IF(N647&gt;Gesamt!$B$24,0,K647/12*Gesamt!$C$24*(((1+Beamte!L647)^(Gesamt!$B$24-Beamte!N647)))))</f>
        <v>0</v>
      </c>
      <c r="AC647" s="15">
        <f>IF(N647&gt;Gesamt!$B$24,0,AB647/Gesamt!$B$24*((N647)*(1+S647))/((1+Gesamt!$B$29)^(Gesamt!$B$24-N647)))</f>
        <v>0</v>
      </c>
      <c r="AD647" s="37">
        <f t="shared" si="71"/>
        <v>0</v>
      </c>
      <c r="AE647" s="15">
        <f>IF(R647-P647&lt;0,0,x)</f>
        <v>0</v>
      </c>
    </row>
    <row r="648" spans="6:31" x14ac:dyDescent="0.15">
      <c r="F648" s="40"/>
      <c r="G648" s="40"/>
      <c r="H648" s="40"/>
      <c r="I648" s="41"/>
      <c r="J648" s="41"/>
      <c r="K648" s="32">
        <f t="shared" si="67"/>
        <v>0</v>
      </c>
      <c r="L648" s="42">
        <v>1.4999999999999999E-2</v>
      </c>
      <c r="M648" s="33">
        <f t="shared" si="68"/>
        <v>-50.997946611909654</v>
      </c>
      <c r="N648" s="22">
        <f>(Gesamt!$B$2-IF(H648=0,G648,H648))/365.25</f>
        <v>116</v>
      </c>
      <c r="O648" s="22">
        <f t="shared" si="72"/>
        <v>65.002053388090346</v>
      </c>
      <c r="P648" s="23">
        <f>F648+IF(C648="m",Gesamt!$B$13*365.25,Gesamt!$B$14*365.25)</f>
        <v>23741.25</v>
      </c>
      <c r="Q648" s="34">
        <f t="shared" si="69"/>
        <v>23742</v>
      </c>
      <c r="R648" s="24">
        <f>IF(N648&lt;Gesamt!$B$23,IF(H648=0,G648+365.25*Gesamt!$B$23,H648+365.25*Gesamt!$B$23),0)</f>
        <v>0</v>
      </c>
      <c r="S648" s="35">
        <f>IF(M648&lt;Gesamt!$B$17,Gesamt!$C$17,IF(M648&lt;Gesamt!$B$18,Gesamt!$C$18,IF(M648&lt;Gesamt!$B$19,Gesamt!$C$19,Gesamt!$C$20)))</f>
        <v>0</v>
      </c>
      <c r="T648" s="26">
        <f>IF(R648&gt;0,IF(R648&lt;P648,K648/12*Gesamt!$C$23*(1+L648)^(Gesamt!$B$23-Beamte!N648)*(1+$K$4),0),0)</f>
        <v>0</v>
      </c>
      <c r="U648" s="36">
        <f>(T648/Gesamt!$B$23*N648/((1+Gesamt!$B$29)^(Gesamt!$B$23-Beamte!N648)))*(1+S648)</f>
        <v>0</v>
      </c>
      <c r="V648" s="24">
        <f>IF(N648&lt;Gesamt!$B$24,IF(H648=0,G648+365.25*Gesamt!$B$24,H648+365.25*Gesamt!$B$24),0)</f>
        <v>0</v>
      </c>
      <c r="W648" s="26" t="b">
        <f>IF(V648&gt;0,IF(V648&lt;P648,K648/12*Gesamt!$C$24*(1+L648)^(Gesamt!$B$24-Beamte!N648)*(1+$K$4),IF(O648&gt;=35,K648/12*Gesamt!$C$24*(1+L648)^(O648-N648)*(1+$K$4),0)))</f>
        <v>0</v>
      </c>
      <c r="X648" s="36">
        <f>IF(O648&gt;=40,(W648/Gesamt!$B$24*N648/((1+Gesamt!$B$29)^(Gesamt!$B$24-Beamte!N648))*(1+S648)),IF(O648&gt;=35,(W648/O648*N648/((1+Gesamt!$B$29)^(O648-Beamte!N648))*(1+S648)),0))</f>
        <v>0</v>
      </c>
      <c r="Y648" s="27">
        <f>IF(N648&gt;Gesamt!$B$23,0,K648/12*Gesamt!$C$23*(((1+Beamte!L648)^(Gesamt!$B$23-Beamte!N648))))</f>
        <v>0</v>
      </c>
      <c r="Z648" s="15">
        <f>IF(N648&gt;Gesamt!$B$32,0,Y648/Gesamt!$B$32*((N648)*(1+S648))/((1+Gesamt!$B$29)^(Gesamt!$B$32-N648)))</f>
        <v>0</v>
      </c>
      <c r="AA648" s="37">
        <f t="shared" si="70"/>
        <v>0</v>
      </c>
      <c r="AB648" s="15">
        <f>IF(V648-P648&gt;0,0,IF(N648&gt;Gesamt!$B$24,0,K648/12*Gesamt!$C$24*(((1+Beamte!L648)^(Gesamt!$B$24-Beamte!N648)))))</f>
        <v>0</v>
      </c>
      <c r="AC648" s="15">
        <f>IF(N648&gt;Gesamt!$B$24,0,AB648/Gesamt!$B$24*((N648)*(1+S648))/((1+Gesamt!$B$29)^(Gesamt!$B$24-N648)))</f>
        <v>0</v>
      </c>
      <c r="AD648" s="37">
        <f t="shared" si="71"/>
        <v>0</v>
      </c>
      <c r="AE648" s="15">
        <f>IF(R648-P648&lt;0,0,x)</f>
        <v>0</v>
      </c>
    </row>
    <row r="649" spans="6:31" x14ac:dyDescent="0.15">
      <c r="F649" s="40"/>
      <c r="G649" s="40"/>
      <c r="H649" s="40"/>
      <c r="I649" s="41"/>
      <c r="J649" s="41"/>
      <c r="K649" s="32">
        <f t="shared" si="67"/>
        <v>0</v>
      </c>
      <c r="L649" s="42">
        <v>1.4999999999999999E-2</v>
      </c>
      <c r="M649" s="33">
        <f t="shared" si="68"/>
        <v>-50.997946611909654</v>
      </c>
      <c r="N649" s="22">
        <f>(Gesamt!$B$2-IF(H649=0,G649,H649))/365.25</f>
        <v>116</v>
      </c>
      <c r="O649" s="22">
        <f t="shared" si="72"/>
        <v>65.002053388090346</v>
      </c>
      <c r="P649" s="23">
        <f>F649+IF(C649="m",Gesamt!$B$13*365.25,Gesamt!$B$14*365.25)</f>
        <v>23741.25</v>
      </c>
      <c r="Q649" s="34">
        <f t="shared" si="69"/>
        <v>23742</v>
      </c>
      <c r="R649" s="24">
        <f>IF(N649&lt;Gesamt!$B$23,IF(H649=0,G649+365.25*Gesamt!$B$23,H649+365.25*Gesamt!$B$23),0)</f>
        <v>0</v>
      </c>
      <c r="S649" s="35">
        <f>IF(M649&lt;Gesamt!$B$17,Gesamt!$C$17,IF(M649&lt;Gesamt!$B$18,Gesamt!$C$18,IF(M649&lt;Gesamt!$B$19,Gesamt!$C$19,Gesamt!$C$20)))</f>
        <v>0</v>
      </c>
      <c r="T649" s="26">
        <f>IF(R649&gt;0,IF(R649&lt;P649,K649/12*Gesamt!$C$23*(1+L649)^(Gesamt!$B$23-Beamte!N649)*(1+$K$4),0),0)</f>
        <v>0</v>
      </c>
      <c r="U649" s="36">
        <f>(T649/Gesamt!$B$23*N649/((1+Gesamt!$B$29)^(Gesamt!$B$23-Beamte!N649)))*(1+S649)</f>
        <v>0</v>
      </c>
      <c r="V649" s="24">
        <f>IF(N649&lt;Gesamt!$B$24,IF(H649=0,G649+365.25*Gesamt!$B$24,H649+365.25*Gesamt!$B$24),0)</f>
        <v>0</v>
      </c>
      <c r="W649" s="26" t="b">
        <f>IF(V649&gt;0,IF(V649&lt;P649,K649/12*Gesamt!$C$24*(1+L649)^(Gesamt!$B$24-Beamte!N649)*(1+$K$4),IF(O649&gt;=35,K649/12*Gesamt!$C$24*(1+L649)^(O649-N649)*(1+$K$4),0)))</f>
        <v>0</v>
      </c>
      <c r="X649" s="36">
        <f>IF(O649&gt;=40,(W649/Gesamt!$B$24*N649/((1+Gesamt!$B$29)^(Gesamt!$B$24-Beamte!N649))*(1+S649)),IF(O649&gt;=35,(W649/O649*N649/((1+Gesamt!$B$29)^(O649-Beamte!N649))*(1+S649)),0))</f>
        <v>0</v>
      </c>
      <c r="Y649" s="27">
        <f>IF(N649&gt;Gesamt!$B$23,0,K649/12*Gesamt!$C$23*(((1+Beamte!L649)^(Gesamt!$B$23-Beamte!N649))))</f>
        <v>0</v>
      </c>
      <c r="Z649" s="15">
        <f>IF(N649&gt;Gesamt!$B$32,0,Y649/Gesamt!$B$32*((N649)*(1+S649))/((1+Gesamt!$B$29)^(Gesamt!$B$32-N649)))</f>
        <v>0</v>
      </c>
      <c r="AA649" s="37">
        <f t="shared" si="70"/>
        <v>0</v>
      </c>
      <c r="AB649" s="15">
        <f>IF(V649-P649&gt;0,0,IF(N649&gt;Gesamt!$B$24,0,K649/12*Gesamt!$C$24*(((1+Beamte!L649)^(Gesamt!$B$24-Beamte!N649)))))</f>
        <v>0</v>
      </c>
      <c r="AC649" s="15">
        <f>IF(N649&gt;Gesamt!$B$24,0,AB649/Gesamt!$B$24*((N649)*(1+S649))/((1+Gesamt!$B$29)^(Gesamt!$B$24-N649)))</f>
        <v>0</v>
      </c>
      <c r="AD649" s="37">
        <f t="shared" si="71"/>
        <v>0</v>
      </c>
      <c r="AE649" s="15">
        <f>IF(R649-P649&lt;0,0,x)</f>
        <v>0</v>
      </c>
    </row>
    <row r="650" spans="6:31" x14ac:dyDescent="0.15">
      <c r="F650" s="40"/>
      <c r="G650" s="40"/>
      <c r="H650" s="40"/>
      <c r="I650" s="41"/>
      <c r="J650" s="41"/>
      <c r="K650" s="32">
        <f t="shared" si="67"/>
        <v>0</v>
      </c>
      <c r="L650" s="42">
        <v>1.4999999999999999E-2</v>
      </c>
      <c r="M650" s="33">
        <f t="shared" si="68"/>
        <v>-50.997946611909654</v>
      </c>
      <c r="N650" s="22">
        <f>(Gesamt!$B$2-IF(H650=0,G650,H650))/365.25</f>
        <v>116</v>
      </c>
      <c r="O650" s="22">
        <f t="shared" si="72"/>
        <v>65.002053388090346</v>
      </c>
      <c r="P650" s="23">
        <f>F650+IF(C650="m",Gesamt!$B$13*365.25,Gesamt!$B$14*365.25)</f>
        <v>23741.25</v>
      </c>
      <c r="Q650" s="34">
        <f t="shared" si="69"/>
        <v>23742</v>
      </c>
      <c r="R650" s="24">
        <f>IF(N650&lt;Gesamt!$B$23,IF(H650=0,G650+365.25*Gesamt!$B$23,H650+365.25*Gesamt!$B$23),0)</f>
        <v>0</v>
      </c>
      <c r="S650" s="35">
        <f>IF(M650&lt;Gesamt!$B$17,Gesamt!$C$17,IF(M650&lt;Gesamt!$B$18,Gesamt!$C$18,IF(M650&lt;Gesamt!$B$19,Gesamt!$C$19,Gesamt!$C$20)))</f>
        <v>0</v>
      </c>
      <c r="T650" s="26">
        <f>IF(R650&gt;0,IF(R650&lt;P650,K650/12*Gesamt!$C$23*(1+L650)^(Gesamt!$B$23-Beamte!N650)*(1+$K$4),0),0)</f>
        <v>0</v>
      </c>
      <c r="U650" s="36">
        <f>(T650/Gesamt!$B$23*N650/((1+Gesamt!$B$29)^(Gesamt!$B$23-Beamte!N650)))*(1+S650)</f>
        <v>0</v>
      </c>
      <c r="V650" s="24">
        <f>IF(N650&lt;Gesamt!$B$24,IF(H650=0,G650+365.25*Gesamt!$B$24,H650+365.25*Gesamt!$B$24),0)</f>
        <v>0</v>
      </c>
      <c r="W650" s="26" t="b">
        <f>IF(V650&gt;0,IF(V650&lt;P650,K650/12*Gesamt!$C$24*(1+L650)^(Gesamt!$B$24-Beamte!N650)*(1+$K$4),IF(O650&gt;=35,K650/12*Gesamt!$C$24*(1+L650)^(O650-N650)*(1+$K$4),0)))</f>
        <v>0</v>
      </c>
      <c r="X650" s="36">
        <f>IF(O650&gt;=40,(W650/Gesamt!$B$24*N650/((1+Gesamt!$B$29)^(Gesamt!$B$24-Beamte!N650))*(1+S650)),IF(O650&gt;=35,(W650/O650*N650/((1+Gesamt!$B$29)^(O650-Beamte!N650))*(1+S650)),0))</f>
        <v>0</v>
      </c>
      <c r="Y650" s="27">
        <f>IF(N650&gt;Gesamt!$B$23,0,K650/12*Gesamt!$C$23*(((1+Beamte!L650)^(Gesamt!$B$23-Beamte!N650))))</f>
        <v>0</v>
      </c>
      <c r="Z650" s="15">
        <f>IF(N650&gt;Gesamt!$B$32,0,Y650/Gesamt!$B$32*((N650)*(1+S650))/((1+Gesamt!$B$29)^(Gesamt!$B$32-N650)))</f>
        <v>0</v>
      </c>
      <c r="AA650" s="37">
        <f t="shared" si="70"/>
        <v>0</v>
      </c>
      <c r="AB650" s="15">
        <f>IF(V650-P650&gt;0,0,IF(N650&gt;Gesamt!$B$24,0,K650/12*Gesamt!$C$24*(((1+Beamte!L650)^(Gesamt!$B$24-Beamte!N650)))))</f>
        <v>0</v>
      </c>
      <c r="AC650" s="15">
        <f>IF(N650&gt;Gesamt!$B$24,0,AB650/Gesamt!$B$24*((N650)*(1+S650))/((1+Gesamt!$B$29)^(Gesamt!$B$24-N650)))</f>
        <v>0</v>
      </c>
      <c r="AD650" s="37">
        <f t="shared" si="71"/>
        <v>0</v>
      </c>
      <c r="AE650" s="15">
        <f>IF(R650-P650&lt;0,0,x)</f>
        <v>0</v>
      </c>
    </row>
    <row r="651" spans="6:31" x14ac:dyDescent="0.15">
      <c r="F651" s="40"/>
      <c r="G651" s="40"/>
      <c r="H651" s="40"/>
      <c r="I651" s="41"/>
      <c r="J651" s="41"/>
      <c r="K651" s="32">
        <f t="shared" si="67"/>
        <v>0</v>
      </c>
      <c r="L651" s="42">
        <v>1.4999999999999999E-2</v>
      </c>
      <c r="M651" s="33">
        <f t="shared" si="68"/>
        <v>-50.997946611909654</v>
      </c>
      <c r="N651" s="22">
        <f>(Gesamt!$B$2-IF(H651=0,G651,H651))/365.25</f>
        <v>116</v>
      </c>
      <c r="O651" s="22">
        <f t="shared" si="72"/>
        <v>65.002053388090346</v>
      </c>
      <c r="P651" s="23">
        <f>F651+IF(C651="m",Gesamt!$B$13*365.25,Gesamt!$B$14*365.25)</f>
        <v>23741.25</v>
      </c>
      <c r="Q651" s="34">
        <f t="shared" si="69"/>
        <v>23742</v>
      </c>
      <c r="R651" s="24">
        <f>IF(N651&lt;Gesamt!$B$23,IF(H651=0,G651+365.25*Gesamt!$B$23,H651+365.25*Gesamt!$B$23),0)</f>
        <v>0</v>
      </c>
      <c r="S651" s="35">
        <f>IF(M651&lt;Gesamt!$B$17,Gesamt!$C$17,IF(M651&lt;Gesamt!$B$18,Gesamt!$C$18,IF(M651&lt;Gesamt!$B$19,Gesamt!$C$19,Gesamt!$C$20)))</f>
        <v>0</v>
      </c>
      <c r="T651" s="26">
        <f>IF(R651&gt;0,IF(R651&lt;P651,K651/12*Gesamt!$C$23*(1+L651)^(Gesamt!$B$23-Beamte!N651)*(1+$K$4),0),0)</f>
        <v>0</v>
      </c>
      <c r="U651" s="36">
        <f>(T651/Gesamt!$B$23*N651/((1+Gesamt!$B$29)^(Gesamt!$B$23-Beamte!N651)))*(1+S651)</f>
        <v>0</v>
      </c>
      <c r="V651" s="24">
        <f>IF(N651&lt;Gesamt!$B$24,IF(H651=0,G651+365.25*Gesamt!$B$24,H651+365.25*Gesamt!$B$24),0)</f>
        <v>0</v>
      </c>
      <c r="W651" s="26" t="b">
        <f>IF(V651&gt;0,IF(V651&lt;P651,K651/12*Gesamt!$C$24*(1+L651)^(Gesamt!$B$24-Beamte!N651)*(1+$K$4),IF(O651&gt;=35,K651/12*Gesamt!$C$24*(1+L651)^(O651-N651)*(1+$K$4),0)))</f>
        <v>0</v>
      </c>
      <c r="X651" s="36">
        <f>IF(O651&gt;=40,(W651/Gesamt!$B$24*N651/((1+Gesamt!$B$29)^(Gesamt!$B$24-Beamte!N651))*(1+S651)),IF(O651&gt;=35,(W651/O651*N651/((1+Gesamt!$B$29)^(O651-Beamte!N651))*(1+S651)),0))</f>
        <v>0</v>
      </c>
      <c r="Y651" s="27">
        <f>IF(N651&gt;Gesamt!$B$23,0,K651/12*Gesamt!$C$23*(((1+Beamte!L651)^(Gesamt!$B$23-Beamte!N651))))</f>
        <v>0</v>
      </c>
      <c r="Z651" s="15">
        <f>IF(N651&gt;Gesamt!$B$32,0,Y651/Gesamt!$B$32*((N651)*(1+S651))/((1+Gesamt!$B$29)^(Gesamt!$B$32-N651)))</f>
        <v>0</v>
      </c>
      <c r="AA651" s="37">
        <f t="shared" si="70"/>
        <v>0</v>
      </c>
      <c r="AB651" s="15">
        <f>IF(V651-P651&gt;0,0,IF(N651&gt;Gesamt!$B$24,0,K651/12*Gesamt!$C$24*(((1+Beamte!L651)^(Gesamt!$B$24-Beamte!N651)))))</f>
        <v>0</v>
      </c>
      <c r="AC651" s="15">
        <f>IF(N651&gt;Gesamt!$B$24,0,AB651/Gesamt!$B$24*((N651)*(1+S651))/((1+Gesamt!$B$29)^(Gesamt!$B$24-N651)))</f>
        <v>0</v>
      </c>
      <c r="AD651" s="37">
        <f t="shared" si="71"/>
        <v>0</v>
      </c>
      <c r="AE651" s="15">
        <f>IF(R651-P651&lt;0,0,x)</f>
        <v>0</v>
      </c>
    </row>
    <row r="652" spans="6:31" x14ac:dyDescent="0.15">
      <c r="F652" s="40"/>
      <c r="G652" s="40"/>
      <c r="H652" s="40"/>
      <c r="I652" s="41"/>
      <c r="J652" s="41"/>
      <c r="K652" s="32">
        <f t="shared" si="67"/>
        <v>0</v>
      </c>
      <c r="L652" s="42">
        <v>1.4999999999999999E-2</v>
      </c>
      <c r="M652" s="33">
        <f t="shared" si="68"/>
        <v>-50.997946611909654</v>
      </c>
      <c r="N652" s="22">
        <f>(Gesamt!$B$2-IF(H652=0,G652,H652))/365.25</f>
        <v>116</v>
      </c>
      <c r="O652" s="22">
        <f t="shared" si="72"/>
        <v>65.002053388090346</v>
      </c>
      <c r="P652" s="23">
        <f>F652+IF(C652="m",Gesamt!$B$13*365.25,Gesamt!$B$14*365.25)</f>
        <v>23741.25</v>
      </c>
      <c r="Q652" s="34">
        <f t="shared" si="69"/>
        <v>23742</v>
      </c>
      <c r="R652" s="24">
        <f>IF(N652&lt;Gesamt!$B$23,IF(H652=0,G652+365.25*Gesamt!$B$23,H652+365.25*Gesamt!$B$23),0)</f>
        <v>0</v>
      </c>
      <c r="S652" s="35">
        <f>IF(M652&lt;Gesamt!$B$17,Gesamt!$C$17,IF(M652&lt;Gesamt!$B$18,Gesamt!$C$18,IF(M652&lt;Gesamt!$B$19,Gesamt!$C$19,Gesamt!$C$20)))</f>
        <v>0</v>
      </c>
      <c r="T652" s="26">
        <f>IF(R652&gt;0,IF(R652&lt;P652,K652/12*Gesamt!$C$23*(1+L652)^(Gesamt!$B$23-Beamte!N652)*(1+$K$4),0),0)</f>
        <v>0</v>
      </c>
      <c r="U652" s="36">
        <f>(T652/Gesamt!$B$23*N652/((1+Gesamt!$B$29)^(Gesamt!$B$23-Beamte!N652)))*(1+S652)</f>
        <v>0</v>
      </c>
      <c r="V652" s="24">
        <f>IF(N652&lt;Gesamt!$B$24,IF(H652=0,G652+365.25*Gesamt!$B$24,H652+365.25*Gesamt!$B$24),0)</f>
        <v>0</v>
      </c>
      <c r="W652" s="26" t="b">
        <f>IF(V652&gt;0,IF(V652&lt;P652,K652/12*Gesamt!$C$24*(1+L652)^(Gesamt!$B$24-Beamte!N652)*(1+$K$4),IF(O652&gt;=35,K652/12*Gesamt!$C$24*(1+L652)^(O652-N652)*(1+$K$4),0)))</f>
        <v>0</v>
      </c>
      <c r="X652" s="36">
        <f>IF(O652&gt;=40,(W652/Gesamt!$B$24*N652/((1+Gesamt!$B$29)^(Gesamt!$B$24-Beamte!N652))*(1+S652)),IF(O652&gt;=35,(W652/O652*N652/((1+Gesamt!$B$29)^(O652-Beamte!N652))*(1+S652)),0))</f>
        <v>0</v>
      </c>
      <c r="Y652" s="27">
        <f>IF(N652&gt;Gesamt!$B$23,0,K652/12*Gesamt!$C$23*(((1+Beamte!L652)^(Gesamt!$B$23-Beamte!N652))))</f>
        <v>0</v>
      </c>
      <c r="Z652" s="15">
        <f>IF(N652&gt;Gesamt!$B$32,0,Y652/Gesamt!$B$32*((N652)*(1+S652))/((1+Gesamt!$B$29)^(Gesamt!$B$32-N652)))</f>
        <v>0</v>
      </c>
      <c r="AA652" s="37">
        <f t="shared" si="70"/>
        <v>0</v>
      </c>
      <c r="AB652" s="15">
        <f>IF(V652-P652&gt;0,0,IF(N652&gt;Gesamt!$B$24,0,K652/12*Gesamt!$C$24*(((1+Beamte!L652)^(Gesamt!$B$24-Beamte!N652)))))</f>
        <v>0</v>
      </c>
      <c r="AC652" s="15">
        <f>IF(N652&gt;Gesamt!$B$24,0,AB652/Gesamt!$B$24*((N652)*(1+S652))/((1+Gesamt!$B$29)^(Gesamt!$B$24-N652)))</f>
        <v>0</v>
      </c>
      <c r="AD652" s="37">
        <f t="shared" si="71"/>
        <v>0</v>
      </c>
      <c r="AE652" s="15">
        <f>IF(R652-P652&lt;0,0,x)</f>
        <v>0</v>
      </c>
    </row>
    <row r="653" spans="6:31" x14ac:dyDescent="0.15">
      <c r="F653" s="40"/>
      <c r="G653" s="40"/>
      <c r="H653" s="40"/>
      <c r="I653" s="41"/>
      <c r="J653" s="41"/>
      <c r="K653" s="32">
        <f t="shared" si="67"/>
        <v>0</v>
      </c>
      <c r="L653" s="42">
        <v>1.4999999999999999E-2</v>
      </c>
      <c r="M653" s="33">
        <f t="shared" si="68"/>
        <v>-50.997946611909654</v>
      </c>
      <c r="N653" s="22">
        <f>(Gesamt!$B$2-IF(H653=0,G653,H653))/365.25</f>
        <v>116</v>
      </c>
      <c r="O653" s="22">
        <f t="shared" si="72"/>
        <v>65.002053388090346</v>
      </c>
      <c r="P653" s="23">
        <f>F653+IF(C653="m",Gesamt!$B$13*365.25,Gesamt!$B$14*365.25)</f>
        <v>23741.25</v>
      </c>
      <c r="Q653" s="34">
        <f t="shared" si="69"/>
        <v>23742</v>
      </c>
      <c r="R653" s="24">
        <f>IF(N653&lt;Gesamt!$B$23,IF(H653=0,G653+365.25*Gesamt!$B$23,H653+365.25*Gesamt!$B$23),0)</f>
        <v>0</v>
      </c>
      <c r="S653" s="35">
        <f>IF(M653&lt;Gesamt!$B$17,Gesamt!$C$17,IF(M653&lt;Gesamt!$B$18,Gesamt!$C$18,IF(M653&lt;Gesamt!$B$19,Gesamt!$C$19,Gesamt!$C$20)))</f>
        <v>0</v>
      </c>
      <c r="T653" s="26">
        <f>IF(R653&gt;0,IF(R653&lt;P653,K653/12*Gesamt!$C$23*(1+L653)^(Gesamt!$B$23-Beamte!N653)*(1+$K$4),0),0)</f>
        <v>0</v>
      </c>
      <c r="U653" s="36">
        <f>(T653/Gesamt!$B$23*N653/((1+Gesamt!$B$29)^(Gesamt!$B$23-Beamte!N653)))*(1+S653)</f>
        <v>0</v>
      </c>
      <c r="V653" s="24">
        <f>IF(N653&lt;Gesamt!$B$24,IF(H653=0,G653+365.25*Gesamt!$B$24,H653+365.25*Gesamt!$B$24),0)</f>
        <v>0</v>
      </c>
      <c r="W653" s="26" t="b">
        <f>IF(V653&gt;0,IF(V653&lt;P653,K653/12*Gesamt!$C$24*(1+L653)^(Gesamt!$B$24-Beamte!N653)*(1+$K$4),IF(O653&gt;=35,K653/12*Gesamt!$C$24*(1+L653)^(O653-N653)*(1+$K$4),0)))</f>
        <v>0</v>
      </c>
      <c r="X653" s="36">
        <f>IF(O653&gt;=40,(W653/Gesamt!$B$24*N653/((1+Gesamt!$B$29)^(Gesamt!$B$24-Beamte!N653))*(1+S653)),IF(O653&gt;=35,(W653/O653*N653/((1+Gesamt!$B$29)^(O653-Beamte!N653))*(1+S653)),0))</f>
        <v>0</v>
      </c>
      <c r="Y653" s="27">
        <f>IF(N653&gt;Gesamt!$B$23,0,K653/12*Gesamt!$C$23*(((1+Beamte!L653)^(Gesamt!$B$23-Beamte!N653))))</f>
        <v>0</v>
      </c>
      <c r="Z653" s="15">
        <f>IF(N653&gt;Gesamt!$B$32,0,Y653/Gesamt!$B$32*((N653)*(1+S653))/((1+Gesamt!$B$29)^(Gesamt!$B$32-N653)))</f>
        <v>0</v>
      </c>
      <c r="AA653" s="37">
        <f t="shared" si="70"/>
        <v>0</v>
      </c>
      <c r="AB653" s="15">
        <f>IF(V653-P653&gt;0,0,IF(N653&gt;Gesamt!$B$24,0,K653/12*Gesamt!$C$24*(((1+Beamte!L653)^(Gesamt!$B$24-Beamte!N653)))))</f>
        <v>0</v>
      </c>
      <c r="AC653" s="15">
        <f>IF(N653&gt;Gesamt!$B$24,0,AB653/Gesamt!$B$24*((N653)*(1+S653))/((1+Gesamt!$B$29)^(Gesamt!$B$24-N653)))</f>
        <v>0</v>
      </c>
      <c r="AD653" s="37">
        <f t="shared" si="71"/>
        <v>0</v>
      </c>
      <c r="AE653" s="15">
        <f>IF(R653-P653&lt;0,0,x)</f>
        <v>0</v>
      </c>
    </row>
    <row r="654" spans="6:31" x14ac:dyDescent="0.15">
      <c r="F654" s="40"/>
      <c r="G654" s="40"/>
      <c r="H654" s="40"/>
      <c r="I654" s="41"/>
      <c r="J654" s="41"/>
      <c r="K654" s="32">
        <f t="shared" si="67"/>
        <v>0</v>
      </c>
      <c r="L654" s="42">
        <v>1.4999999999999999E-2</v>
      </c>
      <c r="M654" s="33">
        <f t="shared" si="68"/>
        <v>-50.997946611909654</v>
      </c>
      <c r="N654" s="22">
        <f>(Gesamt!$B$2-IF(H654=0,G654,H654))/365.25</f>
        <v>116</v>
      </c>
      <c r="O654" s="22">
        <f t="shared" si="72"/>
        <v>65.002053388090346</v>
      </c>
      <c r="P654" s="23">
        <f>F654+IF(C654="m",Gesamt!$B$13*365.25,Gesamt!$B$14*365.25)</f>
        <v>23741.25</v>
      </c>
      <c r="Q654" s="34">
        <f t="shared" si="69"/>
        <v>23742</v>
      </c>
      <c r="R654" s="24">
        <f>IF(N654&lt;Gesamt!$B$23,IF(H654=0,G654+365.25*Gesamt!$B$23,H654+365.25*Gesamt!$B$23),0)</f>
        <v>0</v>
      </c>
      <c r="S654" s="35">
        <f>IF(M654&lt;Gesamt!$B$17,Gesamt!$C$17,IF(M654&lt;Gesamt!$B$18,Gesamt!$C$18,IF(M654&lt;Gesamt!$B$19,Gesamt!$C$19,Gesamt!$C$20)))</f>
        <v>0</v>
      </c>
      <c r="T654" s="26">
        <f>IF(R654&gt;0,IF(R654&lt;P654,K654/12*Gesamt!$C$23*(1+L654)^(Gesamt!$B$23-Beamte!N654)*(1+$K$4),0),0)</f>
        <v>0</v>
      </c>
      <c r="U654" s="36">
        <f>(T654/Gesamt!$B$23*N654/((1+Gesamt!$B$29)^(Gesamt!$B$23-Beamte!N654)))*(1+S654)</f>
        <v>0</v>
      </c>
      <c r="V654" s="24">
        <f>IF(N654&lt;Gesamt!$B$24,IF(H654=0,G654+365.25*Gesamt!$B$24,H654+365.25*Gesamt!$B$24),0)</f>
        <v>0</v>
      </c>
      <c r="W654" s="26" t="b">
        <f>IF(V654&gt;0,IF(V654&lt;P654,K654/12*Gesamt!$C$24*(1+L654)^(Gesamt!$B$24-Beamte!N654)*(1+$K$4),IF(O654&gt;=35,K654/12*Gesamt!$C$24*(1+L654)^(O654-N654)*(1+$K$4),0)))</f>
        <v>0</v>
      </c>
      <c r="X654" s="36">
        <f>IF(O654&gt;=40,(W654/Gesamt!$B$24*N654/((1+Gesamt!$B$29)^(Gesamt!$B$24-Beamte!N654))*(1+S654)),IF(O654&gt;=35,(W654/O654*N654/((1+Gesamt!$B$29)^(O654-Beamte!N654))*(1+S654)),0))</f>
        <v>0</v>
      </c>
      <c r="Y654" s="27">
        <f>IF(N654&gt;Gesamt!$B$23,0,K654/12*Gesamt!$C$23*(((1+Beamte!L654)^(Gesamt!$B$23-Beamte!N654))))</f>
        <v>0</v>
      </c>
      <c r="Z654" s="15">
        <f>IF(N654&gt;Gesamt!$B$32,0,Y654/Gesamt!$B$32*((N654)*(1+S654))/((1+Gesamt!$B$29)^(Gesamt!$B$32-N654)))</f>
        <v>0</v>
      </c>
      <c r="AA654" s="37">
        <f t="shared" si="70"/>
        <v>0</v>
      </c>
      <c r="AB654" s="15">
        <f>IF(V654-P654&gt;0,0,IF(N654&gt;Gesamt!$B$24,0,K654/12*Gesamt!$C$24*(((1+Beamte!L654)^(Gesamt!$B$24-Beamte!N654)))))</f>
        <v>0</v>
      </c>
      <c r="AC654" s="15">
        <f>IF(N654&gt;Gesamt!$B$24,0,AB654/Gesamt!$B$24*((N654)*(1+S654))/((1+Gesamt!$B$29)^(Gesamt!$B$24-N654)))</f>
        <v>0</v>
      </c>
      <c r="AD654" s="37">
        <f t="shared" si="71"/>
        <v>0</v>
      </c>
      <c r="AE654" s="15">
        <f>IF(R654-P654&lt;0,0,x)</f>
        <v>0</v>
      </c>
    </row>
    <row r="655" spans="6:31" x14ac:dyDescent="0.15">
      <c r="F655" s="40"/>
      <c r="G655" s="40"/>
      <c r="H655" s="40"/>
      <c r="I655" s="41"/>
      <c r="J655" s="41"/>
      <c r="K655" s="32">
        <f t="shared" si="67"/>
        <v>0</v>
      </c>
      <c r="L655" s="42">
        <v>1.4999999999999999E-2</v>
      </c>
      <c r="M655" s="33">
        <f t="shared" si="68"/>
        <v>-50.997946611909654</v>
      </c>
      <c r="N655" s="22">
        <f>(Gesamt!$B$2-IF(H655=0,G655,H655))/365.25</f>
        <v>116</v>
      </c>
      <c r="O655" s="22">
        <f t="shared" si="72"/>
        <v>65.002053388090346</v>
      </c>
      <c r="P655" s="23">
        <f>F655+IF(C655="m",Gesamt!$B$13*365.25,Gesamt!$B$14*365.25)</f>
        <v>23741.25</v>
      </c>
      <c r="Q655" s="34">
        <f t="shared" si="69"/>
        <v>23742</v>
      </c>
      <c r="R655" s="24">
        <f>IF(N655&lt;Gesamt!$B$23,IF(H655=0,G655+365.25*Gesamt!$B$23,H655+365.25*Gesamt!$B$23),0)</f>
        <v>0</v>
      </c>
      <c r="S655" s="35">
        <f>IF(M655&lt;Gesamt!$B$17,Gesamt!$C$17,IF(M655&lt;Gesamt!$B$18,Gesamt!$C$18,IF(M655&lt;Gesamt!$B$19,Gesamt!$C$19,Gesamt!$C$20)))</f>
        <v>0</v>
      </c>
      <c r="T655" s="26">
        <f>IF(R655&gt;0,IF(R655&lt;P655,K655/12*Gesamt!$C$23*(1+L655)^(Gesamt!$B$23-Beamte!N655)*(1+$K$4),0),0)</f>
        <v>0</v>
      </c>
      <c r="U655" s="36">
        <f>(T655/Gesamt!$B$23*N655/((1+Gesamt!$B$29)^(Gesamt!$B$23-Beamte!N655)))*(1+S655)</f>
        <v>0</v>
      </c>
      <c r="V655" s="24">
        <f>IF(N655&lt;Gesamt!$B$24,IF(H655=0,G655+365.25*Gesamt!$B$24,H655+365.25*Gesamt!$B$24),0)</f>
        <v>0</v>
      </c>
      <c r="W655" s="26" t="b">
        <f>IF(V655&gt;0,IF(V655&lt;P655,K655/12*Gesamt!$C$24*(1+L655)^(Gesamt!$B$24-Beamte!N655)*(1+$K$4),IF(O655&gt;=35,K655/12*Gesamt!$C$24*(1+L655)^(O655-N655)*(1+$K$4),0)))</f>
        <v>0</v>
      </c>
      <c r="X655" s="36">
        <f>IF(O655&gt;=40,(W655/Gesamt!$B$24*N655/((1+Gesamt!$B$29)^(Gesamt!$B$24-Beamte!N655))*(1+S655)),IF(O655&gt;=35,(W655/O655*N655/((1+Gesamt!$B$29)^(O655-Beamte!N655))*(1+S655)),0))</f>
        <v>0</v>
      </c>
      <c r="Y655" s="27">
        <f>IF(N655&gt;Gesamt!$B$23,0,K655/12*Gesamt!$C$23*(((1+Beamte!L655)^(Gesamt!$B$23-Beamte!N655))))</f>
        <v>0</v>
      </c>
      <c r="Z655" s="15">
        <f>IF(N655&gt;Gesamt!$B$32,0,Y655/Gesamt!$B$32*((N655)*(1+S655))/((1+Gesamt!$B$29)^(Gesamt!$B$32-N655)))</f>
        <v>0</v>
      </c>
      <c r="AA655" s="37">
        <f t="shared" si="70"/>
        <v>0</v>
      </c>
      <c r="AB655" s="15">
        <f>IF(V655-P655&gt;0,0,IF(N655&gt;Gesamt!$B$24,0,K655/12*Gesamt!$C$24*(((1+Beamte!L655)^(Gesamt!$B$24-Beamte!N655)))))</f>
        <v>0</v>
      </c>
      <c r="AC655" s="15">
        <f>IF(N655&gt;Gesamt!$B$24,0,AB655/Gesamt!$B$24*((N655)*(1+S655))/((1+Gesamt!$B$29)^(Gesamt!$B$24-N655)))</f>
        <v>0</v>
      </c>
      <c r="AD655" s="37">
        <f t="shared" si="71"/>
        <v>0</v>
      </c>
      <c r="AE655" s="15">
        <f>IF(R655-P655&lt;0,0,x)</f>
        <v>0</v>
      </c>
    </row>
    <row r="656" spans="6:31" x14ac:dyDescent="0.15">
      <c r="F656" s="40"/>
      <c r="G656" s="40"/>
      <c r="H656" s="40"/>
      <c r="I656" s="41"/>
      <c r="J656" s="41"/>
      <c r="K656" s="32">
        <f t="shared" si="67"/>
        <v>0</v>
      </c>
      <c r="L656" s="42">
        <v>1.4999999999999999E-2</v>
      </c>
      <c r="M656" s="33">
        <f t="shared" si="68"/>
        <v>-50.997946611909654</v>
      </c>
      <c r="N656" s="22">
        <f>(Gesamt!$B$2-IF(H656=0,G656,H656))/365.25</f>
        <v>116</v>
      </c>
      <c r="O656" s="22">
        <f t="shared" si="72"/>
        <v>65.002053388090346</v>
      </c>
      <c r="P656" s="23">
        <f>F656+IF(C656="m",Gesamt!$B$13*365.25,Gesamt!$B$14*365.25)</f>
        <v>23741.25</v>
      </c>
      <c r="Q656" s="34">
        <f t="shared" si="69"/>
        <v>23742</v>
      </c>
      <c r="R656" s="24">
        <f>IF(N656&lt;Gesamt!$B$23,IF(H656=0,G656+365.25*Gesamt!$B$23,H656+365.25*Gesamt!$B$23),0)</f>
        <v>0</v>
      </c>
      <c r="S656" s="35">
        <f>IF(M656&lt;Gesamt!$B$17,Gesamt!$C$17,IF(M656&lt;Gesamt!$B$18,Gesamt!$C$18,IF(M656&lt;Gesamt!$B$19,Gesamt!$C$19,Gesamt!$C$20)))</f>
        <v>0</v>
      </c>
      <c r="T656" s="26">
        <f>IF(R656&gt;0,IF(R656&lt;P656,K656/12*Gesamt!$C$23*(1+L656)^(Gesamt!$B$23-Beamte!N656)*(1+$K$4),0),0)</f>
        <v>0</v>
      </c>
      <c r="U656" s="36">
        <f>(T656/Gesamt!$B$23*N656/((1+Gesamt!$B$29)^(Gesamt!$B$23-Beamte!N656)))*(1+S656)</f>
        <v>0</v>
      </c>
      <c r="V656" s="24">
        <f>IF(N656&lt;Gesamt!$B$24,IF(H656=0,G656+365.25*Gesamt!$B$24,H656+365.25*Gesamt!$B$24),0)</f>
        <v>0</v>
      </c>
      <c r="W656" s="26" t="b">
        <f>IF(V656&gt;0,IF(V656&lt;P656,K656/12*Gesamt!$C$24*(1+L656)^(Gesamt!$B$24-Beamte!N656)*(1+$K$4),IF(O656&gt;=35,K656/12*Gesamt!$C$24*(1+L656)^(O656-N656)*(1+$K$4),0)))</f>
        <v>0</v>
      </c>
      <c r="X656" s="36">
        <f>IF(O656&gt;=40,(W656/Gesamt!$B$24*N656/((1+Gesamt!$B$29)^(Gesamt!$B$24-Beamte!N656))*(1+S656)),IF(O656&gt;=35,(W656/O656*N656/((1+Gesamt!$B$29)^(O656-Beamte!N656))*(1+S656)),0))</f>
        <v>0</v>
      </c>
      <c r="Y656" s="27">
        <f>IF(N656&gt;Gesamt!$B$23,0,K656/12*Gesamt!$C$23*(((1+Beamte!L656)^(Gesamt!$B$23-Beamte!N656))))</f>
        <v>0</v>
      </c>
      <c r="Z656" s="15">
        <f>IF(N656&gt;Gesamt!$B$32,0,Y656/Gesamt!$B$32*((N656)*(1+S656))/((1+Gesamt!$B$29)^(Gesamt!$B$32-N656)))</f>
        <v>0</v>
      </c>
      <c r="AA656" s="37">
        <f t="shared" si="70"/>
        <v>0</v>
      </c>
      <c r="AB656" s="15">
        <f>IF(V656-P656&gt;0,0,IF(N656&gt;Gesamt!$B$24,0,K656/12*Gesamt!$C$24*(((1+Beamte!L656)^(Gesamt!$B$24-Beamte!N656)))))</f>
        <v>0</v>
      </c>
      <c r="AC656" s="15">
        <f>IF(N656&gt;Gesamt!$B$24,0,AB656/Gesamt!$B$24*((N656)*(1+S656))/((1+Gesamt!$B$29)^(Gesamt!$B$24-N656)))</f>
        <v>0</v>
      </c>
      <c r="AD656" s="37">
        <f t="shared" si="71"/>
        <v>0</v>
      </c>
      <c r="AE656" s="15">
        <f>IF(R656-P656&lt;0,0,x)</f>
        <v>0</v>
      </c>
    </row>
    <row r="657" spans="6:31" x14ac:dyDescent="0.15">
      <c r="F657" s="40"/>
      <c r="G657" s="40"/>
      <c r="H657" s="40"/>
      <c r="I657" s="41"/>
      <c r="J657" s="41"/>
      <c r="K657" s="32">
        <f t="shared" si="67"/>
        <v>0</v>
      </c>
      <c r="L657" s="42">
        <v>1.4999999999999999E-2</v>
      </c>
      <c r="M657" s="33">
        <f t="shared" si="68"/>
        <v>-50.997946611909654</v>
      </c>
      <c r="N657" s="22">
        <f>(Gesamt!$B$2-IF(H657=0,G657,H657))/365.25</f>
        <v>116</v>
      </c>
      <c r="O657" s="22">
        <f t="shared" si="72"/>
        <v>65.002053388090346</v>
      </c>
      <c r="P657" s="23">
        <f>F657+IF(C657="m",Gesamt!$B$13*365.25,Gesamt!$B$14*365.25)</f>
        <v>23741.25</v>
      </c>
      <c r="Q657" s="34">
        <f t="shared" si="69"/>
        <v>23742</v>
      </c>
      <c r="R657" s="24">
        <f>IF(N657&lt;Gesamt!$B$23,IF(H657=0,G657+365.25*Gesamt!$B$23,H657+365.25*Gesamt!$B$23),0)</f>
        <v>0</v>
      </c>
      <c r="S657" s="35">
        <f>IF(M657&lt;Gesamt!$B$17,Gesamt!$C$17,IF(M657&lt;Gesamt!$B$18,Gesamt!$C$18,IF(M657&lt;Gesamt!$B$19,Gesamt!$C$19,Gesamt!$C$20)))</f>
        <v>0</v>
      </c>
      <c r="T657" s="26">
        <f>IF(R657&gt;0,IF(R657&lt;P657,K657/12*Gesamt!$C$23*(1+L657)^(Gesamt!$B$23-Beamte!N657)*(1+$K$4),0),0)</f>
        <v>0</v>
      </c>
      <c r="U657" s="36">
        <f>(T657/Gesamt!$B$23*N657/((1+Gesamt!$B$29)^(Gesamt!$B$23-Beamte!N657)))*(1+S657)</f>
        <v>0</v>
      </c>
      <c r="V657" s="24">
        <f>IF(N657&lt;Gesamt!$B$24,IF(H657=0,G657+365.25*Gesamt!$B$24,H657+365.25*Gesamt!$B$24),0)</f>
        <v>0</v>
      </c>
      <c r="W657" s="26" t="b">
        <f>IF(V657&gt;0,IF(V657&lt;P657,K657/12*Gesamt!$C$24*(1+L657)^(Gesamt!$B$24-Beamte!N657)*(1+$K$4),IF(O657&gt;=35,K657/12*Gesamt!$C$24*(1+L657)^(O657-N657)*(1+$K$4),0)))</f>
        <v>0</v>
      </c>
      <c r="X657" s="36">
        <f>IF(O657&gt;=40,(W657/Gesamt!$B$24*N657/((1+Gesamt!$B$29)^(Gesamt!$B$24-Beamte!N657))*(1+S657)),IF(O657&gt;=35,(W657/O657*N657/((1+Gesamt!$B$29)^(O657-Beamte!N657))*(1+S657)),0))</f>
        <v>0</v>
      </c>
      <c r="Y657" s="27">
        <f>IF(N657&gt;Gesamt!$B$23,0,K657/12*Gesamt!$C$23*(((1+Beamte!L657)^(Gesamt!$B$23-Beamte!N657))))</f>
        <v>0</v>
      </c>
      <c r="Z657" s="15">
        <f>IF(N657&gt;Gesamt!$B$32,0,Y657/Gesamt!$B$32*((N657)*(1+S657))/((1+Gesamt!$B$29)^(Gesamt!$B$32-N657)))</f>
        <v>0</v>
      </c>
      <c r="AA657" s="37">
        <f t="shared" si="70"/>
        <v>0</v>
      </c>
      <c r="AB657" s="15">
        <f>IF(V657-P657&gt;0,0,IF(N657&gt;Gesamt!$B$24,0,K657/12*Gesamt!$C$24*(((1+Beamte!L657)^(Gesamt!$B$24-Beamte!N657)))))</f>
        <v>0</v>
      </c>
      <c r="AC657" s="15">
        <f>IF(N657&gt;Gesamt!$B$24,0,AB657/Gesamt!$B$24*((N657)*(1+S657))/((1+Gesamt!$B$29)^(Gesamt!$B$24-N657)))</f>
        <v>0</v>
      </c>
      <c r="AD657" s="37">
        <f t="shared" si="71"/>
        <v>0</v>
      </c>
      <c r="AE657" s="15">
        <f>IF(R657-P657&lt;0,0,x)</f>
        <v>0</v>
      </c>
    </row>
    <row r="658" spans="6:31" x14ac:dyDescent="0.15">
      <c r="F658" s="40"/>
      <c r="G658" s="40"/>
      <c r="H658" s="40"/>
      <c r="I658" s="41"/>
      <c r="J658" s="41"/>
      <c r="K658" s="32">
        <f t="shared" si="67"/>
        <v>0</v>
      </c>
      <c r="L658" s="42">
        <v>1.4999999999999999E-2</v>
      </c>
      <c r="M658" s="33">
        <f t="shared" si="68"/>
        <v>-50.997946611909654</v>
      </c>
      <c r="N658" s="22">
        <f>(Gesamt!$B$2-IF(H658=0,G658,H658))/365.25</f>
        <v>116</v>
      </c>
      <c r="O658" s="22">
        <f t="shared" si="72"/>
        <v>65.002053388090346</v>
      </c>
      <c r="P658" s="23">
        <f>F658+IF(C658="m",Gesamt!$B$13*365.25,Gesamt!$B$14*365.25)</f>
        <v>23741.25</v>
      </c>
      <c r="Q658" s="34">
        <f t="shared" si="69"/>
        <v>23742</v>
      </c>
      <c r="R658" s="24">
        <f>IF(N658&lt;Gesamt!$B$23,IF(H658=0,G658+365.25*Gesamt!$B$23,H658+365.25*Gesamt!$B$23),0)</f>
        <v>0</v>
      </c>
      <c r="S658" s="35">
        <f>IF(M658&lt;Gesamt!$B$17,Gesamt!$C$17,IF(M658&lt;Gesamt!$B$18,Gesamt!$C$18,IF(M658&lt;Gesamt!$B$19,Gesamt!$C$19,Gesamt!$C$20)))</f>
        <v>0</v>
      </c>
      <c r="T658" s="26">
        <f>IF(R658&gt;0,IF(R658&lt;P658,K658/12*Gesamt!$C$23*(1+L658)^(Gesamt!$B$23-Beamte!N658)*(1+$K$4),0),0)</f>
        <v>0</v>
      </c>
      <c r="U658" s="36">
        <f>(T658/Gesamt!$B$23*N658/((1+Gesamt!$B$29)^(Gesamt!$B$23-Beamte!N658)))*(1+S658)</f>
        <v>0</v>
      </c>
      <c r="V658" s="24">
        <f>IF(N658&lt;Gesamt!$B$24,IF(H658=0,G658+365.25*Gesamt!$B$24,H658+365.25*Gesamt!$B$24),0)</f>
        <v>0</v>
      </c>
      <c r="W658" s="26" t="b">
        <f>IF(V658&gt;0,IF(V658&lt;P658,K658/12*Gesamt!$C$24*(1+L658)^(Gesamt!$B$24-Beamte!N658)*(1+$K$4),IF(O658&gt;=35,K658/12*Gesamt!$C$24*(1+L658)^(O658-N658)*(1+$K$4),0)))</f>
        <v>0</v>
      </c>
      <c r="X658" s="36">
        <f>IF(O658&gt;=40,(W658/Gesamt!$B$24*N658/((1+Gesamt!$B$29)^(Gesamt!$B$24-Beamte!N658))*(1+S658)),IF(O658&gt;=35,(W658/O658*N658/((1+Gesamt!$B$29)^(O658-Beamte!N658))*(1+S658)),0))</f>
        <v>0</v>
      </c>
      <c r="Y658" s="27">
        <f>IF(N658&gt;Gesamt!$B$23,0,K658/12*Gesamt!$C$23*(((1+Beamte!L658)^(Gesamt!$B$23-Beamte!N658))))</f>
        <v>0</v>
      </c>
      <c r="Z658" s="15">
        <f>IF(N658&gt;Gesamt!$B$32,0,Y658/Gesamt!$B$32*((N658)*(1+S658))/((1+Gesamt!$B$29)^(Gesamt!$B$32-N658)))</f>
        <v>0</v>
      </c>
      <c r="AA658" s="37">
        <f t="shared" si="70"/>
        <v>0</v>
      </c>
      <c r="AB658" s="15">
        <f>IF(V658-P658&gt;0,0,IF(N658&gt;Gesamt!$B$24,0,K658/12*Gesamt!$C$24*(((1+Beamte!L658)^(Gesamt!$B$24-Beamte!N658)))))</f>
        <v>0</v>
      </c>
      <c r="AC658" s="15">
        <f>IF(N658&gt;Gesamt!$B$24,0,AB658/Gesamt!$B$24*((N658)*(1+S658))/((1+Gesamt!$B$29)^(Gesamt!$B$24-N658)))</f>
        <v>0</v>
      </c>
      <c r="AD658" s="37">
        <f t="shared" si="71"/>
        <v>0</v>
      </c>
      <c r="AE658" s="15">
        <f>IF(R658-P658&lt;0,0,x)</f>
        <v>0</v>
      </c>
    </row>
    <row r="659" spans="6:31" x14ac:dyDescent="0.15">
      <c r="F659" s="40"/>
      <c r="G659" s="40"/>
      <c r="H659" s="40"/>
      <c r="I659" s="41"/>
      <c r="J659" s="41"/>
      <c r="K659" s="32">
        <f t="shared" si="67"/>
        <v>0</v>
      </c>
      <c r="L659" s="42">
        <v>1.4999999999999999E-2</v>
      </c>
      <c r="M659" s="33">
        <f t="shared" si="68"/>
        <v>-50.997946611909654</v>
      </c>
      <c r="N659" s="22">
        <f>(Gesamt!$B$2-IF(H659=0,G659,H659))/365.25</f>
        <v>116</v>
      </c>
      <c r="O659" s="22">
        <f t="shared" si="72"/>
        <v>65.002053388090346</v>
      </c>
      <c r="P659" s="23">
        <f>F659+IF(C659="m",Gesamt!$B$13*365.25,Gesamt!$B$14*365.25)</f>
        <v>23741.25</v>
      </c>
      <c r="Q659" s="34">
        <f t="shared" si="69"/>
        <v>23742</v>
      </c>
      <c r="R659" s="24">
        <f>IF(N659&lt;Gesamt!$B$23,IF(H659=0,G659+365.25*Gesamt!$B$23,H659+365.25*Gesamt!$B$23),0)</f>
        <v>0</v>
      </c>
      <c r="S659" s="35">
        <f>IF(M659&lt;Gesamt!$B$17,Gesamt!$C$17,IF(M659&lt;Gesamt!$B$18,Gesamt!$C$18,IF(M659&lt;Gesamt!$B$19,Gesamt!$C$19,Gesamt!$C$20)))</f>
        <v>0</v>
      </c>
      <c r="T659" s="26">
        <f>IF(R659&gt;0,IF(R659&lt;P659,K659/12*Gesamt!$C$23*(1+L659)^(Gesamt!$B$23-Beamte!N659)*(1+$K$4),0),0)</f>
        <v>0</v>
      </c>
      <c r="U659" s="36">
        <f>(T659/Gesamt!$B$23*N659/((1+Gesamt!$B$29)^(Gesamt!$B$23-Beamte!N659)))*(1+S659)</f>
        <v>0</v>
      </c>
      <c r="V659" s="24">
        <f>IF(N659&lt;Gesamt!$B$24,IF(H659=0,G659+365.25*Gesamt!$B$24,H659+365.25*Gesamt!$B$24),0)</f>
        <v>0</v>
      </c>
      <c r="W659" s="26" t="b">
        <f>IF(V659&gt;0,IF(V659&lt;P659,K659/12*Gesamt!$C$24*(1+L659)^(Gesamt!$B$24-Beamte!N659)*(1+$K$4),IF(O659&gt;=35,K659/12*Gesamt!$C$24*(1+L659)^(O659-N659)*(1+$K$4),0)))</f>
        <v>0</v>
      </c>
      <c r="X659" s="36">
        <f>IF(O659&gt;=40,(W659/Gesamt!$B$24*N659/((1+Gesamt!$B$29)^(Gesamt!$B$24-Beamte!N659))*(1+S659)),IF(O659&gt;=35,(W659/O659*N659/((1+Gesamt!$B$29)^(O659-Beamte!N659))*(1+S659)),0))</f>
        <v>0</v>
      </c>
      <c r="Y659" s="27">
        <f>IF(N659&gt;Gesamt!$B$23,0,K659/12*Gesamt!$C$23*(((1+Beamte!L659)^(Gesamt!$B$23-Beamte!N659))))</f>
        <v>0</v>
      </c>
      <c r="Z659" s="15">
        <f>IF(N659&gt;Gesamt!$B$32,0,Y659/Gesamt!$B$32*((N659)*(1+S659))/((1+Gesamt!$B$29)^(Gesamt!$B$32-N659)))</f>
        <v>0</v>
      </c>
      <c r="AA659" s="37">
        <f t="shared" si="70"/>
        <v>0</v>
      </c>
      <c r="AB659" s="15">
        <f>IF(V659-P659&gt;0,0,IF(N659&gt;Gesamt!$B$24,0,K659/12*Gesamt!$C$24*(((1+Beamte!L659)^(Gesamt!$B$24-Beamte!N659)))))</f>
        <v>0</v>
      </c>
      <c r="AC659" s="15">
        <f>IF(N659&gt;Gesamt!$B$24,0,AB659/Gesamt!$B$24*((N659)*(1+S659))/((1+Gesamt!$B$29)^(Gesamt!$B$24-N659)))</f>
        <v>0</v>
      </c>
      <c r="AD659" s="37">
        <f t="shared" si="71"/>
        <v>0</v>
      </c>
      <c r="AE659" s="15">
        <f>IF(R659-P659&lt;0,0,x)</f>
        <v>0</v>
      </c>
    </row>
    <row r="660" spans="6:31" x14ac:dyDescent="0.15">
      <c r="F660" s="40"/>
      <c r="G660" s="40"/>
      <c r="H660" s="40"/>
      <c r="I660" s="41"/>
      <c r="J660" s="41"/>
      <c r="K660" s="32">
        <f t="shared" si="67"/>
        <v>0</v>
      </c>
      <c r="L660" s="42">
        <v>1.4999999999999999E-2</v>
      </c>
      <c r="M660" s="33">
        <f t="shared" si="68"/>
        <v>-50.997946611909654</v>
      </c>
      <c r="N660" s="22">
        <f>(Gesamt!$B$2-IF(H660=0,G660,H660))/365.25</f>
        <v>116</v>
      </c>
      <c r="O660" s="22">
        <f t="shared" si="72"/>
        <v>65.002053388090346</v>
      </c>
      <c r="P660" s="23">
        <f>F660+IF(C660="m",Gesamt!$B$13*365.25,Gesamt!$B$14*365.25)</f>
        <v>23741.25</v>
      </c>
      <c r="Q660" s="34">
        <f t="shared" si="69"/>
        <v>23742</v>
      </c>
      <c r="R660" s="24">
        <f>IF(N660&lt;Gesamt!$B$23,IF(H660=0,G660+365.25*Gesamt!$B$23,H660+365.25*Gesamt!$B$23),0)</f>
        <v>0</v>
      </c>
      <c r="S660" s="35">
        <f>IF(M660&lt;Gesamt!$B$17,Gesamt!$C$17,IF(M660&lt;Gesamt!$B$18,Gesamt!$C$18,IF(M660&lt;Gesamt!$B$19,Gesamt!$C$19,Gesamt!$C$20)))</f>
        <v>0</v>
      </c>
      <c r="T660" s="26">
        <f>IF(R660&gt;0,IF(R660&lt;P660,K660/12*Gesamt!$C$23*(1+L660)^(Gesamt!$B$23-Beamte!N660)*(1+$K$4),0),0)</f>
        <v>0</v>
      </c>
      <c r="U660" s="36">
        <f>(T660/Gesamt!$B$23*N660/((1+Gesamt!$B$29)^(Gesamt!$B$23-Beamte!N660)))*(1+S660)</f>
        <v>0</v>
      </c>
      <c r="V660" s="24">
        <f>IF(N660&lt;Gesamt!$B$24,IF(H660=0,G660+365.25*Gesamt!$B$24,H660+365.25*Gesamt!$B$24),0)</f>
        <v>0</v>
      </c>
      <c r="W660" s="26" t="b">
        <f>IF(V660&gt;0,IF(V660&lt;P660,K660/12*Gesamt!$C$24*(1+L660)^(Gesamt!$B$24-Beamte!N660)*(1+$K$4),IF(O660&gt;=35,K660/12*Gesamt!$C$24*(1+L660)^(O660-N660)*(1+$K$4),0)))</f>
        <v>0</v>
      </c>
      <c r="X660" s="36">
        <f>IF(O660&gt;=40,(W660/Gesamt!$B$24*N660/((1+Gesamt!$B$29)^(Gesamt!$B$24-Beamte!N660))*(1+S660)),IF(O660&gt;=35,(W660/O660*N660/((1+Gesamt!$B$29)^(O660-Beamte!N660))*(1+S660)),0))</f>
        <v>0</v>
      </c>
      <c r="Y660" s="27">
        <f>IF(N660&gt;Gesamt!$B$23,0,K660/12*Gesamt!$C$23*(((1+Beamte!L660)^(Gesamt!$B$23-Beamte!N660))))</f>
        <v>0</v>
      </c>
      <c r="Z660" s="15">
        <f>IF(N660&gt;Gesamt!$B$32,0,Y660/Gesamt!$B$32*((N660)*(1+S660))/((1+Gesamt!$B$29)^(Gesamt!$B$32-N660)))</f>
        <v>0</v>
      </c>
      <c r="AA660" s="37">
        <f t="shared" si="70"/>
        <v>0</v>
      </c>
      <c r="AB660" s="15">
        <f>IF(V660-P660&gt;0,0,IF(N660&gt;Gesamt!$B$24,0,K660/12*Gesamt!$C$24*(((1+Beamte!L660)^(Gesamt!$B$24-Beamte!N660)))))</f>
        <v>0</v>
      </c>
      <c r="AC660" s="15">
        <f>IF(N660&gt;Gesamt!$B$24,0,AB660/Gesamt!$B$24*((N660)*(1+S660))/((1+Gesamt!$B$29)^(Gesamt!$B$24-N660)))</f>
        <v>0</v>
      </c>
      <c r="AD660" s="37">
        <f t="shared" si="71"/>
        <v>0</v>
      </c>
      <c r="AE660" s="15">
        <f>IF(R660-P660&lt;0,0,x)</f>
        <v>0</v>
      </c>
    </row>
    <row r="661" spans="6:31" x14ac:dyDescent="0.15">
      <c r="F661" s="40"/>
      <c r="G661" s="40"/>
      <c r="H661" s="40"/>
      <c r="I661" s="41"/>
      <c r="J661" s="41"/>
      <c r="K661" s="32">
        <f t="shared" si="67"/>
        <v>0</v>
      </c>
      <c r="L661" s="42">
        <v>1.4999999999999999E-2</v>
      </c>
      <c r="M661" s="33">
        <f t="shared" si="68"/>
        <v>-50.997946611909654</v>
      </c>
      <c r="N661" s="22">
        <f>(Gesamt!$B$2-IF(H661=0,G661,H661))/365.25</f>
        <v>116</v>
      </c>
      <c r="O661" s="22">
        <f t="shared" si="72"/>
        <v>65.002053388090346</v>
      </c>
      <c r="P661" s="23">
        <f>F661+IF(C661="m",Gesamt!$B$13*365.25,Gesamt!$B$14*365.25)</f>
        <v>23741.25</v>
      </c>
      <c r="Q661" s="34">
        <f t="shared" si="69"/>
        <v>23742</v>
      </c>
      <c r="R661" s="24">
        <f>IF(N661&lt;Gesamt!$B$23,IF(H661=0,G661+365.25*Gesamt!$B$23,H661+365.25*Gesamt!$B$23),0)</f>
        <v>0</v>
      </c>
      <c r="S661" s="35">
        <f>IF(M661&lt;Gesamt!$B$17,Gesamt!$C$17,IF(M661&lt;Gesamt!$B$18,Gesamt!$C$18,IF(M661&lt;Gesamt!$B$19,Gesamt!$C$19,Gesamt!$C$20)))</f>
        <v>0</v>
      </c>
      <c r="T661" s="26">
        <f>IF(R661&gt;0,IF(R661&lt;P661,K661/12*Gesamt!$C$23*(1+L661)^(Gesamt!$B$23-Beamte!N661)*(1+$K$4),0),0)</f>
        <v>0</v>
      </c>
      <c r="U661" s="36">
        <f>(T661/Gesamt!$B$23*N661/((1+Gesamt!$B$29)^(Gesamt!$B$23-Beamte!N661)))*(1+S661)</f>
        <v>0</v>
      </c>
      <c r="V661" s="24">
        <f>IF(N661&lt;Gesamt!$B$24,IF(H661=0,G661+365.25*Gesamt!$B$24,H661+365.25*Gesamt!$B$24),0)</f>
        <v>0</v>
      </c>
      <c r="W661" s="26" t="b">
        <f>IF(V661&gt;0,IF(V661&lt;P661,K661/12*Gesamt!$C$24*(1+L661)^(Gesamt!$B$24-Beamte!N661)*(1+$K$4),IF(O661&gt;=35,K661/12*Gesamt!$C$24*(1+L661)^(O661-N661)*(1+$K$4),0)))</f>
        <v>0</v>
      </c>
      <c r="X661" s="36">
        <f>IF(O661&gt;=40,(W661/Gesamt!$B$24*N661/((1+Gesamt!$B$29)^(Gesamt!$B$24-Beamte!N661))*(1+S661)),IF(O661&gt;=35,(W661/O661*N661/((1+Gesamt!$B$29)^(O661-Beamte!N661))*(1+S661)),0))</f>
        <v>0</v>
      </c>
      <c r="Y661" s="27">
        <f>IF(N661&gt;Gesamt!$B$23,0,K661/12*Gesamt!$C$23*(((1+Beamte!L661)^(Gesamt!$B$23-Beamte!N661))))</f>
        <v>0</v>
      </c>
      <c r="Z661" s="15">
        <f>IF(N661&gt;Gesamt!$B$32,0,Y661/Gesamt!$B$32*((N661)*(1+S661))/((1+Gesamt!$B$29)^(Gesamt!$B$32-N661)))</f>
        <v>0</v>
      </c>
      <c r="AA661" s="37">
        <f t="shared" si="70"/>
        <v>0</v>
      </c>
      <c r="AB661" s="15">
        <f>IF(V661-P661&gt;0,0,IF(N661&gt;Gesamt!$B$24,0,K661/12*Gesamt!$C$24*(((1+Beamte!L661)^(Gesamt!$B$24-Beamte!N661)))))</f>
        <v>0</v>
      </c>
      <c r="AC661" s="15">
        <f>IF(N661&gt;Gesamt!$B$24,0,AB661/Gesamt!$B$24*((N661)*(1+S661))/((1+Gesamt!$B$29)^(Gesamt!$B$24-N661)))</f>
        <v>0</v>
      </c>
      <c r="AD661" s="37">
        <f t="shared" si="71"/>
        <v>0</v>
      </c>
      <c r="AE661" s="15">
        <f>IF(R661-P661&lt;0,0,x)</f>
        <v>0</v>
      </c>
    </row>
    <row r="662" spans="6:31" x14ac:dyDescent="0.15">
      <c r="F662" s="40"/>
      <c r="G662" s="40"/>
      <c r="H662" s="40"/>
      <c r="I662" s="41"/>
      <c r="J662" s="41"/>
      <c r="K662" s="32">
        <f t="shared" si="67"/>
        <v>0</v>
      </c>
      <c r="L662" s="42">
        <v>1.4999999999999999E-2</v>
      </c>
      <c r="M662" s="33">
        <f t="shared" si="68"/>
        <v>-50.997946611909654</v>
      </c>
      <c r="N662" s="22">
        <f>(Gesamt!$B$2-IF(H662=0,G662,H662))/365.25</f>
        <v>116</v>
      </c>
      <c r="O662" s="22">
        <f t="shared" si="72"/>
        <v>65.002053388090346</v>
      </c>
      <c r="P662" s="23">
        <f>F662+IF(C662="m",Gesamt!$B$13*365.25,Gesamt!$B$14*365.25)</f>
        <v>23741.25</v>
      </c>
      <c r="Q662" s="34">
        <f t="shared" si="69"/>
        <v>23742</v>
      </c>
      <c r="R662" s="24">
        <f>IF(N662&lt;Gesamt!$B$23,IF(H662=0,G662+365.25*Gesamt!$B$23,H662+365.25*Gesamt!$B$23),0)</f>
        <v>0</v>
      </c>
      <c r="S662" s="35">
        <f>IF(M662&lt;Gesamt!$B$17,Gesamt!$C$17,IF(M662&lt;Gesamt!$B$18,Gesamt!$C$18,IF(M662&lt;Gesamt!$B$19,Gesamt!$C$19,Gesamt!$C$20)))</f>
        <v>0</v>
      </c>
      <c r="T662" s="26">
        <f>IF(R662&gt;0,IF(R662&lt;P662,K662/12*Gesamt!$C$23*(1+L662)^(Gesamt!$B$23-Beamte!N662)*(1+$K$4),0),0)</f>
        <v>0</v>
      </c>
      <c r="U662" s="36">
        <f>(T662/Gesamt!$B$23*N662/((1+Gesamt!$B$29)^(Gesamt!$B$23-Beamte!N662)))*(1+S662)</f>
        <v>0</v>
      </c>
      <c r="V662" s="24">
        <f>IF(N662&lt;Gesamt!$B$24,IF(H662=0,G662+365.25*Gesamt!$B$24,H662+365.25*Gesamt!$B$24),0)</f>
        <v>0</v>
      </c>
      <c r="W662" s="26" t="b">
        <f>IF(V662&gt;0,IF(V662&lt;P662,K662/12*Gesamt!$C$24*(1+L662)^(Gesamt!$B$24-Beamte!N662)*(1+$K$4),IF(O662&gt;=35,K662/12*Gesamt!$C$24*(1+L662)^(O662-N662)*(1+$K$4),0)))</f>
        <v>0</v>
      </c>
      <c r="X662" s="36">
        <f>IF(O662&gt;=40,(W662/Gesamt!$B$24*N662/((1+Gesamt!$B$29)^(Gesamt!$B$24-Beamte!N662))*(1+S662)),IF(O662&gt;=35,(W662/O662*N662/((1+Gesamt!$B$29)^(O662-Beamte!N662))*(1+S662)),0))</f>
        <v>0</v>
      </c>
      <c r="Y662" s="27">
        <f>IF(N662&gt;Gesamt!$B$23,0,K662/12*Gesamt!$C$23*(((1+Beamte!L662)^(Gesamt!$B$23-Beamte!N662))))</f>
        <v>0</v>
      </c>
      <c r="Z662" s="15">
        <f>IF(N662&gt;Gesamt!$B$32,0,Y662/Gesamt!$B$32*((N662)*(1+S662))/((1+Gesamt!$B$29)^(Gesamt!$B$32-N662)))</f>
        <v>0</v>
      </c>
      <c r="AA662" s="37">
        <f t="shared" si="70"/>
        <v>0</v>
      </c>
      <c r="AB662" s="15">
        <f>IF(V662-P662&gt;0,0,IF(N662&gt;Gesamt!$B$24,0,K662/12*Gesamt!$C$24*(((1+Beamte!L662)^(Gesamt!$B$24-Beamte!N662)))))</f>
        <v>0</v>
      </c>
      <c r="AC662" s="15">
        <f>IF(N662&gt;Gesamt!$B$24,0,AB662/Gesamt!$B$24*((N662)*(1+S662))/((1+Gesamt!$B$29)^(Gesamt!$B$24-N662)))</f>
        <v>0</v>
      </c>
      <c r="AD662" s="37">
        <f t="shared" si="71"/>
        <v>0</v>
      </c>
      <c r="AE662" s="15">
        <f>IF(R662-P662&lt;0,0,x)</f>
        <v>0</v>
      </c>
    </row>
    <row r="663" spans="6:31" x14ac:dyDescent="0.15">
      <c r="F663" s="40"/>
      <c r="G663" s="40"/>
      <c r="H663" s="40"/>
      <c r="I663" s="41"/>
      <c r="J663" s="41"/>
      <c r="K663" s="32">
        <f t="shared" si="67"/>
        <v>0</v>
      </c>
      <c r="L663" s="42">
        <v>1.4999999999999999E-2</v>
      </c>
      <c r="M663" s="33">
        <f t="shared" si="68"/>
        <v>-50.997946611909654</v>
      </c>
      <c r="N663" s="22">
        <f>(Gesamt!$B$2-IF(H663=0,G663,H663))/365.25</f>
        <v>116</v>
      </c>
      <c r="O663" s="22">
        <f t="shared" si="72"/>
        <v>65.002053388090346</v>
      </c>
      <c r="P663" s="23">
        <f>F663+IF(C663="m",Gesamt!$B$13*365.25,Gesamt!$B$14*365.25)</f>
        <v>23741.25</v>
      </c>
      <c r="Q663" s="34">
        <f t="shared" si="69"/>
        <v>23742</v>
      </c>
      <c r="R663" s="24">
        <f>IF(N663&lt;Gesamt!$B$23,IF(H663=0,G663+365.25*Gesamt!$B$23,H663+365.25*Gesamt!$B$23),0)</f>
        <v>0</v>
      </c>
      <c r="S663" s="35">
        <f>IF(M663&lt;Gesamt!$B$17,Gesamt!$C$17,IF(M663&lt;Gesamt!$B$18,Gesamt!$C$18,IF(M663&lt;Gesamt!$B$19,Gesamt!$C$19,Gesamt!$C$20)))</f>
        <v>0</v>
      </c>
      <c r="T663" s="26">
        <f>IF(R663&gt;0,IF(R663&lt;P663,K663/12*Gesamt!$C$23*(1+L663)^(Gesamt!$B$23-Beamte!N663)*(1+$K$4),0),0)</f>
        <v>0</v>
      </c>
      <c r="U663" s="36">
        <f>(T663/Gesamt!$B$23*N663/((1+Gesamt!$B$29)^(Gesamt!$B$23-Beamte!N663)))*(1+S663)</f>
        <v>0</v>
      </c>
      <c r="V663" s="24">
        <f>IF(N663&lt;Gesamt!$B$24,IF(H663=0,G663+365.25*Gesamt!$B$24,H663+365.25*Gesamt!$B$24),0)</f>
        <v>0</v>
      </c>
      <c r="W663" s="26" t="b">
        <f>IF(V663&gt;0,IF(V663&lt;P663,K663/12*Gesamt!$C$24*(1+L663)^(Gesamt!$B$24-Beamte!N663)*(1+$K$4),IF(O663&gt;=35,K663/12*Gesamt!$C$24*(1+L663)^(O663-N663)*(1+$K$4),0)))</f>
        <v>0</v>
      </c>
      <c r="X663" s="36">
        <f>IF(O663&gt;=40,(W663/Gesamt!$B$24*N663/((1+Gesamt!$B$29)^(Gesamt!$B$24-Beamte!N663))*(1+S663)),IF(O663&gt;=35,(W663/O663*N663/((1+Gesamt!$B$29)^(O663-Beamte!N663))*(1+S663)),0))</f>
        <v>0</v>
      </c>
      <c r="Y663" s="27">
        <f>IF(N663&gt;Gesamt!$B$23,0,K663/12*Gesamt!$C$23*(((1+Beamte!L663)^(Gesamt!$B$23-Beamte!N663))))</f>
        <v>0</v>
      </c>
      <c r="Z663" s="15">
        <f>IF(N663&gt;Gesamt!$B$32,0,Y663/Gesamt!$B$32*((N663)*(1+S663))/((1+Gesamt!$B$29)^(Gesamt!$B$32-N663)))</f>
        <v>0</v>
      </c>
      <c r="AA663" s="37">
        <f t="shared" si="70"/>
        <v>0</v>
      </c>
      <c r="AB663" s="15">
        <f>IF(V663-P663&gt;0,0,IF(N663&gt;Gesamt!$B$24,0,K663/12*Gesamt!$C$24*(((1+Beamte!L663)^(Gesamt!$B$24-Beamte!N663)))))</f>
        <v>0</v>
      </c>
      <c r="AC663" s="15">
        <f>IF(N663&gt;Gesamt!$B$24,0,AB663/Gesamt!$B$24*((N663)*(1+S663))/((1+Gesamt!$B$29)^(Gesamt!$B$24-N663)))</f>
        <v>0</v>
      </c>
      <c r="AD663" s="37">
        <f t="shared" si="71"/>
        <v>0</v>
      </c>
      <c r="AE663" s="15">
        <f>IF(R663-P663&lt;0,0,x)</f>
        <v>0</v>
      </c>
    </row>
    <row r="664" spans="6:31" x14ac:dyDescent="0.15">
      <c r="F664" s="40"/>
      <c r="G664" s="40"/>
      <c r="H664" s="40"/>
      <c r="I664" s="41"/>
      <c r="J664" s="41"/>
      <c r="K664" s="32">
        <f t="shared" si="67"/>
        <v>0</v>
      </c>
      <c r="L664" s="42">
        <v>1.4999999999999999E-2</v>
      </c>
      <c r="M664" s="33">
        <f t="shared" si="68"/>
        <v>-50.997946611909654</v>
      </c>
      <c r="N664" s="22">
        <f>(Gesamt!$B$2-IF(H664=0,G664,H664))/365.25</f>
        <v>116</v>
      </c>
      <c r="O664" s="22">
        <f t="shared" si="72"/>
        <v>65.002053388090346</v>
      </c>
      <c r="P664" s="23">
        <f>F664+IF(C664="m",Gesamt!$B$13*365.25,Gesamt!$B$14*365.25)</f>
        <v>23741.25</v>
      </c>
      <c r="Q664" s="34">
        <f t="shared" si="69"/>
        <v>23742</v>
      </c>
      <c r="R664" s="24">
        <f>IF(N664&lt;Gesamt!$B$23,IF(H664=0,G664+365.25*Gesamt!$B$23,H664+365.25*Gesamt!$B$23),0)</f>
        <v>0</v>
      </c>
      <c r="S664" s="35">
        <f>IF(M664&lt;Gesamt!$B$17,Gesamt!$C$17,IF(M664&lt;Gesamt!$B$18,Gesamt!$C$18,IF(M664&lt;Gesamt!$B$19,Gesamt!$C$19,Gesamt!$C$20)))</f>
        <v>0</v>
      </c>
      <c r="T664" s="26">
        <f>IF(R664&gt;0,IF(R664&lt;P664,K664/12*Gesamt!$C$23*(1+L664)^(Gesamt!$B$23-Beamte!N664)*(1+$K$4),0),0)</f>
        <v>0</v>
      </c>
      <c r="U664" s="36">
        <f>(T664/Gesamt!$B$23*N664/((1+Gesamt!$B$29)^(Gesamt!$B$23-Beamte!N664)))*(1+S664)</f>
        <v>0</v>
      </c>
      <c r="V664" s="24">
        <f>IF(N664&lt;Gesamt!$B$24,IF(H664=0,G664+365.25*Gesamt!$B$24,H664+365.25*Gesamt!$B$24),0)</f>
        <v>0</v>
      </c>
      <c r="W664" s="26" t="b">
        <f>IF(V664&gt;0,IF(V664&lt;P664,K664/12*Gesamt!$C$24*(1+L664)^(Gesamt!$B$24-Beamte!N664)*(1+$K$4),IF(O664&gt;=35,K664/12*Gesamt!$C$24*(1+L664)^(O664-N664)*(1+$K$4),0)))</f>
        <v>0</v>
      </c>
      <c r="X664" s="36">
        <f>IF(O664&gt;=40,(W664/Gesamt!$B$24*N664/((1+Gesamt!$B$29)^(Gesamt!$B$24-Beamte!N664))*(1+S664)),IF(O664&gt;=35,(W664/O664*N664/((1+Gesamt!$B$29)^(O664-Beamte!N664))*(1+S664)),0))</f>
        <v>0</v>
      </c>
      <c r="Y664" s="27">
        <f>IF(N664&gt;Gesamt!$B$23,0,K664/12*Gesamt!$C$23*(((1+Beamte!L664)^(Gesamt!$B$23-Beamte!N664))))</f>
        <v>0</v>
      </c>
      <c r="Z664" s="15">
        <f>IF(N664&gt;Gesamt!$B$32,0,Y664/Gesamt!$B$32*((N664)*(1+S664))/((1+Gesamt!$B$29)^(Gesamt!$B$32-N664)))</f>
        <v>0</v>
      </c>
      <c r="AA664" s="37">
        <f t="shared" si="70"/>
        <v>0</v>
      </c>
      <c r="AB664" s="15">
        <f>IF(V664-P664&gt;0,0,IF(N664&gt;Gesamt!$B$24,0,K664/12*Gesamt!$C$24*(((1+Beamte!L664)^(Gesamt!$B$24-Beamte!N664)))))</f>
        <v>0</v>
      </c>
      <c r="AC664" s="15">
        <f>IF(N664&gt;Gesamt!$B$24,0,AB664/Gesamt!$B$24*((N664)*(1+S664))/((1+Gesamt!$B$29)^(Gesamt!$B$24-N664)))</f>
        <v>0</v>
      </c>
      <c r="AD664" s="37">
        <f t="shared" si="71"/>
        <v>0</v>
      </c>
      <c r="AE664" s="15">
        <f>IF(R664-P664&lt;0,0,x)</f>
        <v>0</v>
      </c>
    </row>
    <row r="665" spans="6:31" x14ac:dyDescent="0.15">
      <c r="F665" s="40"/>
      <c r="G665" s="40"/>
      <c r="H665" s="40"/>
      <c r="I665" s="41"/>
      <c r="J665" s="41"/>
      <c r="K665" s="32">
        <f t="shared" si="67"/>
        <v>0</v>
      </c>
      <c r="L665" s="42">
        <v>1.4999999999999999E-2</v>
      </c>
      <c r="M665" s="33">
        <f t="shared" si="68"/>
        <v>-50.997946611909654</v>
      </c>
      <c r="N665" s="22">
        <f>(Gesamt!$B$2-IF(H665=0,G665,H665))/365.25</f>
        <v>116</v>
      </c>
      <c r="O665" s="22">
        <f t="shared" si="72"/>
        <v>65.002053388090346</v>
      </c>
      <c r="P665" s="23">
        <f>F665+IF(C665="m",Gesamt!$B$13*365.25,Gesamt!$B$14*365.25)</f>
        <v>23741.25</v>
      </c>
      <c r="Q665" s="34">
        <f t="shared" si="69"/>
        <v>23742</v>
      </c>
      <c r="R665" s="24">
        <f>IF(N665&lt;Gesamt!$B$23,IF(H665=0,G665+365.25*Gesamt!$B$23,H665+365.25*Gesamt!$B$23),0)</f>
        <v>0</v>
      </c>
      <c r="S665" s="35">
        <f>IF(M665&lt;Gesamt!$B$17,Gesamt!$C$17,IF(M665&lt;Gesamt!$B$18,Gesamt!$C$18,IF(M665&lt;Gesamt!$B$19,Gesamt!$C$19,Gesamt!$C$20)))</f>
        <v>0</v>
      </c>
      <c r="T665" s="26">
        <f>IF(R665&gt;0,IF(R665&lt;P665,K665/12*Gesamt!$C$23*(1+L665)^(Gesamt!$B$23-Beamte!N665)*(1+$K$4),0),0)</f>
        <v>0</v>
      </c>
      <c r="U665" s="36">
        <f>(T665/Gesamt!$B$23*N665/((1+Gesamt!$B$29)^(Gesamt!$B$23-Beamte!N665)))*(1+S665)</f>
        <v>0</v>
      </c>
      <c r="V665" s="24">
        <f>IF(N665&lt;Gesamt!$B$24,IF(H665=0,G665+365.25*Gesamt!$B$24,H665+365.25*Gesamt!$B$24),0)</f>
        <v>0</v>
      </c>
      <c r="W665" s="26" t="b">
        <f>IF(V665&gt;0,IF(V665&lt;P665,K665/12*Gesamt!$C$24*(1+L665)^(Gesamt!$B$24-Beamte!N665)*(1+$K$4),IF(O665&gt;=35,K665/12*Gesamt!$C$24*(1+L665)^(O665-N665)*(1+$K$4),0)))</f>
        <v>0</v>
      </c>
      <c r="X665" s="36">
        <f>IF(O665&gt;=40,(W665/Gesamt!$B$24*N665/((1+Gesamt!$B$29)^(Gesamt!$B$24-Beamte!N665))*(1+S665)),IF(O665&gt;=35,(W665/O665*N665/((1+Gesamt!$B$29)^(O665-Beamte!N665))*(1+S665)),0))</f>
        <v>0</v>
      </c>
      <c r="Y665" s="27">
        <f>IF(N665&gt;Gesamt!$B$23,0,K665/12*Gesamt!$C$23*(((1+Beamte!L665)^(Gesamt!$B$23-Beamte!N665))))</f>
        <v>0</v>
      </c>
      <c r="Z665" s="15">
        <f>IF(N665&gt;Gesamt!$B$32,0,Y665/Gesamt!$B$32*((N665)*(1+S665))/((1+Gesamt!$B$29)^(Gesamt!$B$32-N665)))</f>
        <v>0</v>
      </c>
      <c r="AA665" s="37">
        <f t="shared" si="70"/>
        <v>0</v>
      </c>
      <c r="AB665" s="15">
        <f>IF(V665-P665&gt;0,0,IF(N665&gt;Gesamt!$B$24,0,K665/12*Gesamt!$C$24*(((1+Beamte!L665)^(Gesamt!$B$24-Beamte!N665)))))</f>
        <v>0</v>
      </c>
      <c r="AC665" s="15">
        <f>IF(N665&gt;Gesamt!$B$24,0,AB665/Gesamt!$B$24*((N665)*(1+S665))/((1+Gesamt!$B$29)^(Gesamt!$B$24-N665)))</f>
        <v>0</v>
      </c>
      <c r="AD665" s="37">
        <f t="shared" si="71"/>
        <v>0</v>
      </c>
      <c r="AE665" s="15">
        <f>IF(R665-P665&lt;0,0,x)</f>
        <v>0</v>
      </c>
    </row>
    <row r="666" spans="6:31" x14ac:dyDescent="0.15">
      <c r="F666" s="40"/>
      <c r="G666" s="40"/>
      <c r="H666" s="40"/>
      <c r="I666" s="41"/>
      <c r="J666" s="41"/>
      <c r="K666" s="32">
        <f t="shared" si="67"/>
        <v>0</v>
      </c>
      <c r="L666" s="42">
        <v>1.4999999999999999E-2</v>
      </c>
      <c r="M666" s="33">
        <f t="shared" si="68"/>
        <v>-50.997946611909654</v>
      </c>
      <c r="N666" s="22">
        <f>(Gesamt!$B$2-IF(H666=0,G666,H666))/365.25</f>
        <v>116</v>
      </c>
      <c r="O666" s="22">
        <f t="shared" si="72"/>
        <v>65.002053388090346</v>
      </c>
      <c r="P666" s="23">
        <f>F666+IF(C666="m",Gesamt!$B$13*365.25,Gesamt!$B$14*365.25)</f>
        <v>23741.25</v>
      </c>
      <c r="Q666" s="34">
        <f t="shared" si="69"/>
        <v>23742</v>
      </c>
      <c r="R666" s="24">
        <f>IF(N666&lt;Gesamt!$B$23,IF(H666=0,G666+365.25*Gesamt!$B$23,H666+365.25*Gesamt!$B$23),0)</f>
        <v>0</v>
      </c>
      <c r="S666" s="35">
        <f>IF(M666&lt;Gesamt!$B$17,Gesamt!$C$17,IF(M666&lt;Gesamt!$B$18,Gesamt!$C$18,IF(M666&lt;Gesamt!$B$19,Gesamt!$C$19,Gesamt!$C$20)))</f>
        <v>0</v>
      </c>
      <c r="T666" s="26">
        <f>IF(R666&gt;0,IF(R666&lt;P666,K666/12*Gesamt!$C$23*(1+L666)^(Gesamt!$B$23-Beamte!N666)*(1+$K$4),0),0)</f>
        <v>0</v>
      </c>
      <c r="U666" s="36">
        <f>(T666/Gesamt!$B$23*N666/((1+Gesamt!$B$29)^(Gesamt!$B$23-Beamte!N666)))*(1+S666)</f>
        <v>0</v>
      </c>
      <c r="V666" s="24">
        <f>IF(N666&lt;Gesamt!$B$24,IF(H666=0,G666+365.25*Gesamt!$B$24,H666+365.25*Gesamt!$B$24),0)</f>
        <v>0</v>
      </c>
      <c r="W666" s="26" t="b">
        <f>IF(V666&gt;0,IF(V666&lt;P666,K666/12*Gesamt!$C$24*(1+L666)^(Gesamt!$B$24-Beamte!N666)*(1+$K$4),IF(O666&gt;=35,K666/12*Gesamt!$C$24*(1+L666)^(O666-N666)*(1+$K$4),0)))</f>
        <v>0</v>
      </c>
      <c r="X666" s="36">
        <f>IF(O666&gt;=40,(W666/Gesamt!$B$24*N666/((1+Gesamt!$B$29)^(Gesamt!$B$24-Beamte!N666))*(1+S666)),IF(O666&gt;=35,(W666/O666*N666/((1+Gesamt!$B$29)^(O666-Beamte!N666))*(1+S666)),0))</f>
        <v>0</v>
      </c>
      <c r="Y666" s="27">
        <f>IF(N666&gt;Gesamt!$B$23,0,K666/12*Gesamt!$C$23*(((1+Beamte!L666)^(Gesamt!$B$23-Beamte!N666))))</f>
        <v>0</v>
      </c>
      <c r="Z666" s="15">
        <f>IF(N666&gt;Gesamt!$B$32,0,Y666/Gesamt!$B$32*((N666)*(1+S666))/((1+Gesamt!$B$29)^(Gesamt!$B$32-N666)))</f>
        <v>0</v>
      </c>
      <c r="AA666" s="37">
        <f t="shared" si="70"/>
        <v>0</v>
      </c>
      <c r="AB666" s="15">
        <f>IF(V666-P666&gt;0,0,IF(N666&gt;Gesamt!$B$24,0,K666/12*Gesamt!$C$24*(((1+Beamte!L666)^(Gesamt!$B$24-Beamte!N666)))))</f>
        <v>0</v>
      </c>
      <c r="AC666" s="15">
        <f>IF(N666&gt;Gesamt!$B$24,0,AB666/Gesamt!$B$24*((N666)*(1+S666))/((1+Gesamt!$B$29)^(Gesamt!$B$24-N666)))</f>
        <v>0</v>
      </c>
      <c r="AD666" s="37">
        <f t="shared" si="71"/>
        <v>0</v>
      </c>
      <c r="AE666" s="15">
        <f>IF(R666-P666&lt;0,0,x)</f>
        <v>0</v>
      </c>
    </row>
    <row r="667" spans="6:31" x14ac:dyDescent="0.15">
      <c r="F667" s="40"/>
      <c r="G667" s="40"/>
      <c r="H667" s="40"/>
      <c r="I667" s="41"/>
      <c r="J667" s="41"/>
      <c r="K667" s="32">
        <f t="shared" ref="K667:K730" si="73">IF(J667=0,I667*12,J667*12)</f>
        <v>0</v>
      </c>
      <c r="L667" s="42">
        <v>1.4999999999999999E-2</v>
      </c>
      <c r="M667" s="33">
        <f t="shared" ref="M667:M730" si="74">+O667-N667</f>
        <v>-50.997946611909654</v>
      </c>
      <c r="N667" s="22">
        <f>(Gesamt!$B$2-IF(H667=0,G667,H667))/365.25</f>
        <v>116</v>
      </c>
      <c r="O667" s="22">
        <f t="shared" si="72"/>
        <v>65.002053388090346</v>
      </c>
      <c r="P667" s="23">
        <f>F667+IF(C667="m",Gesamt!$B$13*365.25,Gesamt!$B$14*365.25)</f>
        <v>23741.25</v>
      </c>
      <c r="Q667" s="34">
        <f t="shared" ref="Q667:Q730" si="75">EOMONTH(P667,0)</f>
        <v>23742</v>
      </c>
      <c r="R667" s="24">
        <f>IF(N667&lt;Gesamt!$B$23,IF(H667=0,G667+365.25*Gesamt!$B$23,H667+365.25*Gesamt!$B$23),0)</f>
        <v>0</v>
      </c>
      <c r="S667" s="35">
        <f>IF(M667&lt;Gesamt!$B$17,Gesamt!$C$17,IF(M667&lt;Gesamt!$B$18,Gesamt!$C$18,IF(M667&lt;Gesamt!$B$19,Gesamt!$C$19,Gesamt!$C$20)))</f>
        <v>0</v>
      </c>
      <c r="T667" s="26">
        <f>IF(R667&gt;0,IF(R667&lt;P667,K667/12*Gesamt!$C$23*(1+L667)^(Gesamt!$B$23-Beamte!N667)*(1+$K$4),0),0)</f>
        <v>0</v>
      </c>
      <c r="U667" s="36">
        <f>(T667/Gesamt!$B$23*N667/((1+Gesamt!$B$29)^(Gesamt!$B$23-Beamte!N667)))*(1+S667)</f>
        <v>0</v>
      </c>
      <c r="V667" s="24">
        <f>IF(N667&lt;Gesamt!$B$24,IF(H667=0,G667+365.25*Gesamt!$B$24,H667+365.25*Gesamt!$B$24),0)</f>
        <v>0</v>
      </c>
      <c r="W667" s="26" t="b">
        <f>IF(V667&gt;0,IF(V667&lt;P667,K667/12*Gesamt!$C$24*(1+L667)^(Gesamt!$B$24-Beamte!N667)*(1+$K$4),IF(O667&gt;=35,K667/12*Gesamt!$C$24*(1+L667)^(O667-N667)*(1+$K$4),0)))</f>
        <v>0</v>
      </c>
      <c r="X667" s="36">
        <f>IF(O667&gt;=40,(W667/Gesamt!$B$24*N667/((1+Gesamt!$B$29)^(Gesamt!$B$24-Beamte!N667))*(1+S667)),IF(O667&gt;=35,(W667/O667*N667/((1+Gesamt!$B$29)^(O667-Beamte!N667))*(1+S667)),0))</f>
        <v>0</v>
      </c>
      <c r="Y667" s="27">
        <f>IF(N667&gt;Gesamt!$B$23,0,K667/12*Gesamt!$C$23*(((1+Beamte!L667)^(Gesamt!$B$23-Beamte!N667))))</f>
        <v>0</v>
      </c>
      <c r="Z667" s="15">
        <f>IF(N667&gt;Gesamt!$B$32,0,Y667/Gesamt!$B$32*((N667)*(1+S667))/((1+Gesamt!$B$29)^(Gesamt!$B$32-N667)))</f>
        <v>0</v>
      </c>
      <c r="AA667" s="37">
        <f t="shared" ref="AA667:AA730" si="76">U667-Z667</f>
        <v>0</v>
      </c>
      <c r="AB667" s="15">
        <f>IF(V667-P667&gt;0,0,IF(N667&gt;Gesamt!$B$24,0,K667/12*Gesamt!$C$24*(((1+Beamte!L667)^(Gesamt!$B$24-Beamte!N667)))))</f>
        <v>0</v>
      </c>
      <c r="AC667" s="15">
        <f>IF(N667&gt;Gesamt!$B$24,0,AB667/Gesamt!$B$24*((N667)*(1+S667))/((1+Gesamt!$B$29)^(Gesamt!$B$24-N667)))</f>
        <v>0</v>
      </c>
      <c r="AD667" s="37">
        <f t="shared" ref="AD667:AD730" si="77">X667-AC667</f>
        <v>0</v>
      </c>
      <c r="AE667" s="15">
        <f>IF(R667-P667&lt;0,0,x)</f>
        <v>0</v>
      </c>
    </row>
    <row r="668" spans="6:31" x14ac:dyDescent="0.15">
      <c r="F668" s="40"/>
      <c r="G668" s="40"/>
      <c r="H668" s="40"/>
      <c r="I668" s="41"/>
      <c r="J668" s="41"/>
      <c r="K668" s="32">
        <f t="shared" si="73"/>
        <v>0</v>
      </c>
      <c r="L668" s="42">
        <v>1.4999999999999999E-2</v>
      </c>
      <c r="M668" s="33">
        <f t="shared" si="74"/>
        <v>-50.997946611909654</v>
      </c>
      <c r="N668" s="22">
        <f>(Gesamt!$B$2-IF(H668=0,G668,H668))/365.25</f>
        <v>116</v>
      </c>
      <c r="O668" s="22">
        <f t="shared" si="72"/>
        <v>65.002053388090346</v>
      </c>
      <c r="P668" s="23">
        <f>F668+IF(C668="m",Gesamt!$B$13*365.25,Gesamt!$B$14*365.25)</f>
        <v>23741.25</v>
      </c>
      <c r="Q668" s="34">
        <f t="shared" si="75"/>
        <v>23742</v>
      </c>
      <c r="R668" s="24">
        <f>IF(N668&lt;Gesamt!$B$23,IF(H668=0,G668+365.25*Gesamt!$B$23,H668+365.25*Gesamt!$B$23),0)</f>
        <v>0</v>
      </c>
      <c r="S668" s="35">
        <f>IF(M668&lt;Gesamt!$B$17,Gesamt!$C$17,IF(M668&lt;Gesamt!$B$18,Gesamt!$C$18,IF(M668&lt;Gesamt!$B$19,Gesamt!$C$19,Gesamt!$C$20)))</f>
        <v>0</v>
      </c>
      <c r="T668" s="26">
        <f>IF(R668&gt;0,IF(R668&lt;P668,K668/12*Gesamt!$C$23*(1+L668)^(Gesamt!$B$23-Beamte!N668)*(1+$K$4),0),0)</f>
        <v>0</v>
      </c>
      <c r="U668" s="36">
        <f>(T668/Gesamt!$B$23*N668/((1+Gesamt!$B$29)^(Gesamt!$B$23-Beamte!N668)))*(1+S668)</f>
        <v>0</v>
      </c>
      <c r="V668" s="24">
        <f>IF(N668&lt;Gesamt!$B$24,IF(H668=0,G668+365.25*Gesamt!$B$24,H668+365.25*Gesamt!$B$24),0)</f>
        <v>0</v>
      </c>
      <c r="W668" s="26" t="b">
        <f>IF(V668&gt;0,IF(V668&lt;P668,K668/12*Gesamt!$C$24*(1+L668)^(Gesamt!$B$24-Beamte!N668)*(1+$K$4),IF(O668&gt;=35,K668/12*Gesamt!$C$24*(1+L668)^(O668-N668)*(1+$K$4),0)))</f>
        <v>0</v>
      </c>
      <c r="X668" s="36">
        <f>IF(O668&gt;=40,(W668/Gesamt!$B$24*N668/((1+Gesamt!$B$29)^(Gesamt!$B$24-Beamte!N668))*(1+S668)),IF(O668&gt;=35,(W668/O668*N668/((1+Gesamt!$B$29)^(O668-Beamte!N668))*(1+S668)),0))</f>
        <v>0</v>
      </c>
      <c r="Y668" s="27">
        <f>IF(N668&gt;Gesamt!$B$23,0,K668/12*Gesamt!$C$23*(((1+Beamte!L668)^(Gesamt!$B$23-Beamte!N668))))</f>
        <v>0</v>
      </c>
      <c r="Z668" s="15">
        <f>IF(N668&gt;Gesamt!$B$32,0,Y668/Gesamt!$B$32*((N668)*(1+S668))/((1+Gesamt!$B$29)^(Gesamt!$B$32-N668)))</f>
        <v>0</v>
      </c>
      <c r="AA668" s="37">
        <f t="shared" si="76"/>
        <v>0</v>
      </c>
      <c r="AB668" s="15">
        <f>IF(V668-P668&gt;0,0,IF(N668&gt;Gesamt!$B$24,0,K668/12*Gesamt!$C$24*(((1+Beamte!L668)^(Gesamt!$B$24-Beamte!N668)))))</f>
        <v>0</v>
      </c>
      <c r="AC668" s="15">
        <f>IF(N668&gt;Gesamt!$B$24,0,AB668/Gesamt!$B$24*((N668)*(1+S668))/((1+Gesamt!$B$29)^(Gesamt!$B$24-N668)))</f>
        <v>0</v>
      </c>
      <c r="AD668" s="37">
        <f t="shared" si="77"/>
        <v>0</v>
      </c>
      <c r="AE668" s="15">
        <f>IF(R668-P668&lt;0,0,x)</f>
        <v>0</v>
      </c>
    </row>
    <row r="669" spans="6:31" x14ac:dyDescent="0.15">
      <c r="F669" s="40"/>
      <c r="G669" s="40"/>
      <c r="H669" s="40"/>
      <c r="I669" s="41"/>
      <c r="J669" s="41"/>
      <c r="K669" s="32">
        <f t="shared" si="73"/>
        <v>0</v>
      </c>
      <c r="L669" s="42">
        <v>1.4999999999999999E-2</v>
      </c>
      <c r="M669" s="33">
        <f t="shared" si="74"/>
        <v>-50.997946611909654</v>
      </c>
      <c r="N669" s="22">
        <f>(Gesamt!$B$2-IF(H669=0,G669,H669))/365.25</f>
        <v>116</v>
      </c>
      <c r="O669" s="22">
        <f t="shared" si="72"/>
        <v>65.002053388090346</v>
      </c>
      <c r="P669" s="23">
        <f>F669+IF(C669="m",Gesamt!$B$13*365.25,Gesamt!$B$14*365.25)</f>
        <v>23741.25</v>
      </c>
      <c r="Q669" s="34">
        <f t="shared" si="75"/>
        <v>23742</v>
      </c>
      <c r="R669" s="24">
        <f>IF(N669&lt;Gesamt!$B$23,IF(H669=0,G669+365.25*Gesamt!$B$23,H669+365.25*Gesamt!$B$23),0)</f>
        <v>0</v>
      </c>
      <c r="S669" s="35">
        <f>IF(M669&lt;Gesamt!$B$17,Gesamt!$C$17,IF(M669&lt;Gesamt!$B$18,Gesamt!$C$18,IF(M669&lt;Gesamt!$B$19,Gesamt!$C$19,Gesamt!$C$20)))</f>
        <v>0</v>
      </c>
      <c r="T669" s="26">
        <f>IF(R669&gt;0,IF(R669&lt;P669,K669/12*Gesamt!$C$23*(1+L669)^(Gesamt!$B$23-Beamte!N669)*(1+$K$4),0),0)</f>
        <v>0</v>
      </c>
      <c r="U669" s="36">
        <f>(T669/Gesamt!$B$23*N669/((1+Gesamt!$B$29)^(Gesamt!$B$23-Beamte!N669)))*(1+S669)</f>
        <v>0</v>
      </c>
      <c r="V669" s="24">
        <f>IF(N669&lt;Gesamt!$B$24,IF(H669=0,G669+365.25*Gesamt!$B$24,H669+365.25*Gesamt!$B$24),0)</f>
        <v>0</v>
      </c>
      <c r="W669" s="26" t="b">
        <f>IF(V669&gt;0,IF(V669&lt;P669,K669/12*Gesamt!$C$24*(1+L669)^(Gesamt!$B$24-Beamte!N669)*(1+$K$4),IF(O669&gt;=35,K669/12*Gesamt!$C$24*(1+L669)^(O669-N669)*(1+$K$4),0)))</f>
        <v>0</v>
      </c>
      <c r="X669" s="36">
        <f>IF(O669&gt;=40,(W669/Gesamt!$B$24*N669/((1+Gesamt!$B$29)^(Gesamt!$B$24-Beamte!N669))*(1+S669)),IF(O669&gt;=35,(W669/O669*N669/((1+Gesamt!$B$29)^(O669-Beamte!N669))*(1+S669)),0))</f>
        <v>0</v>
      </c>
      <c r="Y669" s="27">
        <f>IF(N669&gt;Gesamt!$B$23,0,K669/12*Gesamt!$C$23*(((1+Beamte!L669)^(Gesamt!$B$23-Beamte!N669))))</f>
        <v>0</v>
      </c>
      <c r="Z669" s="15">
        <f>IF(N669&gt;Gesamt!$B$32,0,Y669/Gesamt!$B$32*((N669)*(1+S669))/((1+Gesamt!$B$29)^(Gesamt!$B$32-N669)))</f>
        <v>0</v>
      </c>
      <c r="AA669" s="37">
        <f t="shared" si="76"/>
        <v>0</v>
      </c>
      <c r="AB669" s="15">
        <f>IF(V669-P669&gt;0,0,IF(N669&gt;Gesamt!$B$24,0,K669/12*Gesamt!$C$24*(((1+Beamte!L669)^(Gesamt!$B$24-Beamte!N669)))))</f>
        <v>0</v>
      </c>
      <c r="AC669" s="15">
        <f>IF(N669&gt;Gesamt!$B$24,0,AB669/Gesamt!$B$24*((N669)*(1+S669))/((1+Gesamt!$B$29)^(Gesamt!$B$24-N669)))</f>
        <v>0</v>
      </c>
      <c r="AD669" s="37">
        <f t="shared" si="77"/>
        <v>0</v>
      </c>
      <c r="AE669" s="15">
        <f>IF(R669-P669&lt;0,0,x)</f>
        <v>0</v>
      </c>
    </row>
    <row r="670" spans="6:31" x14ac:dyDescent="0.15">
      <c r="F670" s="40"/>
      <c r="G670" s="40"/>
      <c r="H670" s="40"/>
      <c r="I670" s="41"/>
      <c r="J670" s="41"/>
      <c r="K670" s="32">
        <f t="shared" si="73"/>
        <v>0</v>
      </c>
      <c r="L670" s="42">
        <v>1.4999999999999999E-2</v>
      </c>
      <c r="M670" s="33">
        <f t="shared" si="74"/>
        <v>-50.997946611909654</v>
      </c>
      <c r="N670" s="22">
        <f>(Gesamt!$B$2-IF(H670=0,G670,H670))/365.25</f>
        <v>116</v>
      </c>
      <c r="O670" s="22">
        <f t="shared" si="72"/>
        <v>65.002053388090346</v>
      </c>
      <c r="P670" s="23">
        <f>F670+IF(C670="m",Gesamt!$B$13*365.25,Gesamt!$B$14*365.25)</f>
        <v>23741.25</v>
      </c>
      <c r="Q670" s="34">
        <f t="shared" si="75"/>
        <v>23742</v>
      </c>
      <c r="R670" s="24">
        <f>IF(N670&lt;Gesamt!$B$23,IF(H670=0,G670+365.25*Gesamt!$B$23,H670+365.25*Gesamt!$B$23),0)</f>
        <v>0</v>
      </c>
      <c r="S670" s="35">
        <f>IF(M670&lt;Gesamt!$B$17,Gesamt!$C$17,IF(M670&lt;Gesamt!$B$18,Gesamt!$C$18,IF(M670&lt;Gesamt!$B$19,Gesamt!$C$19,Gesamt!$C$20)))</f>
        <v>0</v>
      </c>
      <c r="T670" s="26">
        <f>IF(R670&gt;0,IF(R670&lt;P670,K670/12*Gesamt!$C$23*(1+L670)^(Gesamt!$B$23-Beamte!N670)*(1+$K$4),0),0)</f>
        <v>0</v>
      </c>
      <c r="U670" s="36">
        <f>(T670/Gesamt!$B$23*N670/((1+Gesamt!$B$29)^(Gesamt!$B$23-Beamte!N670)))*(1+S670)</f>
        <v>0</v>
      </c>
      <c r="V670" s="24">
        <f>IF(N670&lt;Gesamt!$B$24,IF(H670=0,G670+365.25*Gesamt!$B$24,H670+365.25*Gesamt!$B$24),0)</f>
        <v>0</v>
      </c>
      <c r="W670" s="26" t="b">
        <f>IF(V670&gt;0,IF(V670&lt;P670,K670/12*Gesamt!$C$24*(1+L670)^(Gesamt!$B$24-Beamte!N670)*(1+$K$4),IF(O670&gt;=35,K670/12*Gesamt!$C$24*(1+L670)^(O670-N670)*(1+$K$4),0)))</f>
        <v>0</v>
      </c>
      <c r="X670" s="36">
        <f>IF(O670&gt;=40,(W670/Gesamt!$B$24*N670/((1+Gesamt!$B$29)^(Gesamt!$B$24-Beamte!N670))*(1+S670)),IF(O670&gt;=35,(W670/O670*N670/((1+Gesamt!$B$29)^(O670-Beamte!N670))*(1+S670)),0))</f>
        <v>0</v>
      </c>
      <c r="Y670" s="27">
        <f>IF(N670&gt;Gesamt!$B$23,0,K670/12*Gesamt!$C$23*(((1+Beamte!L670)^(Gesamt!$B$23-Beamte!N670))))</f>
        <v>0</v>
      </c>
      <c r="Z670" s="15">
        <f>IF(N670&gt;Gesamt!$B$32,0,Y670/Gesamt!$B$32*((N670)*(1+S670))/((1+Gesamt!$B$29)^(Gesamt!$B$32-N670)))</f>
        <v>0</v>
      </c>
      <c r="AA670" s="37">
        <f t="shared" si="76"/>
        <v>0</v>
      </c>
      <c r="AB670" s="15">
        <f>IF(V670-P670&gt;0,0,IF(N670&gt;Gesamt!$B$24,0,K670/12*Gesamt!$C$24*(((1+Beamte!L670)^(Gesamt!$B$24-Beamte!N670)))))</f>
        <v>0</v>
      </c>
      <c r="AC670" s="15">
        <f>IF(N670&gt;Gesamt!$B$24,0,AB670/Gesamt!$B$24*((N670)*(1+S670))/((1+Gesamt!$B$29)^(Gesamt!$B$24-N670)))</f>
        <v>0</v>
      </c>
      <c r="AD670" s="37">
        <f t="shared" si="77"/>
        <v>0</v>
      </c>
      <c r="AE670" s="15">
        <f>IF(R670-P670&lt;0,0,x)</f>
        <v>0</v>
      </c>
    </row>
    <row r="671" spans="6:31" x14ac:dyDescent="0.15">
      <c r="F671" s="40"/>
      <c r="G671" s="40"/>
      <c r="H671" s="40"/>
      <c r="I671" s="41"/>
      <c r="J671" s="41"/>
      <c r="K671" s="32">
        <f t="shared" si="73"/>
        <v>0</v>
      </c>
      <c r="L671" s="42">
        <v>1.4999999999999999E-2</v>
      </c>
      <c r="M671" s="33">
        <f t="shared" si="74"/>
        <v>-50.997946611909654</v>
      </c>
      <c r="N671" s="22">
        <f>(Gesamt!$B$2-IF(H671=0,G671,H671))/365.25</f>
        <v>116</v>
      </c>
      <c r="O671" s="22">
        <f t="shared" si="72"/>
        <v>65.002053388090346</v>
      </c>
      <c r="P671" s="23">
        <f>F671+IF(C671="m",Gesamt!$B$13*365.25,Gesamt!$B$14*365.25)</f>
        <v>23741.25</v>
      </c>
      <c r="Q671" s="34">
        <f t="shared" si="75"/>
        <v>23742</v>
      </c>
      <c r="R671" s="24">
        <f>IF(N671&lt;Gesamt!$B$23,IF(H671=0,G671+365.25*Gesamt!$B$23,H671+365.25*Gesamt!$B$23),0)</f>
        <v>0</v>
      </c>
      <c r="S671" s="35">
        <f>IF(M671&lt;Gesamt!$B$17,Gesamt!$C$17,IF(M671&lt;Gesamt!$B$18,Gesamt!$C$18,IF(M671&lt;Gesamt!$B$19,Gesamt!$C$19,Gesamt!$C$20)))</f>
        <v>0</v>
      </c>
      <c r="T671" s="26">
        <f>IF(R671&gt;0,IF(R671&lt;P671,K671/12*Gesamt!$C$23*(1+L671)^(Gesamt!$B$23-Beamte!N671)*(1+$K$4),0),0)</f>
        <v>0</v>
      </c>
      <c r="U671" s="36">
        <f>(T671/Gesamt!$B$23*N671/((1+Gesamt!$B$29)^(Gesamt!$B$23-Beamte!N671)))*(1+S671)</f>
        <v>0</v>
      </c>
      <c r="V671" s="24">
        <f>IF(N671&lt;Gesamt!$B$24,IF(H671=0,G671+365.25*Gesamt!$B$24,H671+365.25*Gesamt!$B$24),0)</f>
        <v>0</v>
      </c>
      <c r="W671" s="26" t="b">
        <f>IF(V671&gt;0,IF(V671&lt;P671,K671/12*Gesamt!$C$24*(1+L671)^(Gesamt!$B$24-Beamte!N671)*(1+$K$4),IF(O671&gt;=35,K671/12*Gesamt!$C$24*(1+L671)^(O671-N671)*(1+$K$4),0)))</f>
        <v>0</v>
      </c>
      <c r="X671" s="36">
        <f>IF(O671&gt;=40,(W671/Gesamt!$B$24*N671/((1+Gesamt!$B$29)^(Gesamt!$B$24-Beamte!N671))*(1+S671)),IF(O671&gt;=35,(W671/O671*N671/((1+Gesamt!$B$29)^(O671-Beamte!N671))*(1+S671)),0))</f>
        <v>0</v>
      </c>
      <c r="Y671" s="27">
        <f>IF(N671&gt;Gesamt!$B$23,0,K671/12*Gesamt!$C$23*(((1+Beamte!L671)^(Gesamt!$B$23-Beamte!N671))))</f>
        <v>0</v>
      </c>
      <c r="Z671" s="15">
        <f>IF(N671&gt;Gesamt!$B$32,0,Y671/Gesamt!$B$32*((N671)*(1+S671))/((1+Gesamt!$B$29)^(Gesamt!$B$32-N671)))</f>
        <v>0</v>
      </c>
      <c r="AA671" s="37">
        <f t="shared" si="76"/>
        <v>0</v>
      </c>
      <c r="AB671" s="15">
        <f>IF(V671-P671&gt;0,0,IF(N671&gt;Gesamt!$B$24,0,K671/12*Gesamt!$C$24*(((1+Beamte!L671)^(Gesamt!$B$24-Beamte!N671)))))</f>
        <v>0</v>
      </c>
      <c r="AC671" s="15">
        <f>IF(N671&gt;Gesamt!$B$24,0,AB671/Gesamt!$B$24*((N671)*(1+S671))/((1+Gesamt!$B$29)^(Gesamt!$B$24-N671)))</f>
        <v>0</v>
      </c>
      <c r="AD671" s="37">
        <f t="shared" si="77"/>
        <v>0</v>
      </c>
      <c r="AE671" s="15">
        <f>IF(R671-P671&lt;0,0,x)</f>
        <v>0</v>
      </c>
    </row>
    <row r="672" spans="6:31" x14ac:dyDescent="0.15">
      <c r="F672" s="40"/>
      <c r="G672" s="40"/>
      <c r="H672" s="40"/>
      <c r="I672" s="41"/>
      <c r="J672" s="41"/>
      <c r="K672" s="32">
        <f t="shared" si="73"/>
        <v>0</v>
      </c>
      <c r="L672" s="42">
        <v>1.4999999999999999E-2</v>
      </c>
      <c r="M672" s="33">
        <f t="shared" si="74"/>
        <v>-50.997946611909654</v>
      </c>
      <c r="N672" s="22">
        <f>(Gesamt!$B$2-IF(H672=0,G672,H672))/365.25</f>
        <v>116</v>
      </c>
      <c r="O672" s="22">
        <f t="shared" si="72"/>
        <v>65.002053388090346</v>
      </c>
      <c r="P672" s="23">
        <f>F672+IF(C672="m",Gesamt!$B$13*365.25,Gesamt!$B$14*365.25)</f>
        <v>23741.25</v>
      </c>
      <c r="Q672" s="34">
        <f t="shared" si="75"/>
        <v>23742</v>
      </c>
      <c r="R672" s="24">
        <f>IF(N672&lt;Gesamt!$B$23,IF(H672=0,G672+365.25*Gesamt!$B$23,H672+365.25*Gesamt!$B$23),0)</f>
        <v>0</v>
      </c>
      <c r="S672" s="35">
        <f>IF(M672&lt;Gesamt!$B$17,Gesamt!$C$17,IF(M672&lt;Gesamt!$B$18,Gesamt!$C$18,IF(M672&lt;Gesamt!$B$19,Gesamt!$C$19,Gesamt!$C$20)))</f>
        <v>0</v>
      </c>
      <c r="T672" s="26">
        <f>IF(R672&gt;0,IF(R672&lt;P672,K672/12*Gesamt!$C$23*(1+L672)^(Gesamt!$B$23-Beamte!N672)*(1+$K$4),0),0)</f>
        <v>0</v>
      </c>
      <c r="U672" s="36">
        <f>(T672/Gesamt!$B$23*N672/((1+Gesamt!$B$29)^(Gesamt!$B$23-Beamte!N672)))*(1+S672)</f>
        <v>0</v>
      </c>
      <c r="V672" s="24">
        <f>IF(N672&lt;Gesamt!$B$24,IF(H672=0,G672+365.25*Gesamt!$B$24,H672+365.25*Gesamt!$B$24),0)</f>
        <v>0</v>
      </c>
      <c r="W672" s="26" t="b">
        <f>IF(V672&gt;0,IF(V672&lt;P672,K672/12*Gesamt!$C$24*(1+L672)^(Gesamt!$B$24-Beamte!N672)*(1+$K$4),IF(O672&gt;=35,K672/12*Gesamt!$C$24*(1+L672)^(O672-N672)*(1+$K$4),0)))</f>
        <v>0</v>
      </c>
      <c r="X672" s="36">
        <f>IF(O672&gt;=40,(W672/Gesamt!$B$24*N672/((1+Gesamt!$B$29)^(Gesamt!$B$24-Beamte!N672))*(1+S672)),IF(O672&gt;=35,(W672/O672*N672/((1+Gesamt!$B$29)^(O672-Beamte!N672))*(1+S672)),0))</f>
        <v>0</v>
      </c>
      <c r="Y672" s="27">
        <f>IF(N672&gt;Gesamt!$B$23,0,K672/12*Gesamt!$C$23*(((1+Beamte!L672)^(Gesamt!$B$23-Beamte!N672))))</f>
        <v>0</v>
      </c>
      <c r="Z672" s="15">
        <f>IF(N672&gt;Gesamt!$B$32,0,Y672/Gesamt!$B$32*((N672)*(1+S672))/((1+Gesamt!$B$29)^(Gesamt!$B$32-N672)))</f>
        <v>0</v>
      </c>
      <c r="AA672" s="37">
        <f t="shared" si="76"/>
        <v>0</v>
      </c>
      <c r="AB672" s="15">
        <f>IF(V672-P672&gt;0,0,IF(N672&gt;Gesamt!$B$24,0,K672/12*Gesamt!$C$24*(((1+Beamte!L672)^(Gesamt!$B$24-Beamte!N672)))))</f>
        <v>0</v>
      </c>
      <c r="AC672" s="15">
        <f>IF(N672&gt;Gesamt!$B$24,0,AB672/Gesamt!$B$24*((N672)*(1+S672))/((1+Gesamt!$B$29)^(Gesamt!$B$24-N672)))</f>
        <v>0</v>
      </c>
      <c r="AD672" s="37">
        <f t="shared" si="77"/>
        <v>0</v>
      </c>
      <c r="AE672" s="15">
        <f>IF(R672-P672&lt;0,0,x)</f>
        <v>0</v>
      </c>
    </row>
    <row r="673" spans="6:31" x14ac:dyDescent="0.15">
      <c r="F673" s="40"/>
      <c r="G673" s="40"/>
      <c r="H673" s="40"/>
      <c r="I673" s="41"/>
      <c r="J673" s="41"/>
      <c r="K673" s="32">
        <f t="shared" si="73"/>
        <v>0</v>
      </c>
      <c r="L673" s="42">
        <v>1.4999999999999999E-2</v>
      </c>
      <c r="M673" s="33">
        <f t="shared" si="74"/>
        <v>-50.997946611909654</v>
      </c>
      <c r="N673" s="22">
        <f>(Gesamt!$B$2-IF(H673=0,G673,H673))/365.25</f>
        <v>116</v>
      </c>
      <c r="O673" s="22">
        <f t="shared" si="72"/>
        <v>65.002053388090346</v>
      </c>
      <c r="P673" s="23">
        <f>F673+IF(C673="m",Gesamt!$B$13*365.25,Gesamt!$B$14*365.25)</f>
        <v>23741.25</v>
      </c>
      <c r="Q673" s="34">
        <f t="shared" si="75"/>
        <v>23742</v>
      </c>
      <c r="R673" s="24">
        <f>IF(N673&lt;Gesamt!$B$23,IF(H673=0,G673+365.25*Gesamt!$B$23,H673+365.25*Gesamt!$B$23),0)</f>
        <v>0</v>
      </c>
      <c r="S673" s="35">
        <f>IF(M673&lt;Gesamt!$B$17,Gesamt!$C$17,IF(M673&lt;Gesamt!$B$18,Gesamt!$C$18,IF(M673&lt;Gesamt!$B$19,Gesamt!$C$19,Gesamt!$C$20)))</f>
        <v>0</v>
      </c>
      <c r="T673" s="26">
        <f>IF(R673&gt;0,IF(R673&lt;P673,K673/12*Gesamt!$C$23*(1+L673)^(Gesamt!$B$23-Beamte!N673)*(1+$K$4),0),0)</f>
        <v>0</v>
      </c>
      <c r="U673" s="36">
        <f>(T673/Gesamt!$B$23*N673/((1+Gesamt!$B$29)^(Gesamt!$B$23-Beamte!N673)))*(1+S673)</f>
        <v>0</v>
      </c>
      <c r="V673" s="24">
        <f>IF(N673&lt;Gesamt!$B$24,IF(H673=0,G673+365.25*Gesamt!$B$24,H673+365.25*Gesamt!$B$24),0)</f>
        <v>0</v>
      </c>
      <c r="W673" s="26" t="b">
        <f>IF(V673&gt;0,IF(V673&lt;P673,K673/12*Gesamt!$C$24*(1+L673)^(Gesamt!$B$24-Beamte!N673)*(1+$K$4),IF(O673&gt;=35,K673/12*Gesamt!$C$24*(1+L673)^(O673-N673)*(1+$K$4),0)))</f>
        <v>0</v>
      </c>
      <c r="X673" s="36">
        <f>IF(O673&gt;=40,(W673/Gesamt!$B$24*N673/((1+Gesamt!$B$29)^(Gesamt!$B$24-Beamte!N673))*(1+S673)),IF(O673&gt;=35,(W673/O673*N673/((1+Gesamt!$B$29)^(O673-Beamte!N673))*(1+S673)),0))</f>
        <v>0</v>
      </c>
      <c r="Y673" s="27">
        <f>IF(N673&gt;Gesamt!$B$23,0,K673/12*Gesamt!$C$23*(((1+Beamte!L673)^(Gesamt!$B$23-Beamte!N673))))</f>
        <v>0</v>
      </c>
      <c r="Z673" s="15">
        <f>IF(N673&gt;Gesamt!$B$32,0,Y673/Gesamt!$B$32*((N673)*(1+S673))/((1+Gesamt!$B$29)^(Gesamt!$B$32-N673)))</f>
        <v>0</v>
      </c>
      <c r="AA673" s="37">
        <f t="shared" si="76"/>
        <v>0</v>
      </c>
      <c r="AB673" s="15">
        <f>IF(V673-P673&gt;0,0,IF(N673&gt;Gesamt!$B$24,0,K673/12*Gesamt!$C$24*(((1+Beamte!L673)^(Gesamt!$B$24-Beamte!N673)))))</f>
        <v>0</v>
      </c>
      <c r="AC673" s="15">
        <f>IF(N673&gt;Gesamt!$B$24,0,AB673/Gesamt!$B$24*((N673)*(1+S673))/((1+Gesamt!$B$29)^(Gesamt!$B$24-N673)))</f>
        <v>0</v>
      </c>
      <c r="AD673" s="37">
        <f t="shared" si="77"/>
        <v>0</v>
      </c>
      <c r="AE673" s="15">
        <f>IF(R673-P673&lt;0,0,x)</f>
        <v>0</v>
      </c>
    </row>
    <row r="674" spans="6:31" x14ac:dyDescent="0.15">
      <c r="F674" s="40"/>
      <c r="G674" s="40"/>
      <c r="H674" s="40"/>
      <c r="I674" s="41"/>
      <c r="J674" s="41"/>
      <c r="K674" s="32">
        <f t="shared" si="73"/>
        <v>0</v>
      </c>
      <c r="L674" s="42">
        <v>1.4999999999999999E-2</v>
      </c>
      <c r="M674" s="33">
        <f t="shared" si="74"/>
        <v>-50.997946611909654</v>
      </c>
      <c r="N674" s="22">
        <f>(Gesamt!$B$2-IF(H674=0,G674,H674))/365.25</f>
        <v>116</v>
      </c>
      <c r="O674" s="22">
        <f t="shared" si="72"/>
        <v>65.002053388090346</v>
      </c>
      <c r="P674" s="23">
        <f>F674+IF(C674="m",Gesamt!$B$13*365.25,Gesamt!$B$14*365.25)</f>
        <v>23741.25</v>
      </c>
      <c r="Q674" s="34">
        <f t="shared" si="75"/>
        <v>23742</v>
      </c>
      <c r="R674" s="24">
        <f>IF(N674&lt;Gesamt!$B$23,IF(H674=0,G674+365.25*Gesamt!$B$23,H674+365.25*Gesamt!$B$23),0)</f>
        <v>0</v>
      </c>
      <c r="S674" s="35">
        <f>IF(M674&lt;Gesamt!$B$17,Gesamt!$C$17,IF(M674&lt;Gesamt!$B$18,Gesamt!$C$18,IF(M674&lt;Gesamt!$B$19,Gesamt!$C$19,Gesamt!$C$20)))</f>
        <v>0</v>
      </c>
      <c r="T674" s="26">
        <f>IF(R674&gt;0,IF(R674&lt;P674,K674/12*Gesamt!$C$23*(1+L674)^(Gesamt!$B$23-Beamte!N674)*(1+$K$4),0),0)</f>
        <v>0</v>
      </c>
      <c r="U674" s="36">
        <f>(T674/Gesamt!$B$23*N674/((1+Gesamt!$B$29)^(Gesamt!$B$23-Beamte!N674)))*(1+S674)</f>
        <v>0</v>
      </c>
      <c r="V674" s="24">
        <f>IF(N674&lt;Gesamt!$B$24,IF(H674=0,G674+365.25*Gesamt!$B$24,H674+365.25*Gesamt!$B$24),0)</f>
        <v>0</v>
      </c>
      <c r="W674" s="26" t="b">
        <f>IF(V674&gt;0,IF(V674&lt;P674,K674/12*Gesamt!$C$24*(1+L674)^(Gesamt!$B$24-Beamte!N674)*(1+$K$4),IF(O674&gt;=35,K674/12*Gesamt!$C$24*(1+L674)^(O674-N674)*(1+$K$4),0)))</f>
        <v>0</v>
      </c>
      <c r="X674" s="36">
        <f>IF(O674&gt;=40,(W674/Gesamt!$B$24*N674/((1+Gesamt!$B$29)^(Gesamt!$B$24-Beamte!N674))*(1+S674)),IF(O674&gt;=35,(W674/O674*N674/((1+Gesamt!$B$29)^(O674-Beamte!N674))*(1+S674)),0))</f>
        <v>0</v>
      </c>
      <c r="Y674" s="27">
        <f>IF(N674&gt;Gesamt!$B$23,0,K674/12*Gesamt!$C$23*(((1+Beamte!L674)^(Gesamt!$B$23-Beamte!N674))))</f>
        <v>0</v>
      </c>
      <c r="Z674" s="15">
        <f>IF(N674&gt;Gesamt!$B$32,0,Y674/Gesamt!$B$32*((N674)*(1+S674))/((1+Gesamt!$B$29)^(Gesamt!$B$32-N674)))</f>
        <v>0</v>
      </c>
      <c r="AA674" s="37">
        <f t="shared" si="76"/>
        <v>0</v>
      </c>
      <c r="AB674" s="15">
        <f>IF(V674-P674&gt;0,0,IF(N674&gt;Gesamt!$B$24,0,K674/12*Gesamt!$C$24*(((1+Beamte!L674)^(Gesamt!$B$24-Beamte!N674)))))</f>
        <v>0</v>
      </c>
      <c r="AC674" s="15">
        <f>IF(N674&gt;Gesamt!$B$24,0,AB674/Gesamt!$B$24*((N674)*(1+S674))/((1+Gesamt!$B$29)^(Gesamt!$B$24-N674)))</f>
        <v>0</v>
      </c>
      <c r="AD674" s="37">
        <f t="shared" si="77"/>
        <v>0</v>
      </c>
      <c r="AE674" s="15">
        <f>IF(R674-P674&lt;0,0,x)</f>
        <v>0</v>
      </c>
    </row>
    <row r="675" spans="6:31" x14ac:dyDescent="0.15">
      <c r="F675" s="40"/>
      <c r="G675" s="40"/>
      <c r="H675" s="40"/>
      <c r="I675" s="41"/>
      <c r="J675" s="41"/>
      <c r="K675" s="32">
        <f t="shared" si="73"/>
        <v>0</v>
      </c>
      <c r="L675" s="42">
        <v>1.4999999999999999E-2</v>
      </c>
      <c r="M675" s="33">
        <f t="shared" si="74"/>
        <v>-50.997946611909654</v>
      </c>
      <c r="N675" s="22">
        <f>(Gesamt!$B$2-IF(H675=0,G675,H675))/365.25</f>
        <v>116</v>
      </c>
      <c r="O675" s="22">
        <f t="shared" si="72"/>
        <v>65.002053388090346</v>
      </c>
      <c r="P675" s="23">
        <f>F675+IF(C675="m",Gesamt!$B$13*365.25,Gesamt!$B$14*365.25)</f>
        <v>23741.25</v>
      </c>
      <c r="Q675" s="34">
        <f t="shared" si="75"/>
        <v>23742</v>
      </c>
      <c r="R675" s="24">
        <f>IF(N675&lt;Gesamt!$B$23,IF(H675=0,G675+365.25*Gesamt!$B$23,H675+365.25*Gesamt!$B$23),0)</f>
        <v>0</v>
      </c>
      <c r="S675" s="35">
        <f>IF(M675&lt;Gesamt!$B$17,Gesamt!$C$17,IF(M675&lt;Gesamt!$B$18,Gesamt!$C$18,IF(M675&lt;Gesamt!$B$19,Gesamt!$C$19,Gesamt!$C$20)))</f>
        <v>0</v>
      </c>
      <c r="T675" s="26">
        <f>IF(R675&gt;0,IF(R675&lt;P675,K675/12*Gesamt!$C$23*(1+L675)^(Gesamt!$B$23-Beamte!N675)*(1+$K$4),0),0)</f>
        <v>0</v>
      </c>
      <c r="U675" s="36">
        <f>(T675/Gesamt!$B$23*N675/((1+Gesamt!$B$29)^(Gesamt!$B$23-Beamte!N675)))*(1+S675)</f>
        <v>0</v>
      </c>
      <c r="V675" s="24">
        <f>IF(N675&lt;Gesamt!$B$24,IF(H675=0,G675+365.25*Gesamt!$B$24,H675+365.25*Gesamt!$B$24),0)</f>
        <v>0</v>
      </c>
      <c r="W675" s="26" t="b">
        <f>IF(V675&gt;0,IF(V675&lt;P675,K675/12*Gesamt!$C$24*(1+L675)^(Gesamt!$B$24-Beamte!N675)*(1+$K$4),IF(O675&gt;=35,K675/12*Gesamt!$C$24*(1+L675)^(O675-N675)*(1+$K$4),0)))</f>
        <v>0</v>
      </c>
      <c r="X675" s="36">
        <f>IF(O675&gt;=40,(W675/Gesamt!$B$24*N675/((1+Gesamt!$B$29)^(Gesamt!$B$24-Beamte!N675))*(1+S675)),IF(O675&gt;=35,(W675/O675*N675/((1+Gesamt!$B$29)^(O675-Beamte!N675))*(1+S675)),0))</f>
        <v>0</v>
      </c>
      <c r="Y675" s="27">
        <f>IF(N675&gt;Gesamt!$B$23,0,K675/12*Gesamt!$C$23*(((1+Beamte!L675)^(Gesamt!$B$23-Beamte!N675))))</f>
        <v>0</v>
      </c>
      <c r="Z675" s="15">
        <f>IF(N675&gt;Gesamt!$B$32,0,Y675/Gesamt!$B$32*((N675)*(1+S675))/((1+Gesamt!$B$29)^(Gesamt!$B$32-N675)))</f>
        <v>0</v>
      </c>
      <c r="AA675" s="37">
        <f t="shared" si="76"/>
        <v>0</v>
      </c>
      <c r="AB675" s="15">
        <f>IF(V675-P675&gt;0,0,IF(N675&gt;Gesamt!$B$24,0,K675/12*Gesamt!$C$24*(((1+Beamte!L675)^(Gesamt!$B$24-Beamte!N675)))))</f>
        <v>0</v>
      </c>
      <c r="AC675" s="15">
        <f>IF(N675&gt;Gesamt!$B$24,0,AB675/Gesamt!$B$24*((N675)*(1+S675))/((1+Gesamt!$B$29)^(Gesamt!$B$24-N675)))</f>
        <v>0</v>
      </c>
      <c r="AD675" s="37">
        <f t="shared" si="77"/>
        <v>0</v>
      </c>
      <c r="AE675" s="15">
        <f>IF(R675-P675&lt;0,0,x)</f>
        <v>0</v>
      </c>
    </row>
    <row r="676" spans="6:31" x14ac:dyDescent="0.15">
      <c r="F676" s="40"/>
      <c r="G676" s="40"/>
      <c r="H676" s="40"/>
      <c r="I676" s="41"/>
      <c r="J676" s="41"/>
      <c r="K676" s="32">
        <f t="shared" si="73"/>
        <v>0</v>
      </c>
      <c r="L676" s="42">
        <v>1.4999999999999999E-2</v>
      </c>
      <c r="M676" s="33">
        <f t="shared" si="74"/>
        <v>-50.997946611909654</v>
      </c>
      <c r="N676" s="22">
        <f>(Gesamt!$B$2-IF(H676=0,G676,H676))/365.25</f>
        <v>116</v>
      </c>
      <c r="O676" s="22">
        <f t="shared" si="72"/>
        <v>65.002053388090346</v>
      </c>
      <c r="P676" s="23">
        <f>F676+IF(C676="m",Gesamt!$B$13*365.25,Gesamt!$B$14*365.25)</f>
        <v>23741.25</v>
      </c>
      <c r="Q676" s="34">
        <f t="shared" si="75"/>
        <v>23742</v>
      </c>
      <c r="R676" s="24">
        <f>IF(N676&lt;Gesamt!$B$23,IF(H676=0,G676+365.25*Gesamt!$B$23,H676+365.25*Gesamt!$B$23),0)</f>
        <v>0</v>
      </c>
      <c r="S676" s="35">
        <f>IF(M676&lt;Gesamt!$B$17,Gesamt!$C$17,IF(M676&lt;Gesamt!$B$18,Gesamt!$C$18,IF(M676&lt;Gesamt!$B$19,Gesamt!$C$19,Gesamt!$C$20)))</f>
        <v>0</v>
      </c>
      <c r="T676" s="26">
        <f>IF(R676&gt;0,IF(R676&lt;P676,K676/12*Gesamt!$C$23*(1+L676)^(Gesamt!$B$23-Beamte!N676)*(1+$K$4),0),0)</f>
        <v>0</v>
      </c>
      <c r="U676" s="36">
        <f>(T676/Gesamt!$B$23*N676/((1+Gesamt!$B$29)^(Gesamt!$B$23-Beamte!N676)))*(1+S676)</f>
        <v>0</v>
      </c>
      <c r="V676" s="24">
        <f>IF(N676&lt;Gesamt!$B$24,IF(H676=0,G676+365.25*Gesamt!$B$24,H676+365.25*Gesamt!$B$24),0)</f>
        <v>0</v>
      </c>
      <c r="W676" s="26" t="b">
        <f>IF(V676&gt;0,IF(V676&lt;P676,K676/12*Gesamt!$C$24*(1+L676)^(Gesamt!$B$24-Beamte!N676)*(1+$K$4),IF(O676&gt;=35,K676/12*Gesamt!$C$24*(1+L676)^(O676-N676)*(1+$K$4),0)))</f>
        <v>0</v>
      </c>
      <c r="X676" s="36">
        <f>IF(O676&gt;=40,(W676/Gesamt!$B$24*N676/((1+Gesamt!$B$29)^(Gesamt!$B$24-Beamte!N676))*(1+S676)),IF(O676&gt;=35,(W676/O676*N676/((1+Gesamt!$B$29)^(O676-Beamte!N676))*(1+S676)),0))</f>
        <v>0</v>
      </c>
      <c r="Y676" s="27">
        <f>IF(N676&gt;Gesamt!$B$23,0,K676/12*Gesamt!$C$23*(((1+Beamte!L676)^(Gesamt!$B$23-Beamte!N676))))</f>
        <v>0</v>
      </c>
      <c r="Z676" s="15">
        <f>IF(N676&gt;Gesamt!$B$32,0,Y676/Gesamt!$B$32*((N676)*(1+S676))/((1+Gesamt!$B$29)^(Gesamt!$B$32-N676)))</f>
        <v>0</v>
      </c>
      <c r="AA676" s="37">
        <f t="shared" si="76"/>
        <v>0</v>
      </c>
      <c r="AB676" s="15">
        <f>IF(V676-P676&gt;0,0,IF(N676&gt;Gesamt!$B$24,0,K676/12*Gesamt!$C$24*(((1+Beamte!L676)^(Gesamt!$B$24-Beamte!N676)))))</f>
        <v>0</v>
      </c>
      <c r="AC676" s="15">
        <f>IF(N676&gt;Gesamt!$B$24,0,AB676/Gesamt!$B$24*((N676)*(1+S676))/((1+Gesamt!$B$29)^(Gesamt!$B$24-N676)))</f>
        <v>0</v>
      </c>
      <c r="AD676" s="37">
        <f t="shared" si="77"/>
        <v>0</v>
      </c>
      <c r="AE676" s="15">
        <f>IF(R676-P676&lt;0,0,x)</f>
        <v>0</v>
      </c>
    </row>
    <row r="677" spans="6:31" x14ac:dyDescent="0.15">
      <c r="F677" s="40"/>
      <c r="G677" s="40"/>
      <c r="H677" s="40"/>
      <c r="I677" s="41"/>
      <c r="J677" s="41"/>
      <c r="K677" s="32">
        <f t="shared" si="73"/>
        <v>0</v>
      </c>
      <c r="L677" s="42">
        <v>1.4999999999999999E-2</v>
      </c>
      <c r="M677" s="33">
        <f t="shared" si="74"/>
        <v>-50.997946611909654</v>
      </c>
      <c r="N677" s="22">
        <f>(Gesamt!$B$2-IF(H677=0,G677,H677))/365.25</f>
        <v>116</v>
      </c>
      <c r="O677" s="22">
        <f t="shared" si="72"/>
        <v>65.002053388090346</v>
      </c>
      <c r="P677" s="23">
        <f>F677+IF(C677="m",Gesamt!$B$13*365.25,Gesamt!$B$14*365.25)</f>
        <v>23741.25</v>
      </c>
      <c r="Q677" s="34">
        <f t="shared" si="75"/>
        <v>23742</v>
      </c>
      <c r="R677" s="24">
        <f>IF(N677&lt;Gesamt!$B$23,IF(H677=0,G677+365.25*Gesamt!$B$23,H677+365.25*Gesamt!$B$23),0)</f>
        <v>0</v>
      </c>
      <c r="S677" s="35">
        <f>IF(M677&lt;Gesamt!$B$17,Gesamt!$C$17,IF(M677&lt;Gesamt!$B$18,Gesamt!$C$18,IF(M677&lt;Gesamt!$B$19,Gesamt!$C$19,Gesamt!$C$20)))</f>
        <v>0</v>
      </c>
      <c r="T677" s="26">
        <f>IF(R677&gt;0,IF(R677&lt;P677,K677/12*Gesamt!$C$23*(1+L677)^(Gesamt!$B$23-Beamte!N677)*(1+$K$4),0),0)</f>
        <v>0</v>
      </c>
      <c r="U677" s="36">
        <f>(T677/Gesamt!$B$23*N677/((1+Gesamt!$B$29)^(Gesamt!$B$23-Beamte!N677)))*(1+S677)</f>
        <v>0</v>
      </c>
      <c r="V677" s="24">
        <f>IF(N677&lt;Gesamt!$B$24,IF(H677=0,G677+365.25*Gesamt!$B$24,H677+365.25*Gesamt!$B$24),0)</f>
        <v>0</v>
      </c>
      <c r="W677" s="26" t="b">
        <f>IF(V677&gt;0,IF(V677&lt;P677,K677/12*Gesamt!$C$24*(1+L677)^(Gesamt!$B$24-Beamte!N677)*(1+$K$4),IF(O677&gt;=35,K677/12*Gesamt!$C$24*(1+L677)^(O677-N677)*(1+$K$4),0)))</f>
        <v>0</v>
      </c>
      <c r="X677" s="36">
        <f>IF(O677&gt;=40,(W677/Gesamt!$B$24*N677/((1+Gesamt!$B$29)^(Gesamt!$B$24-Beamte!N677))*(1+S677)),IF(O677&gt;=35,(W677/O677*N677/((1+Gesamt!$B$29)^(O677-Beamte!N677))*(1+S677)),0))</f>
        <v>0</v>
      </c>
      <c r="Y677" s="27">
        <f>IF(N677&gt;Gesamt!$B$23,0,K677/12*Gesamt!$C$23*(((1+Beamte!L677)^(Gesamt!$B$23-Beamte!N677))))</f>
        <v>0</v>
      </c>
      <c r="Z677" s="15">
        <f>IF(N677&gt;Gesamt!$B$32,0,Y677/Gesamt!$B$32*((N677)*(1+S677))/((1+Gesamt!$B$29)^(Gesamt!$B$32-N677)))</f>
        <v>0</v>
      </c>
      <c r="AA677" s="37">
        <f t="shared" si="76"/>
        <v>0</v>
      </c>
      <c r="AB677" s="15">
        <f>IF(V677-P677&gt;0,0,IF(N677&gt;Gesamt!$B$24,0,K677/12*Gesamt!$C$24*(((1+Beamte!L677)^(Gesamt!$B$24-Beamte!N677)))))</f>
        <v>0</v>
      </c>
      <c r="AC677" s="15">
        <f>IF(N677&gt;Gesamt!$B$24,0,AB677/Gesamt!$B$24*((N677)*(1+S677))/((1+Gesamt!$B$29)^(Gesamt!$B$24-N677)))</f>
        <v>0</v>
      </c>
      <c r="AD677" s="37">
        <f t="shared" si="77"/>
        <v>0</v>
      </c>
      <c r="AE677" s="15">
        <f>IF(R677-P677&lt;0,0,x)</f>
        <v>0</v>
      </c>
    </row>
    <row r="678" spans="6:31" x14ac:dyDescent="0.15">
      <c r="F678" s="40"/>
      <c r="G678" s="40"/>
      <c r="H678" s="40"/>
      <c r="I678" s="41"/>
      <c r="J678" s="41"/>
      <c r="K678" s="32">
        <f t="shared" si="73"/>
        <v>0</v>
      </c>
      <c r="L678" s="42">
        <v>1.4999999999999999E-2</v>
      </c>
      <c r="M678" s="33">
        <f t="shared" si="74"/>
        <v>-50.997946611909654</v>
      </c>
      <c r="N678" s="22">
        <f>(Gesamt!$B$2-IF(H678=0,G678,H678))/365.25</f>
        <v>116</v>
      </c>
      <c r="O678" s="22">
        <f t="shared" si="72"/>
        <v>65.002053388090346</v>
      </c>
      <c r="P678" s="23">
        <f>F678+IF(C678="m",Gesamt!$B$13*365.25,Gesamt!$B$14*365.25)</f>
        <v>23741.25</v>
      </c>
      <c r="Q678" s="34">
        <f t="shared" si="75"/>
        <v>23742</v>
      </c>
      <c r="R678" s="24">
        <f>IF(N678&lt;Gesamt!$B$23,IF(H678=0,G678+365.25*Gesamt!$B$23,H678+365.25*Gesamt!$B$23),0)</f>
        <v>0</v>
      </c>
      <c r="S678" s="35">
        <f>IF(M678&lt;Gesamt!$B$17,Gesamt!$C$17,IF(M678&lt;Gesamt!$B$18,Gesamt!$C$18,IF(M678&lt;Gesamt!$B$19,Gesamt!$C$19,Gesamt!$C$20)))</f>
        <v>0</v>
      </c>
      <c r="T678" s="26">
        <f>IF(R678&gt;0,IF(R678&lt;P678,K678/12*Gesamt!$C$23*(1+L678)^(Gesamt!$B$23-Beamte!N678)*(1+$K$4),0),0)</f>
        <v>0</v>
      </c>
      <c r="U678" s="36">
        <f>(T678/Gesamt!$B$23*N678/((1+Gesamt!$B$29)^(Gesamt!$B$23-Beamte!N678)))*(1+S678)</f>
        <v>0</v>
      </c>
      <c r="V678" s="24">
        <f>IF(N678&lt;Gesamt!$B$24,IF(H678=0,G678+365.25*Gesamt!$B$24,H678+365.25*Gesamt!$B$24),0)</f>
        <v>0</v>
      </c>
      <c r="W678" s="26" t="b">
        <f>IF(V678&gt;0,IF(V678&lt;P678,K678/12*Gesamt!$C$24*(1+L678)^(Gesamt!$B$24-Beamte!N678)*(1+$K$4),IF(O678&gt;=35,K678/12*Gesamt!$C$24*(1+L678)^(O678-N678)*(1+$K$4),0)))</f>
        <v>0</v>
      </c>
      <c r="X678" s="36">
        <f>IF(O678&gt;=40,(W678/Gesamt!$B$24*N678/((1+Gesamt!$B$29)^(Gesamt!$B$24-Beamte!N678))*(1+S678)),IF(O678&gt;=35,(W678/O678*N678/((1+Gesamt!$B$29)^(O678-Beamte!N678))*(1+S678)),0))</f>
        <v>0</v>
      </c>
      <c r="Y678" s="27">
        <f>IF(N678&gt;Gesamt!$B$23,0,K678/12*Gesamt!$C$23*(((1+Beamte!L678)^(Gesamt!$B$23-Beamte!N678))))</f>
        <v>0</v>
      </c>
      <c r="Z678" s="15">
        <f>IF(N678&gt;Gesamt!$B$32,0,Y678/Gesamt!$B$32*((N678)*(1+S678))/((1+Gesamt!$B$29)^(Gesamt!$B$32-N678)))</f>
        <v>0</v>
      </c>
      <c r="AA678" s="37">
        <f t="shared" si="76"/>
        <v>0</v>
      </c>
      <c r="AB678" s="15">
        <f>IF(V678-P678&gt;0,0,IF(N678&gt;Gesamt!$B$24,0,K678/12*Gesamt!$C$24*(((1+Beamte!L678)^(Gesamt!$B$24-Beamte!N678)))))</f>
        <v>0</v>
      </c>
      <c r="AC678" s="15">
        <f>IF(N678&gt;Gesamt!$B$24,0,AB678/Gesamt!$B$24*((N678)*(1+S678))/((1+Gesamt!$B$29)^(Gesamt!$B$24-N678)))</f>
        <v>0</v>
      </c>
      <c r="AD678" s="37">
        <f t="shared" si="77"/>
        <v>0</v>
      </c>
      <c r="AE678" s="15">
        <f>IF(R678-P678&lt;0,0,x)</f>
        <v>0</v>
      </c>
    </row>
    <row r="679" spans="6:31" x14ac:dyDescent="0.15">
      <c r="F679" s="40"/>
      <c r="G679" s="40"/>
      <c r="H679" s="40"/>
      <c r="I679" s="41"/>
      <c r="J679" s="41"/>
      <c r="K679" s="32">
        <f t="shared" si="73"/>
        <v>0</v>
      </c>
      <c r="L679" s="42">
        <v>1.4999999999999999E-2</v>
      </c>
      <c r="M679" s="33">
        <f t="shared" si="74"/>
        <v>-50.997946611909654</v>
      </c>
      <c r="N679" s="22">
        <f>(Gesamt!$B$2-IF(H679=0,G679,H679))/365.25</f>
        <v>116</v>
      </c>
      <c r="O679" s="22">
        <f t="shared" si="72"/>
        <v>65.002053388090346</v>
      </c>
      <c r="P679" s="23">
        <f>F679+IF(C679="m",Gesamt!$B$13*365.25,Gesamt!$B$14*365.25)</f>
        <v>23741.25</v>
      </c>
      <c r="Q679" s="34">
        <f t="shared" si="75"/>
        <v>23742</v>
      </c>
      <c r="R679" s="24">
        <f>IF(N679&lt;Gesamt!$B$23,IF(H679=0,G679+365.25*Gesamt!$B$23,H679+365.25*Gesamt!$B$23),0)</f>
        <v>0</v>
      </c>
      <c r="S679" s="35">
        <f>IF(M679&lt;Gesamt!$B$17,Gesamt!$C$17,IF(M679&lt;Gesamt!$B$18,Gesamt!$C$18,IF(M679&lt;Gesamt!$B$19,Gesamt!$C$19,Gesamt!$C$20)))</f>
        <v>0</v>
      </c>
      <c r="T679" s="26">
        <f>IF(R679&gt;0,IF(R679&lt;P679,K679/12*Gesamt!$C$23*(1+L679)^(Gesamt!$B$23-Beamte!N679)*(1+$K$4),0),0)</f>
        <v>0</v>
      </c>
      <c r="U679" s="36">
        <f>(T679/Gesamt!$B$23*N679/((1+Gesamt!$B$29)^(Gesamt!$B$23-Beamte!N679)))*(1+S679)</f>
        <v>0</v>
      </c>
      <c r="V679" s="24">
        <f>IF(N679&lt;Gesamt!$B$24,IF(H679=0,G679+365.25*Gesamt!$B$24,H679+365.25*Gesamt!$B$24),0)</f>
        <v>0</v>
      </c>
      <c r="W679" s="26" t="b">
        <f>IF(V679&gt;0,IF(V679&lt;P679,K679/12*Gesamt!$C$24*(1+L679)^(Gesamt!$B$24-Beamte!N679)*(1+$K$4),IF(O679&gt;=35,K679/12*Gesamt!$C$24*(1+L679)^(O679-N679)*(1+$K$4),0)))</f>
        <v>0</v>
      </c>
      <c r="X679" s="36">
        <f>IF(O679&gt;=40,(W679/Gesamt!$B$24*N679/((1+Gesamt!$B$29)^(Gesamt!$B$24-Beamte!N679))*(1+S679)),IF(O679&gt;=35,(W679/O679*N679/((1+Gesamt!$B$29)^(O679-Beamte!N679))*(1+S679)),0))</f>
        <v>0</v>
      </c>
      <c r="Y679" s="27">
        <f>IF(N679&gt;Gesamt!$B$23,0,K679/12*Gesamt!$C$23*(((1+Beamte!L679)^(Gesamt!$B$23-Beamte!N679))))</f>
        <v>0</v>
      </c>
      <c r="Z679" s="15">
        <f>IF(N679&gt;Gesamt!$B$32,0,Y679/Gesamt!$B$32*((N679)*(1+S679))/((1+Gesamt!$B$29)^(Gesamt!$B$32-N679)))</f>
        <v>0</v>
      </c>
      <c r="AA679" s="37">
        <f t="shared" si="76"/>
        <v>0</v>
      </c>
      <c r="AB679" s="15">
        <f>IF(V679-P679&gt;0,0,IF(N679&gt;Gesamt!$B$24,0,K679/12*Gesamt!$C$24*(((1+Beamte!L679)^(Gesamt!$B$24-Beamte!N679)))))</f>
        <v>0</v>
      </c>
      <c r="AC679" s="15">
        <f>IF(N679&gt;Gesamt!$B$24,0,AB679/Gesamt!$B$24*((N679)*(1+S679))/((1+Gesamt!$B$29)^(Gesamt!$B$24-N679)))</f>
        <v>0</v>
      </c>
      <c r="AD679" s="37">
        <f t="shared" si="77"/>
        <v>0</v>
      </c>
      <c r="AE679" s="15">
        <f>IF(R679-P679&lt;0,0,x)</f>
        <v>0</v>
      </c>
    </row>
    <row r="680" spans="6:31" x14ac:dyDescent="0.15">
      <c r="F680" s="40"/>
      <c r="G680" s="40"/>
      <c r="H680" s="40"/>
      <c r="I680" s="41"/>
      <c r="J680" s="41"/>
      <c r="K680" s="32">
        <f t="shared" si="73"/>
        <v>0</v>
      </c>
      <c r="L680" s="42">
        <v>1.4999999999999999E-2</v>
      </c>
      <c r="M680" s="33">
        <f t="shared" si="74"/>
        <v>-50.997946611909654</v>
      </c>
      <c r="N680" s="22">
        <f>(Gesamt!$B$2-IF(H680=0,G680,H680))/365.25</f>
        <v>116</v>
      </c>
      <c r="O680" s="22">
        <f t="shared" si="72"/>
        <v>65.002053388090346</v>
      </c>
      <c r="P680" s="23">
        <f>F680+IF(C680="m",Gesamt!$B$13*365.25,Gesamt!$B$14*365.25)</f>
        <v>23741.25</v>
      </c>
      <c r="Q680" s="34">
        <f t="shared" si="75"/>
        <v>23742</v>
      </c>
      <c r="R680" s="24">
        <f>IF(N680&lt;Gesamt!$B$23,IF(H680=0,G680+365.25*Gesamt!$B$23,H680+365.25*Gesamt!$B$23),0)</f>
        <v>0</v>
      </c>
      <c r="S680" s="35">
        <f>IF(M680&lt;Gesamt!$B$17,Gesamt!$C$17,IF(M680&lt;Gesamt!$B$18,Gesamt!$C$18,IF(M680&lt;Gesamt!$B$19,Gesamt!$C$19,Gesamt!$C$20)))</f>
        <v>0</v>
      </c>
      <c r="T680" s="26">
        <f>IF(R680&gt;0,IF(R680&lt;P680,K680/12*Gesamt!$C$23*(1+L680)^(Gesamt!$B$23-Beamte!N680)*(1+$K$4),0),0)</f>
        <v>0</v>
      </c>
      <c r="U680" s="36">
        <f>(T680/Gesamt!$B$23*N680/((1+Gesamt!$B$29)^(Gesamt!$B$23-Beamte!N680)))*(1+S680)</f>
        <v>0</v>
      </c>
      <c r="V680" s="24">
        <f>IF(N680&lt;Gesamt!$B$24,IF(H680=0,G680+365.25*Gesamt!$B$24,H680+365.25*Gesamt!$B$24),0)</f>
        <v>0</v>
      </c>
      <c r="W680" s="26" t="b">
        <f>IF(V680&gt;0,IF(V680&lt;P680,K680/12*Gesamt!$C$24*(1+L680)^(Gesamt!$B$24-Beamte!N680)*(1+$K$4),IF(O680&gt;=35,K680/12*Gesamt!$C$24*(1+L680)^(O680-N680)*(1+$K$4),0)))</f>
        <v>0</v>
      </c>
      <c r="X680" s="36">
        <f>IF(O680&gt;=40,(W680/Gesamt!$B$24*N680/((1+Gesamt!$B$29)^(Gesamt!$B$24-Beamte!N680))*(1+S680)),IF(O680&gt;=35,(W680/O680*N680/((1+Gesamt!$B$29)^(O680-Beamte!N680))*(1+S680)),0))</f>
        <v>0</v>
      </c>
      <c r="Y680" s="27">
        <f>IF(N680&gt;Gesamt!$B$23,0,K680/12*Gesamt!$C$23*(((1+Beamte!L680)^(Gesamt!$B$23-Beamte!N680))))</f>
        <v>0</v>
      </c>
      <c r="Z680" s="15">
        <f>IF(N680&gt;Gesamt!$B$32,0,Y680/Gesamt!$B$32*((N680)*(1+S680))/((1+Gesamt!$B$29)^(Gesamt!$B$32-N680)))</f>
        <v>0</v>
      </c>
      <c r="AA680" s="37">
        <f t="shared" si="76"/>
        <v>0</v>
      </c>
      <c r="AB680" s="15">
        <f>IF(V680-P680&gt;0,0,IF(N680&gt;Gesamt!$B$24,0,K680/12*Gesamt!$C$24*(((1+Beamte!L680)^(Gesamt!$B$24-Beamte!N680)))))</f>
        <v>0</v>
      </c>
      <c r="AC680" s="15">
        <f>IF(N680&gt;Gesamt!$B$24,0,AB680/Gesamt!$B$24*((N680)*(1+S680))/((1+Gesamt!$B$29)^(Gesamt!$B$24-N680)))</f>
        <v>0</v>
      </c>
      <c r="AD680" s="37">
        <f t="shared" si="77"/>
        <v>0</v>
      </c>
      <c r="AE680" s="15">
        <f>IF(R680-P680&lt;0,0,x)</f>
        <v>0</v>
      </c>
    </row>
    <row r="681" spans="6:31" x14ac:dyDescent="0.15">
      <c r="F681" s="40"/>
      <c r="G681" s="40"/>
      <c r="H681" s="40"/>
      <c r="I681" s="41"/>
      <c r="J681" s="41"/>
      <c r="K681" s="32">
        <f t="shared" si="73"/>
        <v>0</v>
      </c>
      <c r="L681" s="42">
        <v>1.4999999999999999E-2</v>
      </c>
      <c r="M681" s="33">
        <f t="shared" si="74"/>
        <v>-50.997946611909654</v>
      </c>
      <c r="N681" s="22">
        <f>(Gesamt!$B$2-IF(H681=0,G681,H681))/365.25</f>
        <v>116</v>
      </c>
      <c r="O681" s="22">
        <f t="shared" si="72"/>
        <v>65.002053388090346</v>
      </c>
      <c r="P681" s="23">
        <f>F681+IF(C681="m",Gesamt!$B$13*365.25,Gesamt!$B$14*365.25)</f>
        <v>23741.25</v>
      </c>
      <c r="Q681" s="34">
        <f t="shared" si="75"/>
        <v>23742</v>
      </c>
      <c r="R681" s="24">
        <f>IF(N681&lt;Gesamt!$B$23,IF(H681=0,G681+365.25*Gesamt!$B$23,H681+365.25*Gesamt!$B$23),0)</f>
        <v>0</v>
      </c>
      <c r="S681" s="35">
        <f>IF(M681&lt;Gesamt!$B$17,Gesamt!$C$17,IF(M681&lt;Gesamt!$B$18,Gesamt!$C$18,IF(M681&lt;Gesamt!$B$19,Gesamt!$C$19,Gesamt!$C$20)))</f>
        <v>0</v>
      </c>
      <c r="T681" s="26">
        <f>IF(R681&gt;0,IF(R681&lt;P681,K681/12*Gesamt!$C$23*(1+L681)^(Gesamt!$B$23-Beamte!N681)*(1+$K$4),0),0)</f>
        <v>0</v>
      </c>
      <c r="U681" s="36">
        <f>(T681/Gesamt!$B$23*N681/((1+Gesamt!$B$29)^(Gesamt!$B$23-Beamte!N681)))*(1+S681)</f>
        <v>0</v>
      </c>
      <c r="V681" s="24">
        <f>IF(N681&lt;Gesamt!$B$24,IF(H681=0,G681+365.25*Gesamt!$B$24,H681+365.25*Gesamt!$B$24),0)</f>
        <v>0</v>
      </c>
      <c r="W681" s="26" t="b">
        <f>IF(V681&gt;0,IF(V681&lt;P681,K681/12*Gesamt!$C$24*(1+L681)^(Gesamt!$B$24-Beamte!N681)*(1+$K$4),IF(O681&gt;=35,K681/12*Gesamt!$C$24*(1+L681)^(O681-N681)*(1+$K$4),0)))</f>
        <v>0</v>
      </c>
      <c r="X681" s="36">
        <f>IF(O681&gt;=40,(W681/Gesamt!$B$24*N681/((1+Gesamt!$B$29)^(Gesamt!$B$24-Beamte!N681))*(1+S681)),IF(O681&gt;=35,(W681/O681*N681/((1+Gesamt!$B$29)^(O681-Beamte!N681))*(1+S681)),0))</f>
        <v>0</v>
      </c>
      <c r="Y681" s="27">
        <f>IF(N681&gt;Gesamt!$B$23,0,K681/12*Gesamt!$C$23*(((1+Beamte!L681)^(Gesamt!$B$23-Beamte!N681))))</f>
        <v>0</v>
      </c>
      <c r="Z681" s="15">
        <f>IF(N681&gt;Gesamt!$B$32,0,Y681/Gesamt!$B$32*((N681)*(1+S681))/((1+Gesamt!$B$29)^(Gesamt!$B$32-N681)))</f>
        <v>0</v>
      </c>
      <c r="AA681" s="37">
        <f t="shared" si="76"/>
        <v>0</v>
      </c>
      <c r="AB681" s="15">
        <f>IF(V681-P681&gt;0,0,IF(N681&gt;Gesamt!$B$24,0,K681/12*Gesamt!$C$24*(((1+Beamte!L681)^(Gesamt!$B$24-Beamte!N681)))))</f>
        <v>0</v>
      </c>
      <c r="AC681" s="15">
        <f>IF(N681&gt;Gesamt!$B$24,0,AB681/Gesamt!$B$24*((N681)*(1+S681))/((1+Gesamt!$B$29)^(Gesamt!$B$24-N681)))</f>
        <v>0</v>
      </c>
      <c r="AD681" s="37">
        <f t="shared" si="77"/>
        <v>0</v>
      </c>
      <c r="AE681" s="15">
        <f>IF(R681-P681&lt;0,0,x)</f>
        <v>0</v>
      </c>
    </row>
    <row r="682" spans="6:31" x14ac:dyDescent="0.15">
      <c r="F682" s="40"/>
      <c r="G682" s="40"/>
      <c r="H682" s="40"/>
      <c r="I682" s="41"/>
      <c r="J682" s="41"/>
      <c r="K682" s="32">
        <f t="shared" si="73"/>
        <v>0</v>
      </c>
      <c r="L682" s="42">
        <v>1.4999999999999999E-2</v>
      </c>
      <c r="M682" s="33">
        <f t="shared" si="74"/>
        <v>-50.997946611909654</v>
      </c>
      <c r="N682" s="22">
        <f>(Gesamt!$B$2-IF(H682=0,G682,H682))/365.25</f>
        <v>116</v>
      </c>
      <c r="O682" s="22">
        <f t="shared" si="72"/>
        <v>65.002053388090346</v>
      </c>
      <c r="P682" s="23">
        <f>F682+IF(C682="m",Gesamt!$B$13*365.25,Gesamt!$B$14*365.25)</f>
        <v>23741.25</v>
      </c>
      <c r="Q682" s="34">
        <f t="shared" si="75"/>
        <v>23742</v>
      </c>
      <c r="R682" s="24">
        <f>IF(N682&lt;Gesamt!$B$23,IF(H682=0,G682+365.25*Gesamt!$B$23,H682+365.25*Gesamt!$B$23),0)</f>
        <v>0</v>
      </c>
      <c r="S682" s="35">
        <f>IF(M682&lt;Gesamt!$B$17,Gesamt!$C$17,IF(M682&lt;Gesamt!$B$18,Gesamt!$C$18,IF(M682&lt;Gesamt!$B$19,Gesamt!$C$19,Gesamt!$C$20)))</f>
        <v>0</v>
      </c>
      <c r="T682" s="26">
        <f>IF(R682&gt;0,IF(R682&lt;P682,K682/12*Gesamt!$C$23*(1+L682)^(Gesamt!$B$23-Beamte!N682)*(1+$K$4),0),0)</f>
        <v>0</v>
      </c>
      <c r="U682" s="36">
        <f>(T682/Gesamt!$B$23*N682/((1+Gesamt!$B$29)^(Gesamt!$B$23-Beamte!N682)))*(1+S682)</f>
        <v>0</v>
      </c>
      <c r="V682" s="24">
        <f>IF(N682&lt;Gesamt!$B$24,IF(H682=0,G682+365.25*Gesamt!$B$24,H682+365.25*Gesamt!$B$24),0)</f>
        <v>0</v>
      </c>
      <c r="W682" s="26" t="b">
        <f>IF(V682&gt;0,IF(V682&lt;P682,K682/12*Gesamt!$C$24*(1+L682)^(Gesamt!$B$24-Beamte!N682)*(1+$K$4),IF(O682&gt;=35,K682/12*Gesamt!$C$24*(1+L682)^(O682-N682)*(1+$K$4),0)))</f>
        <v>0</v>
      </c>
      <c r="X682" s="36">
        <f>IF(O682&gt;=40,(W682/Gesamt!$B$24*N682/((1+Gesamt!$B$29)^(Gesamt!$B$24-Beamte!N682))*(1+S682)),IF(O682&gt;=35,(W682/O682*N682/((1+Gesamt!$B$29)^(O682-Beamte!N682))*(1+S682)),0))</f>
        <v>0</v>
      </c>
      <c r="Y682" s="27">
        <f>IF(N682&gt;Gesamt!$B$23,0,K682/12*Gesamt!$C$23*(((1+Beamte!L682)^(Gesamt!$B$23-Beamte!N682))))</f>
        <v>0</v>
      </c>
      <c r="Z682" s="15">
        <f>IF(N682&gt;Gesamt!$B$32,0,Y682/Gesamt!$B$32*((N682)*(1+S682))/((1+Gesamt!$B$29)^(Gesamt!$B$32-N682)))</f>
        <v>0</v>
      </c>
      <c r="AA682" s="37">
        <f t="shared" si="76"/>
        <v>0</v>
      </c>
      <c r="AB682" s="15">
        <f>IF(V682-P682&gt;0,0,IF(N682&gt;Gesamt!$B$24,0,K682/12*Gesamt!$C$24*(((1+Beamte!L682)^(Gesamt!$B$24-Beamte!N682)))))</f>
        <v>0</v>
      </c>
      <c r="AC682" s="15">
        <f>IF(N682&gt;Gesamt!$B$24,0,AB682/Gesamt!$B$24*((N682)*(1+S682))/((1+Gesamt!$B$29)^(Gesamt!$B$24-N682)))</f>
        <v>0</v>
      </c>
      <c r="AD682" s="37">
        <f t="shared" si="77"/>
        <v>0</v>
      </c>
      <c r="AE682" s="15">
        <f>IF(R682-P682&lt;0,0,x)</f>
        <v>0</v>
      </c>
    </row>
    <row r="683" spans="6:31" x14ac:dyDescent="0.15">
      <c r="F683" s="40"/>
      <c r="G683" s="40"/>
      <c r="H683" s="40"/>
      <c r="I683" s="41"/>
      <c r="J683" s="41"/>
      <c r="K683" s="32">
        <f t="shared" si="73"/>
        <v>0</v>
      </c>
      <c r="L683" s="42">
        <v>1.4999999999999999E-2</v>
      </c>
      <c r="M683" s="33">
        <f t="shared" si="74"/>
        <v>-50.997946611909654</v>
      </c>
      <c r="N683" s="22">
        <f>(Gesamt!$B$2-IF(H683=0,G683,H683))/365.25</f>
        <v>116</v>
      </c>
      <c r="O683" s="22">
        <f t="shared" si="72"/>
        <v>65.002053388090346</v>
      </c>
      <c r="P683" s="23">
        <f>F683+IF(C683="m",Gesamt!$B$13*365.25,Gesamt!$B$14*365.25)</f>
        <v>23741.25</v>
      </c>
      <c r="Q683" s="34">
        <f t="shared" si="75"/>
        <v>23742</v>
      </c>
      <c r="R683" s="24">
        <f>IF(N683&lt;Gesamt!$B$23,IF(H683=0,G683+365.25*Gesamt!$B$23,H683+365.25*Gesamt!$B$23),0)</f>
        <v>0</v>
      </c>
      <c r="S683" s="35">
        <f>IF(M683&lt;Gesamt!$B$17,Gesamt!$C$17,IF(M683&lt;Gesamt!$B$18,Gesamt!$C$18,IF(M683&lt;Gesamt!$B$19,Gesamt!$C$19,Gesamt!$C$20)))</f>
        <v>0</v>
      </c>
      <c r="T683" s="26">
        <f>IF(R683&gt;0,IF(R683&lt;P683,K683/12*Gesamt!$C$23*(1+L683)^(Gesamt!$B$23-Beamte!N683)*(1+$K$4),0),0)</f>
        <v>0</v>
      </c>
      <c r="U683" s="36">
        <f>(T683/Gesamt!$B$23*N683/((1+Gesamt!$B$29)^(Gesamt!$B$23-Beamte!N683)))*(1+S683)</f>
        <v>0</v>
      </c>
      <c r="V683" s="24">
        <f>IF(N683&lt;Gesamt!$B$24,IF(H683=0,G683+365.25*Gesamt!$B$24,H683+365.25*Gesamt!$B$24),0)</f>
        <v>0</v>
      </c>
      <c r="W683" s="26" t="b">
        <f>IF(V683&gt;0,IF(V683&lt;P683,K683/12*Gesamt!$C$24*(1+L683)^(Gesamt!$B$24-Beamte!N683)*(1+$K$4),IF(O683&gt;=35,K683/12*Gesamt!$C$24*(1+L683)^(O683-N683)*(1+$K$4),0)))</f>
        <v>0</v>
      </c>
      <c r="X683" s="36">
        <f>IF(O683&gt;=40,(W683/Gesamt!$B$24*N683/((1+Gesamt!$B$29)^(Gesamt!$B$24-Beamte!N683))*(1+S683)),IF(O683&gt;=35,(W683/O683*N683/((1+Gesamt!$B$29)^(O683-Beamte!N683))*(1+S683)),0))</f>
        <v>0</v>
      </c>
      <c r="Y683" s="27">
        <f>IF(N683&gt;Gesamt!$B$23,0,K683/12*Gesamt!$C$23*(((1+Beamte!L683)^(Gesamt!$B$23-Beamte!N683))))</f>
        <v>0</v>
      </c>
      <c r="Z683" s="15">
        <f>IF(N683&gt;Gesamt!$B$32,0,Y683/Gesamt!$B$32*((N683)*(1+S683))/((1+Gesamt!$B$29)^(Gesamt!$B$32-N683)))</f>
        <v>0</v>
      </c>
      <c r="AA683" s="37">
        <f t="shared" si="76"/>
        <v>0</v>
      </c>
      <c r="AB683" s="15">
        <f>IF(V683-P683&gt;0,0,IF(N683&gt;Gesamt!$B$24,0,K683/12*Gesamt!$C$24*(((1+Beamte!L683)^(Gesamt!$B$24-Beamte!N683)))))</f>
        <v>0</v>
      </c>
      <c r="AC683" s="15">
        <f>IF(N683&gt;Gesamt!$B$24,0,AB683/Gesamt!$B$24*((N683)*(1+S683))/((1+Gesamt!$B$29)^(Gesamt!$B$24-N683)))</f>
        <v>0</v>
      </c>
      <c r="AD683" s="37">
        <f t="shared" si="77"/>
        <v>0</v>
      </c>
      <c r="AE683" s="15">
        <f>IF(R683-P683&lt;0,0,x)</f>
        <v>0</v>
      </c>
    </row>
    <row r="684" spans="6:31" x14ac:dyDescent="0.15">
      <c r="F684" s="40"/>
      <c r="G684" s="40"/>
      <c r="H684" s="40"/>
      <c r="I684" s="41"/>
      <c r="J684" s="41"/>
      <c r="K684" s="32">
        <f t="shared" si="73"/>
        <v>0</v>
      </c>
      <c r="L684" s="42">
        <v>1.4999999999999999E-2</v>
      </c>
      <c r="M684" s="33">
        <f t="shared" si="74"/>
        <v>-50.997946611909654</v>
      </c>
      <c r="N684" s="22">
        <f>(Gesamt!$B$2-IF(H684=0,G684,H684))/365.25</f>
        <v>116</v>
      </c>
      <c r="O684" s="22">
        <f t="shared" si="72"/>
        <v>65.002053388090346</v>
      </c>
      <c r="P684" s="23">
        <f>F684+IF(C684="m",Gesamt!$B$13*365.25,Gesamt!$B$14*365.25)</f>
        <v>23741.25</v>
      </c>
      <c r="Q684" s="34">
        <f t="shared" si="75"/>
        <v>23742</v>
      </c>
      <c r="R684" s="24">
        <f>IF(N684&lt;Gesamt!$B$23,IF(H684=0,G684+365.25*Gesamt!$B$23,H684+365.25*Gesamt!$B$23),0)</f>
        <v>0</v>
      </c>
      <c r="S684" s="35">
        <f>IF(M684&lt;Gesamt!$B$17,Gesamt!$C$17,IF(M684&lt;Gesamt!$B$18,Gesamt!$C$18,IF(M684&lt;Gesamt!$B$19,Gesamt!$C$19,Gesamt!$C$20)))</f>
        <v>0</v>
      </c>
      <c r="T684" s="26">
        <f>IF(R684&gt;0,IF(R684&lt;P684,K684/12*Gesamt!$C$23*(1+L684)^(Gesamt!$B$23-Beamte!N684)*(1+$K$4),0),0)</f>
        <v>0</v>
      </c>
      <c r="U684" s="36">
        <f>(T684/Gesamt!$B$23*N684/((1+Gesamt!$B$29)^(Gesamt!$B$23-Beamte!N684)))*(1+S684)</f>
        <v>0</v>
      </c>
      <c r="V684" s="24">
        <f>IF(N684&lt;Gesamt!$B$24,IF(H684=0,G684+365.25*Gesamt!$B$24,H684+365.25*Gesamt!$B$24),0)</f>
        <v>0</v>
      </c>
      <c r="W684" s="26" t="b">
        <f>IF(V684&gt;0,IF(V684&lt;P684,K684/12*Gesamt!$C$24*(1+L684)^(Gesamt!$B$24-Beamte!N684)*(1+$K$4),IF(O684&gt;=35,K684/12*Gesamt!$C$24*(1+L684)^(O684-N684)*(1+$K$4),0)))</f>
        <v>0</v>
      </c>
      <c r="X684" s="36">
        <f>IF(O684&gt;=40,(W684/Gesamt!$B$24*N684/((1+Gesamt!$B$29)^(Gesamt!$B$24-Beamte!N684))*(1+S684)),IF(O684&gt;=35,(W684/O684*N684/((1+Gesamt!$B$29)^(O684-Beamte!N684))*(1+S684)),0))</f>
        <v>0</v>
      </c>
      <c r="Y684" s="27">
        <f>IF(N684&gt;Gesamt!$B$23,0,K684/12*Gesamt!$C$23*(((1+Beamte!L684)^(Gesamt!$B$23-Beamte!N684))))</f>
        <v>0</v>
      </c>
      <c r="Z684" s="15">
        <f>IF(N684&gt;Gesamt!$B$32,0,Y684/Gesamt!$B$32*((N684)*(1+S684))/((1+Gesamt!$B$29)^(Gesamt!$B$32-N684)))</f>
        <v>0</v>
      </c>
      <c r="AA684" s="37">
        <f t="shared" si="76"/>
        <v>0</v>
      </c>
      <c r="AB684" s="15">
        <f>IF(V684-P684&gt;0,0,IF(N684&gt;Gesamt!$B$24,0,K684/12*Gesamt!$C$24*(((1+Beamte!L684)^(Gesamt!$B$24-Beamte!N684)))))</f>
        <v>0</v>
      </c>
      <c r="AC684" s="15">
        <f>IF(N684&gt;Gesamt!$B$24,0,AB684/Gesamt!$B$24*((N684)*(1+S684))/((1+Gesamt!$B$29)^(Gesamt!$B$24-N684)))</f>
        <v>0</v>
      </c>
      <c r="AD684" s="37">
        <f t="shared" si="77"/>
        <v>0</v>
      </c>
      <c r="AE684" s="15">
        <f>IF(R684-P684&lt;0,0,x)</f>
        <v>0</v>
      </c>
    </row>
    <row r="685" spans="6:31" x14ac:dyDescent="0.15">
      <c r="F685" s="40"/>
      <c r="G685" s="40"/>
      <c r="H685" s="40"/>
      <c r="I685" s="41"/>
      <c r="J685" s="41"/>
      <c r="K685" s="32">
        <f t="shared" si="73"/>
        <v>0</v>
      </c>
      <c r="L685" s="42">
        <v>1.4999999999999999E-2</v>
      </c>
      <c r="M685" s="33">
        <f t="shared" si="74"/>
        <v>-50.997946611909654</v>
      </c>
      <c r="N685" s="22">
        <f>(Gesamt!$B$2-IF(H685=0,G685,H685))/365.25</f>
        <v>116</v>
      </c>
      <c r="O685" s="22">
        <f t="shared" si="72"/>
        <v>65.002053388090346</v>
      </c>
      <c r="P685" s="23">
        <f>F685+IF(C685="m",Gesamt!$B$13*365.25,Gesamt!$B$14*365.25)</f>
        <v>23741.25</v>
      </c>
      <c r="Q685" s="34">
        <f t="shared" si="75"/>
        <v>23742</v>
      </c>
      <c r="R685" s="24">
        <f>IF(N685&lt;Gesamt!$B$23,IF(H685=0,G685+365.25*Gesamt!$B$23,H685+365.25*Gesamt!$B$23),0)</f>
        <v>0</v>
      </c>
      <c r="S685" s="35">
        <f>IF(M685&lt;Gesamt!$B$17,Gesamt!$C$17,IF(M685&lt;Gesamt!$B$18,Gesamt!$C$18,IF(M685&lt;Gesamt!$B$19,Gesamt!$C$19,Gesamt!$C$20)))</f>
        <v>0</v>
      </c>
      <c r="T685" s="26">
        <f>IF(R685&gt;0,IF(R685&lt;P685,K685/12*Gesamt!$C$23*(1+L685)^(Gesamt!$B$23-Beamte!N685)*(1+$K$4),0),0)</f>
        <v>0</v>
      </c>
      <c r="U685" s="36">
        <f>(T685/Gesamt!$B$23*N685/((1+Gesamt!$B$29)^(Gesamt!$B$23-Beamte!N685)))*(1+S685)</f>
        <v>0</v>
      </c>
      <c r="V685" s="24">
        <f>IF(N685&lt;Gesamt!$B$24,IF(H685=0,G685+365.25*Gesamt!$B$24,H685+365.25*Gesamt!$B$24),0)</f>
        <v>0</v>
      </c>
      <c r="W685" s="26" t="b">
        <f>IF(V685&gt;0,IF(V685&lt;P685,K685/12*Gesamt!$C$24*(1+L685)^(Gesamt!$B$24-Beamte!N685)*(1+$K$4),IF(O685&gt;=35,K685/12*Gesamt!$C$24*(1+L685)^(O685-N685)*(1+$K$4),0)))</f>
        <v>0</v>
      </c>
      <c r="X685" s="36">
        <f>IF(O685&gt;=40,(W685/Gesamt!$B$24*N685/((1+Gesamt!$B$29)^(Gesamt!$B$24-Beamte!N685))*(1+S685)),IF(O685&gt;=35,(W685/O685*N685/((1+Gesamt!$B$29)^(O685-Beamte!N685))*(1+S685)),0))</f>
        <v>0</v>
      </c>
      <c r="Y685" s="27">
        <f>IF(N685&gt;Gesamt!$B$23,0,K685/12*Gesamt!$C$23*(((1+Beamte!L685)^(Gesamt!$B$23-Beamte!N685))))</f>
        <v>0</v>
      </c>
      <c r="Z685" s="15">
        <f>IF(N685&gt;Gesamt!$B$32,0,Y685/Gesamt!$B$32*((N685)*(1+S685))/((1+Gesamt!$B$29)^(Gesamt!$B$32-N685)))</f>
        <v>0</v>
      </c>
      <c r="AA685" s="37">
        <f t="shared" si="76"/>
        <v>0</v>
      </c>
      <c r="AB685" s="15">
        <f>IF(V685-P685&gt;0,0,IF(N685&gt;Gesamt!$B$24,0,K685/12*Gesamt!$C$24*(((1+Beamte!L685)^(Gesamt!$B$24-Beamte!N685)))))</f>
        <v>0</v>
      </c>
      <c r="AC685" s="15">
        <f>IF(N685&gt;Gesamt!$B$24,0,AB685/Gesamt!$B$24*((N685)*(1+S685))/((1+Gesamt!$B$29)^(Gesamt!$B$24-N685)))</f>
        <v>0</v>
      </c>
      <c r="AD685" s="37">
        <f t="shared" si="77"/>
        <v>0</v>
      </c>
      <c r="AE685" s="15">
        <f>IF(R685-P685&lt;0,0,x)</f>
        <v>0</v>
      </c>
    </row>
    <row r="686" spans="6:31" x14ac:dyDescent="0.15">
      <c r="F686" s="40"/>
      <c r="G686" s="40"/>
      <c r="H686" s="40"/>
      <c r="I686" s="41"/>
      <c r="J686" s="41"/>
      <c r="K686" s="32">
        <f t="shared" si="73"/>
        <v>0</v>
      </c>
      <c r="L686" s="42">
        <v>1.4999999999999999E-2</v>
      </c>
      <c r="M686" s="33">
        <f t="shared" si="74"/>
        <v>-50.997946611909654</v>
      </c>
      <c r="N686" s="22">
        <f>(Gesamt!$B$2-IF(H686=0,G686,H686))/365.25</f>
        <v>116</v>
      </c>
      <c r="O686" s="22">
        <f t="shared" si="72"/>
        <v>65.002053388090346</v>
      </c>
      <c r="P686" s="23">
        <f>F686+IF(C686="m",Gesamt!$B$13*365.25,Gesamt!$B$14*365.25)</f>
        <v>23741.25</v>
      </c>
      <c r="Q686" s="34">
        <f t="shared" si="75"/>
        <v>23742</v>
      </c>
      <c r="R686" s="24">
        <f>IF(N686&lt;Gesamt!$B$23,IF(H686=0,G686+365.25*Gesamt!$B$23,H686+365.25*Gesamt!$B$23),0)</f>
        <v>0</v>
      </c>
      <c r="S686" s="35">
        <f>IF(M686&lt;Gesamt!$B$17,Gesamt!$C$17,IF(M686&lt;Gesamt!$B$18,Gesamt!$C$18,IF(M686&lt;Gesamt!$B$19,Gesamt!$C$19,Gesamt!$C$20)))</f>
        <v>0</v>
      </c>
      <c r="T686" s="26">
        <f>IF(R686&gt;0,IF(R686&lt;P686,K686/12*Gesamt!$C$23*(1+L686)^(Gesamt!$B$23-Beamte!N686)*(1+$K$4),0),0)</f>
        <v>0</v>
      </c>
      <c r="U686" s="36">
        <f>(T686/Gesamt!$B$23*N686/((1+Gesamt!$B$29)^(Gesamt!$B$23-Beamte!N686)))*(1+S686)</f>
        <v>0</v>
      </c>
      <c r="V686" s="24">
        <f>IF(N686&lt;Gesamt!$B$24,IF(H686=0,G686+365.25*Gesamt!$B$24,H686+365.25*Gesamt!$B$24),0)</f>
        <v>0</v>
      </c>
      <c r="W686" s="26" t="b">
        <f>IF(V686&gt;0,IF(V686&lt;P686,K686/12*Gesamt!$C$24*(1+L686)^(Gesamt!$B$24-Beamte!N686)*(1+$K$4),IF(O686&gt;=35,K686/12*Gesamt!$C$24*(1+L686)^(O686-N686)*(1+$K$4),0)))</f>
        <v>0</v>
      </c>
      <c r="X686" s="36">
        <f>IF(O686&gt;=40,(W686/Gesamt!$B$24*N686/((1+Gesamt!$B$29)^(Gesamt!$B$24-Beamte!N686))*(1+S686)),IF(O686&gt;=35,(W686/O686*N686/((1+Gesamt!$B$29)^(O686-Beamte!N686))*(1+S686)),0))</f>
        <v>0</v>
      </c>
      <c r="Y686" s="27">
        <f>IF(N686&gt;Gesamt!$B$23,0,K686/12*Gesamt!$C$23*(((1+Beamte!L686)^(Gesamt!$B$23-Beamte!N686))))</f>
        <v>0</v>
      </c>
      <c r="Z686" s="15">
        <f>IF(N686&gt;Gesamt!$B$32,0,Y686/Gesamt!$B$32*((N686)*(1+S686))/((1+Gesamt!$B$29)^(Gesamt!$B$32-N686)))</f>
        <v>0</v>
      </c>
      <c r="AA686" s="37">
        <f t="shared" si="76"/>
        <v>0</v>
      </c>
      <c r="AB686" s="15">
        <f>IF(V686-P686&gt;0,0,IF(N686&gt;Gesamt!$B$24,0,K686/12*Gesamt!$C$24*(((1+Beamte!L686)^(Gesamt!$B$24-Beamte!N686)))))</f>
        <v>0</v>
      </c>
      <c r="AC686" s="15">
        <f>IF(N686&gt;Gesamt!$B$24,0,AB686/Gesamt!$B$24*((N686)*(1+S686))/((1+Gesamt!$B$29)^(Gesamt!$B$24-N686)))</f>
        <v>0</v>
      </c>
      <c r="AD686" s="37">
        <f t="shared" si="77"/>
        <v>0</v>
      </c>
      <c r="AE686" s="15">
        <f>IF(R686-P686&lt;0,0,x)</f>
        <v>0</v>
      </c>
    </row>
    <row r="687" spans="6:31" x14ac:dyDescent="0.15">
      <c r="F687" s="40"/>
      <c r="G687" s="40"/>
      <c r="H687" s="40"/>
      <c r="I687" s="41"/>
      <c r="J687" s="41"/>
      <c r="K687" s="32">
        <f t="shared" si="73"/>
        <v>0</v>
      </c>
      <c r="L687" s="42">
        <v>1.4999999999999999E-2</v>
      </c>
      <c r="M687" s="33">
        <f t="shared" si="74"/>
        <v>-50.997946611909654</v>
      </c>
      <c r="N687" s="22">
        <f>(Gesamt!$B$2-IF(H687=0,G687,H687))/365.25</f>
        <v>116</v>
      </c>
      <c r="O687" s="22">
        <f t="shared" si="72"/>
        <v>65.002053388090346</v>
      </c>
      <c r="P687" s="23">
        <f>F687+IF(C687="m",Gesamt!$B$13*365.25,Gesamt!$B$14*365.25)</f>
        <v>23741.25</v>
      </c>
      <c r="Q687" s="34">
        <f t="shared" si="75"/>
        <v>23742</v>
      </c>
      <c r="R687" s="24">
        <f>IF(N687&lt;Gesamt!$B$23,IF(H687=0,G687+365.25*Gesamt!$B$23,H687+365.25*Gesamt!$B$23),0)</f>
        <v>0</v>
      </c>
      <c r="S687" s="35">
        <f>IF(M687&lt;Gesamt!$B$17,Gesamt!$C$17,IF(M687&lt;Gesamt!$B$18,Gesamt!$C$18,IF(M687&lt;Gesamt!$B$19,Gesamt!$C$19,Gesamt!$C$20)))</f>
        <v>0</v>
      </c>
      <c r="T687" s="26">
        <f>IF(R687&gt;0,IF(R687&lt;P687,K687/12*Gesamt!$C$23*(1+L687)^(Gesamt!$B$23-Beamte!N687)*(1+$K$4),0),0)</f>
        <v>0</v>
      </c>
      <c r="U687" s="36">
        <f>(T687/Gesamt!$B$23*N687/((1+Gesamt!$B$29)^(Gesamt!$B$23-Beamte!N687)))*(1+S687)</f>
        <v>0</v>
      </c>
      <c r="V687" s="24">
        <f>IF(N687&lt;Gesamt!$B$24,IF(H687=0,G687+365.25*Gesamt!$B$24,H687+365.25*Gesamt!$B$24),0)</f>
        <v>0</v>
      </c>
      <c r="W687" s="26" t="b">
        <f>IF(V687&gt;0,IF(V687&lt;P687,K687/12*Gesamt!$C$24*(1+L687)^(Gesamt!$B$24-Beamte!N687)*(1+$K$4),IF(O687&gt;=35,K687/12*Gesamt!$C$24*(1+L687)^(O687-N687)*(1+$K$4),0)))</f>
        <v>0</v>
      </c>
      <c r="X687" s="36">
        <f>IF(O687&gt;=40,(W687/Gesamt!$B$24*N687/((1+Gesamt!$B$29)^(Gesamt!$B$24-Beamte!N687))*(1+S687)),IF(O687&gt;=35,(W687/O687*N687/((1+Gesamt!$B$29)^(O687-Beamte!N687))*(1+S687)),0))</f>
        <v>0</v>
      </c>
      <c r="Y687" s="27">
        <f>IF(N687&gt;Gesamt!$B$23,0,K687/12*Gesamt!$C$23*(((1+Beamte!L687)^(Gesamt!$B$23-Beamte!N687))))</f>
        <v>0</v>
      </c>
      <c r="Z687" s="15">
        <f>IF(N687&gt;Gesamt!$B$32,0,Y687/Gesamt!$B$32*((N687)*(1+S687))/((1+Gesamt!$B$29)^(Gesamt!$B$32-N687)))</f>
        <v>0</v>
      </c>
      <c r="AA687" s="37">
        <f t="shared" si="76"/>
        <v>0</v>
      </c>
      <c r="AB687" s="15">
        <f>IF(V687-P687&gt;0,0,IF(N687&gt;Gesamt!$B$24,0,K687/12*Gesamt!$C$24*(((1+Beamte!L687)^(Gesamt!$B$24-Beamte!N687)))))</f>
        <v>0</v>
      </c>
      <c r="AC687" s="15">
        <f>IF(N687&gt;Gesamt!$B$24,0,AB687/Gesamt!$B$24*((N687)*(1+S687))/((1+Gesamt!$B$29)^(Gesamt!$B$24-N687)))</f>
        <v>0</v>
      </c>
      <c r="AD687" s="37">
        <f t="shared" si="77"/>
        <v>0</v>
      </c>
      <c r="AE687" s="15">
        <f>IF(R687-P687&lt;0,0,x)</f>
        <v>0</v>
      </c>
    </row>
    <row r="688" spans="6:31" x14ac:dyDescent="0.15">
      <c r="F688" s="40"/>
      <c r="G688" s="40"/>
      <c r="H688" s="40"/>
      <c r="I688" s="41"/>
      <c r="J688" s="41"/>
      <c r="K688" s="32">
        <f t="shared" si="73"/>
        <v>0</v>
      </c>
      <c r="L688" s="42">
        <v>1.4999999999999999E-2</v>
      </c>
      <c r="M688" s="33">
        <f t="shared" si="74"/>
        <v>-50.997946611909654</v>
      </c>
      <c r="N688" s="22">
        <f>(Gesamt!$B$2-IF(H688=0,G688,H688))/365.25</f>
        <v>116</v>
      </c>
      <c r="O688" s="22">
        <f t="shared" si="72"/>
        <v>65.002053388090346</v>
      </c>
      <c r="P688" s="23">
        <f>F688+IF(C688="m",Gesamt!$B$13*365.25,Gesamt!$B$14*365.25)</f>
        <v>23741.25</v>
      </c>
      <c r="Q688" s="34">
        <f t="shared" si="75"/>
        <v>23742</v>
      </c>
      <c r="R688" s="24">
        <f>IF(N688&lt;Gesamt!$B$23,IF(H688=0,G688+365.25*Gesamt!$B$23,H688+365.25*Gesamt!$B$23),0)</f>
        <v>0</v>
      </c>
      <c r="S688" s="35">
        <f>IF(M688&lt;Gesamt!$B$17,Gesamt!$C$17,IF(M688&lt;Gesamt!$B$18,Gesamt!$C$18,IF(M688&lt;Gesamt!$B$19,Gesamt!$C$19,Gesamt!$C$20)))</f>
        <v>0</v>
      </c>
      <c r="T688" s="26">
        <f>IF(R688&gt;0,IF(R688&lt;P688,K688/12*Gesamt!$C$23*(1+L688)^(Gesamt!$B$23-Beamte!N688)*(1+$K$4),0),0)</f>
        <v>0</v>
      </c>
      <c r="U688" s="36">
        <f>(T688/Gesamt!$B$23*N688/((1+Gesamt!$B$29)^(Gesamt!$B$23-Beamte!N688)))*(1+S688)</f>
        <v>0</v>
      </c>
      <c r="V688" s="24">
        <f>IF(N688&lt;Gesamt!$B$24,IF(H688=0,G688+365.25*Gesamt!$B$24,H688+365.25*Gesamt!$B$24),0)</f>
        <v>0</v>
      </c>
      <c r="W688" s="26" t="b">
        <f>IF(V688&gt;0,IF(V688&lt;P688,K688/12*Gesamt!$C$24*(1+L688)^(Gesamt!$B$24-Beamte!N688)*(1+$K$4),IF(O688&gt;=35,K688/12*Gesamt!$C$24*(1+L688)^(O688-N688)*(1+$K$4),0)))</f>
        <v>0</v>
      </c>
      <c r="X688" s="36">
        <f>IF(O688&gt;=40,(W688/Gesamt!$B$24*N688/((1+Gesamt!$B$29)^(Gesamt!$B$24-Beamte!N688))*(1+S688)),IF(O688&gt;=35,(W688/O688*N688/((1+Gesamt!$B$29)^(O688-Beamte!N688))*(1+S688)),0))</f>
        <v>0</v>
      </c>
      <c r="Y688" s="27">
        <f>IF(N688&gt;Gesamt!$B$23,0,K688/12*Gesamt!$C$23*(((1+Beamte!L688)^(Gesamt!$B$23-Beamte!N688))))</f>
        <v>0</v>
      </c>
      <c r="Z688" s="15">
        <f>IF(N688&gt;Gesamt!$B$32,0,Y688/Gesamt!$B$32*((N688)*(1+S688))/((1+Gesamt!$B$29)^(Gesamt!$B$32-N688)))</f>
        <v>0</v>
      </c>
      <c r="AA688" s="37">
        <f t="shared" si="76"/>
        <v>0</v>
      </c>
      <c r="AB688" s="15">
        <f>IF(V688-P688&gt;0,0,IF(N688&gt;Gesamt!$B$24,0,K688/12*Gesamt!$C$24*(((1+Beamte!L688)^(Gesamt!$B$24-Beamte!N688)))))</f>
        <v>0</v>
      </c>
      <c r="AC688" s="15">
        <f>IF(N688&gt;Gesamt!$B$24,0,AB688/Gesamt!$B$24*((N688)*(1+S688))/((1+Gesamt!$B$29)^(Gesamt!$B$24-N688)))</f>
        <v>0</v>
      </c>
      <c r="AD688" s="37">
        <f t="shared" si="77"/>
        <v>0</v>
      </c>
      <c r="AE688" s="15">
        <f>IF(R688-P688&lt;0,0,x)</f>
        <v>0</v>
      </c>
    </row>
    <row r="689" spans="6:31" x14ac:dyDescent="0.15">
      <c r="F689" s="40"/>
      <c r="G689" s="40"/>
      <c r="H689" s="40"/>
      <c r="I689" s="41"/>
      <c r="J689" s="41"/>
      <c r="K689" s="32">
        <f t="shared" si="73"/>
        <v>0</v>
      </c>
      <c r="L689" s="42">
        <v>1.4999999999999999E-2</v>
      </c>
      <c r="M689" s="33">
        <f t="shared" si="74"/>
        <v>-50.997946611909654</v>
      </c>
      <c r="N689" s="22">
        <f>(Gesamt!$B$2-IF(H689=0,G689,H689))/365.25</f>
        <v>116</v>
      </c>
      <c r="O689" s="22">
        <f t="shared" si="72"/>
        <v>65.002053388090346</v>
      </c>
      <c r="P689" s="23">
        <f>F689+IF(C689="m",Gesamt!$B$13*365.25,Gesamt!$B$14*365.25)</f>
        <v>23741.25</v>
      </c>
      <c r="Q689" s="34">
        <f t="shared" si="75"/>
        <v>23742</v>
      </c>
      <c r="R689" s="24">
        <f>IF(N689&lt;Gesamt!$B$23,IF(H689=0,G689+365.25*Gesamt!$B$23,H689+365.25*Gesamt!$B$23),0)</f>
        <v>0</v>
      </c>
      <c r="S689" s="35">
        <f>IF(M689&lt;Gesamt!$B$17,Gesamt!$C$17,IF(M689&lt;Gesamt!$B$18,Gesamt!$C$18,IF(M689&lt;Gesamt!$B$19,Gesamt!$C$19,Gesamt!$C$20)))</f>
        <v>0</v>
      </c>
      <c r="T689" s="26">
        <f>IF(R689&gt;0,IF(R689&lt;P689,K689/12*Gesamt!$C$23*(1+L689)^(Gesamt!$B$23-Beamte!N689)*(1+$K$4),0),0)</f>
        <v>0</v>
      </c>
      <c r="U689" s="36">
        <f>(T689/Gesamt!$B$23*N689/((1+Gesamt!$B$29)^(Gesamt!$B$23-Beamte!N689)))*(1+S689)</f>
        <v>0</v>
      </c>
      <c r="V689" s="24">
        <f>IF(N689&lt;Gesamt!$B$24,IF(H689=0,G689+365.25*Gesamt!$B$24,H689+365.25*Gesamt!$B$24),0)</f>
        <v>0</v>
      </c>
      <c r="W689" s="26" t="b">
        <f>IF(V689&gt;0,IF(V689&lt;P689,K689/12*Gesamt!$C$24*(1+L689)^(Gesamt!$B$24-Beamte!N689)*(1+$K$4),IF(O689&gt;=35,K689/12*Gesamt!$C$24*(1+L689)^(O689-N689)*(1+$K$4),0)))</f>
        <v>0</v>
      </c>
      <c r="X689" s="36">
        <f>IF(O689&gt;=40,(W689/Gesamt!$B$24*N689/((1+Gesamt!$B$29)^(Gesamt!$B$24-Beamte!N689))*(1+S689)),IF(O689&gt;=35,(W689/O689*N689/((1+Gesamt!$B$29)^(O689-Beamte!N689))*(1+S689)),0))</f>
        <v>0</v>
      </c>
      <c r="Y689" s="27">
        <f>IF(N689&gt;Gesamt!$B$23,0,K689/12*Gesamt!$C$23*(((1+Beamte!L689)^(Gesamt!$B$23-Beamte!N689))))</f>
        <v>0</v>
      </c>
      <c r="Z689" s="15">
        <f>IF(N689&gt;Gesamt!$B$32,0,Y689/Gesamt!$B$32*((N689)*(1+S689))/((1+Gesamt!$B$29)^(Gesamt!$B$32-N689)))</f>
        <v>0</v>
      </c>
      <c r="AA689" s="37">
        <f t="shared" si="76"/>
        <v>0</v>
      </c>
      <c r="AB689" s="15">
        <f>IF(V689-P689&gt;0,0,IF(N689&gt;Gesamt!$B$24,0,K689/12*Gesamt!$C$24*(((1+Beamte!L689)^(Gesamt!$B$24-Beamte!N689)))))</f>
        <v>0</v>
      </c>
      <c r="AC689" s="15">
        <f>IF(N689&gt;Gesamt!$B$24,0,AB689/Gesamt!$B$24*((N689)*(1+S689))/((1+Gesamt!$B$29)^(Gesamt!$B$24-N689)))</f>
        <v>0</v>
      </c>
      <c r="AD689" s="37">
        <f t="shared" si="77"/>
        <v>0</v>
      </c>
      <c r="AE689" s="15">
        <f>IF(R689-P689&lt;0,0,x)</f>
        <v>0</v>
      </c>
    </row>
    <row r="690" spans="6:31" x14ac:dyDescent="0.15">
      <c r="F690" s="40"/>
      <c r="G690" s="40"/>
      <c r="H690" s="40"/>
      <c r="I690" s="41"/>
      <c r="J690" s="41"/>
      <c r="K690" s="32">
        <f t="shared" si="73"/>
        <v>0</v>
      </c>
      <c r="L690" s="42">
        <v>1.4999999999999999E-2</v>
      </c>
      <c r="M690" s="33">
        <f t="shared" si="74"/>
        <v>-50.997946611909654</v>
      </c>
      <c r="N690" s="22">
        <f>(Gesamt!$B$2-IF(H690=0,G690,H690))/365.25</f>
        <v>116</v>
      </c>
      <c r="O690" s="22">
        <f t="shared" si="72"/>
        <v>65.002053388090346</v>
      </c>
      <c r="P690" s="23">
        <f>F690+IF(C690="m",Gesamt!$B$13*365.25,Gesamt!$B$14*365.25)</f>
        <v>23741.25</v>
      </c>
      <c r="Q690" s="34">
        <f t="shared" si="75"/>
        <v>23742</v>
      </c>
      <c r="R690" s="24">
        <f>IF(N690&lt;Gesamt!$B$23,IF(H690=0,G690+365.25*Gesamt!$B$23,H690+365.25*Gesamt!$B$23),0)</f>
        <v>0</v>
      </c>
      <c r="S690" s="35">
        <f>IF(M690&lt;Gesamt!$B$17,Gesamt!$C$17,IF(M690&lt;Gesamt!$B$18,Gesamt!$C$18,IF(M690&lt;Gesamt!$B$19,Gesamt!$C$19,Gesamt!$C$20)))</f>
        <v>0</v>
      </c>
      <c r="T690" s="26">
        <f>IF(R690&gt;0,IF(R690&lt;P690,K690/12*Gesamt!$C$23*(1+L690)^(Gesamt!$B$23-Beamte!N690)*(1+$K$4),0),0)</f>
        <v>0</v>
      </c>
      <c r="U690" s="36">
        <f>(T690/Gesamt!$B$23*N690/((1+Gesamt!$B$29)^(Gesamt!$B$23-Beamte!N690)))*(1+S690)</f>
        <v>0</v>
      </c>
      <c r="V690" s="24">
        <f>IF(N690&lt;Gesamt!$B$24,IF(H690=0,G690+365.25*Gesamt!$B$24,H690+365.25*Gesamt!$B$24),0)</f>
        <v>0</v>
      </c>
      <c r="W690" s="26" t="b">
        <f>IF(V690&gt;0,IF(V690&lt;P690,K690/12*Gesamt!$C$24*(1+L690)^(Gesamt!$B$24-Beamte!N690)*(1+$K$4),IF(O690&gt;=35,K690/12*Gesamt!$C$24*(1+L690)^(O690-N690)*(1+$K$4),0)))</f>
        <v>0</v>
      </c>
      <c r="X690" s="36">
        <f>IF(O690&gt;=40,(W690/Gesamt!$B$24*N690/((1+Gesamt!$B$29)^(Gesamt!$B$24-Beamte!N690))*(1+S690)),IF(O690&gt;=35,(W690/O690*N690/((1+Gesamt!$B$29)^(O690-Beamte!N690))*(1+S690)),0))</f>
        <v>0</v>
      </c>
      <c r="Y690" s="27">
        <f>IF(N690&gt;Gesamt!$B$23,0,K690/12*Gesamt!$C$23*(((1+Beamte!L690)^(Gesamt!$B$23-Beamte!N690))))</f>
        <v>0</v>
      </c>
      <c r="Z690" s="15">
        <f>IF(N690&gt;Gesamt!$B$32,0,Y690/Gesamt!$B$32*((N690)*(1+S690))/((1+Gesamt!$B$29)^(Gesamt!$B$32-N690)))</f>
        <v>0</v>
      </c>
      <c r="AA690" s="37">
        <f t="shared" si="76"/>
        <v>0</v>
      </c>
      <c r="AB690" s="15">
        <f>IF(V690-P690&gt;0,0,IF(N690&gt;Gesamt!$B$24,0,K690/12*Gesamt!$C$24*(((1+Beamte!L690)^(Gesamt!$B$24-Beamte!N690)))))</f>
        <v>0</v>
      </c>
      <c r="AC690" s="15">
        <f>IF(N690&gt;Gesamt!$B$24,0,AB690/Gesamt!$B$24*((N690)*(1+S690))/((1+Gesamt!$B$29)^(Gesamt!$B$24-N690)))</f>
        <v>0</v>
      </c>
      <c r="AD690" s="37">
        <f t="shared" si="77"/>
        <v>0</v>
      </c>
      <c r="AE690" s="15">
        <f>IF(R690-P690&lt;0,0,x)</f>
        <v>0</v>
      </c>
    </row>
    <row r="691" spans="6:31" x14ac:dyDescent="0.15">
      <c r="F691" s="40"/>
      <c r="G691" s="40"/>
      <c r="H691" s="40"/>
      <c r="I691" s="41"/>
      <c r="J691" s="41"/>
      <c r="K691" s="32">
        <f t="shared" si="73"/>
        <v>0</v>
      </c>
      <c r="L691" s="42">
        <v>1.4999999999999999E-2</v>
      </c>
      <c r="M691" s="33">
        <f t="shared" si="74"/>
        <v>-50.997946611909654</v>
      </c>
      <c r="N691" s="22">
        <f>(Gesamt!$B$2-IF(H691=0,G691,H691))/365.25</f>
        <v>116</v>
      </c>
      <c r="O691" s="22">
        <f t="shared" si="72"/>
        <v>65.002053388090346</v>
      </c>
      <c r="P691" s="23">
        <f>F691+IF(C691="m",Gesamt!$B$13*365.25,Gesamt!$B$14*365.25)</f>
        <v>23741.25</v>
      </c>
      <c r="Q691" s="34">
        <f t="shared" si="75"/>
        <v>23742</v>
      </c>
      <c r="R691" s="24">
        <f>IF(N691&lt;Gesamt!$B$23,IF(H691=0,G691+365.25*Gesamt!$B$23,H691+365.25*Gesamt!$B$23),0)</f>
        <v>0</v>
      </c>
      <c r="S691" s="35">
        <f>IF(M691&lt;Gesamt!$B$17,Gesamt!$C$17,IF(M691&lt;Gesamt!$B$18,Gesamt!$C$18,IF(M691&lt;Gesamt!$B$19,Gesamt!$C$19,Gesamt!$C$20)))</f>
        <v>0</v>
      </c>
      <c r="T691" s="26">
        <f>IF(R691&gt;0,IF(R691&lt;P691,K691/12*Gesamt!$C$23*(1+L691)^(Gesamt!$B$23-Beamte!N691)*(1+$K$4),0),0)</f>
        <v>0</v>
      </c>
      <c r="U691" s="36">
        <f>(T691/Gesamt!$B$23*N691/((1+Gesamt!$B$29)^(Gesamt!$B$23-Beamte!N691)))*(1+S691)</f>
        <v>0</v>
      </c>
      <c r="V691" s="24">
        <f>IF(N691&lt;Gesamt!$B$24,IF(H691=0,G691+365.25*Gesamt!$B$24,H691+365.25*Gesamt!$B$24),0)</f>
        <v>0</v>
      </c>
      <c r="W691" s="26" t="b">
        <f>IF(V691&gt;0,IF(V691&lt;P691,K691/12*Gesamt!$C$24*(1+L691)^(Gesamt!$B$24-Beamte!N691)*(1+$K$4),IF(O691&gt;=35,K691/12*Gesamt!$C$24*(1+L691)^(O691-N691)*(1+$K$4),0)))</f>
        <v>0</v>
      </c>
      <c r="X691" s="36">
        <f>IF(O691&gt;=40,(W691/Gesamt!$B$24*N691/((1+Gesamt!$B$29)^(Gesamt!$B$24-Beamte!N691))*(1+S691)),IF(O691&gt;=35,(W691/O691*N691/((1+Gesamt!$B$29)^(O691-Beamte!N691))*(1+S691)),0))</f>
        <v>0</v>
      </c>
      <c r="Y691" s="27">
        <f>IF(N691&gt;Gesamt!$B$23,0,K691/12*Gesamt!$C$23*(((1+Beamte!L691)^(Gesamt!$B$23-Beamte!N691))))</f>
        <v>0</v>
      </c>
      <c r="Z691" s="15">
        <f>IF(N691&gt;Gesamt!$B$32,0,Y691/Gesamt!$B$32*((N691)*(1+S691))/((1+Gesamt!$B$29)^(Gesamt!$B$32-N691)))</f>
        <v>0</v>
      </c>
      <c r="AA691" s="37">
        <f t="shared" si="76"/>
        <v>0</v>
      </c>
      <c r="AB691" s="15">
        <f>IF(V691-P691&gt;0,0,IF(N691&gt;Gesamt!$B$24,0,K691/12*Gesamt!$C$24*(((1+Beamte!L691)^(Gesamt!$B$24-Beamte!N691)))))</f>
        <v>0</v>
      </c>
      <c r="AC691" s="15">
        <f>IF(N691&gt;Gesamt!$B$24,0,AB691/Gesamt!$B$24*((N691)*(1+S691))/((1+Gesamt!$B$29)^(Gesamt!$B$24-N691)))</f>
        <v>0</v>
      </c>
      <c r="AD691" s="37">
        <f t="shared" si="77"/>
        <v>0</v>
      </c>
      <c r="AE691" s="15">
        <f>IF(R691-P691&lt;0,0,x)</f>
        <v>0</v>
      </c>
    </row>
    <row r="692" spans="6:31" x14ac:dyDescent="0.15">
      <c r="F692" s="40"/>
      <c r="G692" s="40"/>
      <c r="H692" s="40"/>
      <c r="I692" s="41"/>
      <c r="J692" s="41"/>
      <c r="K692" s="32">
        <f t="shared" si="73"/>
        <v>0</v>
      </c>
      <c r="L692" s="42">
        <v>1.4999999999999999E-2</v>
      </c>
      <c r="M692" s="33">
        <f t="shared" si="74"/>
        <v>-50.997946611909654</v>
      </c>
      <c r="N692" s="22">
        <f>(Gesamt!$B$2-IF(H692=0,G692,H692))/365.25</f>
        <v>116</v>
      </c>
      <c r="O692" s="22">
        <f t="shared" si="72"/>
        <v>65.002053388090346</v>
      </c>
      <c r="P692" s="23">
        <f>F692+IF(C692="m",Gesamt!$B$13*365.25,Gesamt!$B$14*365.25)</f>
        <v>23741.25</v>
      </c>
      <c r="Q692" s="34">
        <f t="shared" si="75"/>
        <v>23742</v>
      </c>
      <c r="R692" s="24">
        <f>IF(N692&lt;Gesamt!$B$23,IF(H692=0,G692+365.25*Gesamt!$B$23,H692+365.25*Gesamt!$B$23),0)</f>
        <v>0</v>
      </c>
      <c r="S692" s="35">
        <f>IF(M692&lt;Gesamt!$B$17,Gesamt!$C$17,IF(M692&lt;Gesamt!$B$18,Gesamt!$C$18,IF(M692&lt;Gesamt!$B$19,Gesamt!$C$19,Gesamt!$C$20)))</f>
        <v>0</v>
      </c>
      <c r="T692" s="26">
        <f>IF(R692&gt;0,IF(R692&lt;P692,K692/12*Gesamt!$C$23*(1+L692)^(Gesamt!$B$23-Beamte!N692)*(1+$K$4),0),0)</f>
        <v>0</v>
      </c>
      <c r="U692" s="36">
        <f>(T692/Gesamt!$B$23*N692/((1+Gesamt!$B$29)^(Gesamt!$B$23-Beamte!N692)))*(1+S692)</f>
        <v>0</v>
      </c>
      <c r="V692" s="24">
        <f>IF(N692&lt;Gesamt!$B$24,IF(H692=0,G692+365.25*Gesamt!$B$24,H692+365.25*Gesamt!$B$24),0)</f>
        <v>0</v>
      </c>
      <c r="W692" s="26" t="b">
        <f>IF(V692&gt;0,IF(V692&lt;P692,K692/12*Gesamt!$C$24*(1+L692)^(Gesamt!$B$24-Beamte!N692)*(1+$K$4),IF(O692&gt;=35,K692/12*Gesamt!$C$24*(1+L692)^(O692-N692)*(1+$K$4),0)))</f>
        <v>0</v>
      </c>
      <c r="X692" s="36">
        <f>IF(O692&gt;=40,(W692/Gesamt!$B$24*N692/((1+Gesamt!$B$29)^(Gesamt!$B$24-Beamte!N692))*(1+S692)),IF(O692&gt;=35,(W692/O692*N692/((1+Gesamt!$B$29)^(O692-Beamte!N692))*(1+S692)),0))</f>
        <v>0</v>
      </c>
      <c r="Y692" s="27">
        <f>IF(N692&gt;Gesamt!$B$23,0,K692/12*Gesamt!$C$23*(((1+Beamte!L692)^(Gesamt!$B$23-Beamte!N692))))</f>
        <v>0</v>
      </c>
      <c r="Z692" s="15">
        <f>IF(N692&gt;Gesamt!$B$32,0,Y692/Gesamt!$B$32*((N692)*(1+S692))/((1+Gesamt!$B$29)^(Gesamt!$B$32-N692)))</f>
        <v>0</v>
      </c>
      <c r="AA692" s="37">
        <f t="shared" si="76"/>
        <v>0</v>
      </c>
      <c r="AB692" s="15">
        <f>IF(V692-P692&gt;0,0,IF(N692&gt;Gesamt!$B$24,0,K692/12*Gesamt!$C$24*(((1+Beamte!L692)^(Gesamt!$B$24-Beamte!N692)))))</f>
        <v>0</v>
      </c>
      <c r="AC692" s="15">
        <f>IF(N692&gt;Gesamt!$B$24,0,AB692/Gesamt!$B$24*((N692)*(1+S692))/((1+Gesamt!$B$29)^(Gesamt!$B$24-N692)))</f>
        <v>0</v>
      </c>
      <c r="AD692" s="37">
        <f t="shared" si="77"/>
        <v>0</v>
      </c>
      <c r="AE692" s="15">
        <f>IF(R692-P692&lt;0,0,x)</f>
        <v>0</v>
      </c>
    </row>
    <row r="693" spans="6:31" x14ac:dyDescent="0.15">
      <c r="F693" s="40"/>
      <c r="G693" s="40"/>
      <c r="H693" s="40"/>
      <c r="I693" s="41"/>
      <c r="J693" s="41"/>
      <c r="K693" s="32">
        <f t="shared" si="73"/>
        <v>0</v>
      </c>
      <c r="L693" s="42">
        <v>1.4999999999999999E-2</v>
      </c>
      <c r="M693" s="33">
        <f t="shared" si="74"/>
        <v>-50.997946611909654</v>
      </c>
      <c r="N693" s="22">
        <f>(Gesamt!$B$2-IF(H693=0,G693,H693))/365.25</f>
        <v>116</v>
      </c>
      <c r="O693" s="22">
        <f t="shared" si="72"/>
        <v>65.002053388090346</v>
      </c>
      <c r="P693" s="23">
        <f>F693+IF(C693="m",Gesamt!$B$13*365.25,Gesamt!$B$14*365.25)</f>
        <v>23741.25</v>
      </c>
      <c r="Q693" s="34">
        <f t="shared" si="75"/>
        <v>23742</v>
      </c>
      <c r="R693" s="24">
        <f>IF(N693&lt;Gesamt!$B$23,IF(H693=0,G693+365.25*Gesamt!$B$23,H693+365.25*Gesamt!$B$23),0)</f>
        <v>0</v>
      </c>
      <c r="S693" s="35">
        <f>IF(M693&lt;Gesamt!$B$17,Gesamt!$C$17,IF(M693&lt;Gesamt!$B$18,Gesamt!$C$18,IF(M693&lt;Gesamt!$B$19,Gesamt!$C$19,Gesamt!$C$20)))</f>
        <v>0</v>
      </c>
      <c r="T693" s="26">
        <f>IF(R693&gt;0,IF(R693&lt;P693,K693/12*Gesamt!$C$23*(1+L693)^(Gesamt!$B$23-Beamte!N693)*(1+$K$4),0),0)</f>
        <v>0</v>
      </c>
      <c r="U693" s="36">
        <f>(T693/Gesamt!$B$23*N693/((1+Gesamt!$B$29)^(Gesamt!$B$23-Beamte!N693)))*(1+S693)</f>
        <v>0</v>
      </c>
      <c r="V693" s="24">
        <f>IF(N693&lt;Gesamt!$B$24,IF(H693=0,G693+365.25*Gesamt!$B$24,H693+365.25*Gesamt!$B$24),0)</f>
        <v>0</v>
      </c>
      <c r="W693" s="26" t="b">
        <f>IF(V693&gt;0,IF(V693&lt;P693,K693/12*Gesamt!$C$24*(1+L693)^(Gesamt!$B$24-Beamte!N693)*(1+$K$4),IF(O693&gt;=35,K693/12*Gesamt!$C$24*(1+L693)^(O693-N693)*(1+$K$4),0)))</f>
        <v>0</v>
      </c>
      <c r="X693" s="36">
        <f>IF(O693&gt;=40,(W693/Gesamt!$B$24*N693/((1+Gesamt!$B$29)^(Gesamt!$B$24-Beamte!N693))*(1+S693)),IF(O693&gt;=35,(W693/O693*N693/((1+Gesamt!$B$29)^(O693-Beamte!N693))*(1+S693)),0))</f>
        <v>0</v>
      </c>
      <c r="Y693" s="27">
        <f>IF(N693&gt;Gesamt!$B$23,0,K693/12*Gesamt!$C$23*(((1+Beamte!L693)^(Gesamt!$B$23-Beamte!N693))))</f>
        <v>0</v>
      </c>
      <c r="Z693" s="15">
        <f>IF(N693&gt;Gesamt!$B$32,0,Y693/Gesamt!$B$32*((N693)*(1+S693))/((1+Gesamt!$B$29)^(Gesamt!$B$32-N693)))</f>
        <v>0</v>
      </c>
      <c r="AA693" s="37">
        <f t="shared" si="76"/>
        <v>0</v>
      </c>
      <c r="AB693" s="15">
        <f>IF(V693-P693&gt;0,0,IF(N693&gt;Gesamt!$B$24,0,K693/12*Gesamt!$C$24*(((1+Beamte!L693)^(Gesamt!$B$24-Beamte!N693)))))</f>
        <v>0</v>
      </c>
      <c r="AC693" s="15">
        <f>IF(N693&gt;Gesamt!$B$24,0,AB693/Gesamt!$B$24*((N693)*(1+S693))/((1+Gesamt!$B$29)^(Gesamt!$B$24-N693)))</f>
        <v>0</v>
      </c>
      <c r="AD693" s="37">
        <f t="shared" si="77"/>
        <v>0</v>
      </c>
      <c r="AE693" s="15">
        <f>IF(R693-P693&lt;0,0,x)</f>
        <v>0</v>
      </c>
    </row>
    <row r="694" spans="6:31" x14ac:dyDescent="0.15">
      <c r="F694" s="40"/>
      <c r="G694" s="40"/>
      <c r="H694" s="40"/>
      <c r="I694" s="41"/>
      <c r="J694" s="41"/>
      <c r="K694" s="32">
        <f t="shared" si="73"/>
        <v>0</v>
      </c>
      <c r="L694" s="42">
        <v>1.4999999999999999E-2</v>
      </c>
      <c r="M694" s="33">
        <f t="shared" si="74"/>
        <v>-50.997946611909654</v>
      </c>
      <c r="N694" s="22">
        <f>(Gesamt!$B$2-IF(H694=0,G694,H694))/365.25</f>
        <v>116</v>
      </c>
      <c r="O694" s="22">
        <f t="shared" si="72"/>
        <v>65.002053388090346</v>
      </c>
      <c r="P694" s="23">
        <f>F694+IF(C694="m",Gesamt!$B$13*365.25,Gesamt!$B$14*365.25)</f>
        <v>23741.25</v>
      </c>
      <c r="Q694" s="34">
        <f t="shared" si="75"/>
        <v>23742</v>
      </c>
      <c r="R694" s="24">
        <f>IF(N694&lt;Gesamt!$B$23,IF(H694=0,G694+365.25*Gesamt!$B$23,H694+365.25*Gesamt!$B$23),0)</f>
        <v>0</v>
      </c>
      <c r="S694" s="35">
        <f>IF(M694&lt;Gesamt!$B$17,Gesamt!$C$17,IF(M694&lt;Gesamt!$B$18,Gesamt!$C$18,IF(M694&lt;Gesamt!$B$19,Gesamt!$C$19,Gesamt!$C$20)))</f>
        <v>0</v>
      </c>
      <c r="T694" s="26">
        <f>IF(R694&gt;0,IF(R694&lt;P694,K694/12*Gesamt!$C$23*(1+L694)^(Gesamt!$B$23-Beamte!N694)*(1+$K$4),0),0)</f>
        <v>0</v>
      </c>
      <c r="U694" s="36">
        <f>(T694/Gesamt!$B$23*N694/((1+Gesamt!$B$29)^(Gesamt!$B$23-Beamte!N694)))*(1+S694)</f>
        <v>0</v>
      </c>
      <c r="V694" s="24">
        <f>IF(N694&lt;Gesamt!$B$24,IF(H694=0,G694+365.25*Gesamt!$B$24,H694+365.25*Gesamt!$B$24),0)</f>
        <v>0</v>
      </c>
      <c r="W694" s="26" t="b">
        <f>IF(V694&gt;0,IF(V694&lt;P694,K694/12*Gesamt!$C$24*(1+L694)^(Gesamt!$B$24-Beamte!N694)*(1+$K$4),IF(O694&gt;=35,K694/12*Gesamt!$C$24*(1+L694)^(O694-N694)*(1+$K$4),0)))</f>
        <v>0</v>
      </c>
      <c r="X694" s="36">
        <f>IF(O694&gt;=40,(W694/Gesamt!$B$24*N694/((1+Gesamt!$B$29)^(Gesamt!$B$24-Beamte!N694))*(1+S694)),IF(O694&gt;=35,(W694/O694*N694/((1+Gesamt!$B$29)^(O694-Beamte!N694))*(1+S694)),0))</f>
        <v>0</v>
      </c>
      <c r="Y694" s="27">
        <f>IF(N694&gt;Gesamt!$B$23,0,K694/12*Gesamt!$C$23*(((1+Beamte!L694)^(Gesamt!$B$23-Beamte!N694))))</f>
        <v>0</v>
      </c>
      <c r="Z694" s="15">
        <f>IF(N694&gt;Gesamt!$B$32,0,Y694/Gesamt!$B$32*((N694)*(1+S694))/((1+Gesamt!$B$29)^(Gesamt!$B$32-N694)))</f>
        <v>0</v>
      </c>
      <c r="AA694" s="37">
        <f t="shared" si="76"/>
        <v>0</v>
      </c>
      <c r="AB694" s="15">
        <f>IF(V694-P694&gt;0,0,IF(N694&gt;Gesamt!$B$24,0,K694/12*Gesamt!$C$24*(((1+Beamte!L694)^(Gesamt!$B$24-Beamte!N694)))))</f>
        <v>0</v>
      </c>
      <c r="AC694" s="15">
        <f>IF(N694&gt;Gesamt!$B$24,0,AB694/Gesamt!$B$24*((N694)*(1+S694))/((1+Gesamt!$B$29)^(Gesamt!$B$24-N694)))</f>
        <v>0</v>
      </c>
      <c r="AD694" s="37">
        <f t="shared" si="77"/>
        <v>0</v>
      </c>
      <c r="AE694" s="15">
        <f>IF(R694-P694&lt;0,0,x)</f>
        <v>0</v>
      </c>
    </row>
    <row r="695" spans="6:31" x14ac:dyDescent="0.15">
      <c r="F695" s="40"/>
      <c r="G695" s="40"/>
      <c r="H695" s="40"/>
      <c r="I695" s="41"/>
      <c r="J695" s="41"/>
      <c r="K695" s="32">
        <f t="shared" si="73"/>
        <v>0</v>
      </c>
      <c r="L695" s="42">
        <v>1.4999999999999999E-2</v>
      </c>
      <c r="M695" s="33">
        <f t="shared" si="74"/>
        <v>-50.997946611909654</v>
      </c>
      <c r="N695" s="22">
        <f>(Gesamt!$B$2-IF(H695=0,G695,H695))/365.25</f>
        <v>116</v>
      </c>
      <c r="O695" s="22">
        <f t="shared" si="72"/>
        <v>65.002053388090346</v>
      </c>
      <c r="P695" s="23">
        <f>F695+IF(C695="m",Gesamt!$B$13*365.25,Gesamt!$B$14*365.25)</f>
        <v>23741.25</v>
      </c>
      <c r="Q695" s="34">
        <f t="shared" si="75"/>
        <v>23742</v>
      </c>
      <c r="R695" s="24">
        <f>IF(N695&lt;Gesamt!$B$23,IF(H695=0,G695+365.25*Gesamt!$B$23,H695+365.25*Gesamt!$B$23),0)</f>
        <v>0</v>
      </c>
      <c r="S695" s="35">
        <f>IF(M695&lt;Gesamt!$B$17,Gesamt!$C$17,IF(M695&lt;Gesamt!$B$18,Gesamt!$C$18,IF(M695&lt;Gesamt!$B$19,Gesamt!$C$19,Gesamt!$C$20)))</f>
        <v>0</v>
      </c>
      <c r="T695" s="26">
        <f>IF(R695&gt;0,IF(R695&lt;P695,K695/12*Gesamt!$C$23*(1+L695)^(Gesamt!$B$23-Beamte!N695)*(1+$K$4),0),0)</f>
        <v>0</v>
      </c>
      <c r="U695" s="36">
        <f>(T695/Gesamt!$B$23*N695/((1+Gesamt!$B$29)^(Gesamt!$B$23-Beamte!N695)))*(1+S695)</f>
        <v>0</v>
      </c>
      <c r="V695" s="24">
        <f>IF(N695&lt;Gesamt!$B$24,IF(H695=0,G695+365.25*Gesamt!$B$24,H695+365.25*Gesamt!$B$24),0)</f>
        <v>0</v>
      </c>
      <c r="W695" s="26" t="b">
        <f>IF(V695&gt;0,IF(V695&lt;P695,K695/12*Gesamt!$C$24*(1+L695)^(Gesamt!$B$24-Beamte!N695)*(1+$K$4),IF(O695&gt;=35,K695/12*Gesamt!$C$24*(1+L695)^(O695-N695)*(1+$K$4),0)))</f>
        <v>0</v>
      </c>
      <c r="X695" s="36">
        <f>IF(O695&gt;=40,(W695/Gesamt!$B$24*N695/((1+Gesamt!$B$29)^(Gesamt!$B$24-Beamte!N695))*(1+S695)),IF(O695&gt;=35,(W695/O695*N695/((1+Gesamt!$B$29)^(O695-Beamte!N695))*(1+S695)),0))</f>
        <v>0</v>
      </c>
      <c r="Y695" s="27">
        <f>IF(N695&gt;Gesamt!$B$23,0,K695/12*Gesamt!$C$23*(((1+Beamte!L695)^(Gesamt!$B$23-Beamte!N695))))</f>
        <v>0</v>
      </c>
      <c r="Z695" s="15">
        <f>IF(N695&gt;Gesamt!$B$32,0,Y695/Gesamt!$B$32*((N695)*(1+S695))/((1+Gesamt!$B$29)^(Gesamt!$B$32-N695)))</f>
        <v>0</v>
      </c>
      <c r="AA695" s="37">
        <f t="shared" si="76"/>
        <v>0</v>
      </c>
      <c r="AB695" s="15">
        <f>IF(V695-P695&gt;0,0,IF(N695&gt;Gesamt!$B$24,0,K695/12*Gesamt!$C$24*(((1+Beamte!L695)^(Gesamt!$B$24-Beamte!N695)))))</f>
        <v>0</v>
      </c>
      <c r="AC695" s="15">
        <f>IF(N695&gt;Gesamt!$B$24,0,AB695/Gesamt!$B$24*((N695)*(1+S695))/((1+Gesamt!$B$29)^(Gesamt!$B$24-N695)))</f>
        <v>0</v>
      </c>
      <c r="AD695" s="37">
        <f t="shared" si="77"/>
        <v>0</v>
      </c>
      <c r="AE695" s="15">
        <f>IF(R695-P695&lt;0,0,x)</f>
        <v>0</v>
      </c>
    </row>
    <row r="696" spans="6:31" x14ac:dyDescent="0.15">
      <c r="F696" s="40"/>
      <c r="G696" s="40"/>
      <c r="H696" s="40"/>
      <c r="I696" s="41"/>
      <c r="J696" s="41"/>
      <c r="K696" s="32">
        <f t="shared" si="73"/>
        <v>0</v>
      </c>
      <c r="L696" s="42">
        <v>1.4999999999999999E-2</v>
      </c>
      <c r="M696" s="33">
        <f t="shared" si="74"/>
        <v>-50.997946611909654</v>
      </c>
      <c r="N696" s="22">
        <f>(Gesamt!$B$2-IF(H696=0,G696,H696))/365.25</f>
        <v>116</v>
      </c>
      <c r="O696" s="22">
        <f t="shared" si="72"/>
        <v>65.002053388090346</v>
      </c>
      <c r="P696" s="23">
        <f>F696+IF(C696="m",Gesamt!$B$13*365.25,Gesamt!$B$14*365.25)</f>
        <v>23741.25</v>
      </c>
      <c r="Q696" s="34">
        <f t="shared" si="75"/>
        <v>23742</v>
      </c>
      <c r="R696" s="24">
        <f>IF(N696&lt;Gesamt!$B$23,IF(H696=0,G696+365.25*Gesamt!$B$23,H696+365.25*Gesamt!$B$23),0)</f>
        <v>0</v>
      </c>
      <c r="S696" s="35">
        <f>IF(M696&lt;Gesamt!$B$17,Gesamt!$C$17,IF(M696&lt;Gesamt!$B$18,Gesamt!$C$18,IF(M696&lt;Gesamt!$B$19,Gesamt!$C$19,Gesamt!$C$20)))</f>
        <v>0</v>
      </c>
      <c r="T696" s="26">
        <f>IF(R696&gt;0,IF(R696&lt;P696,K696/12*Gesamt!$C$23*(1+L696)^(Gesamt!$B$23-Beamte!N696)*(1+$K$4),0),0)</f>
        <v>0</v>
      </c>
      <c r="U696" s="36">
        <f>(T696/Gesamt!$B$23*N696/((1+Gesamt!$B$29)^(Gesamt!$B$23-Beamte!N696)))*(1+S696)</f>
        <v>0</v>
      </c>
      <c r="V696" s="24">
        <f>IF(N696&lt;Gesamt!$B$24,IF(H696=0,G696+365.25*Gesamt!$B$24,H696+365.25*Gesamt!$B$24),0)</f>
        <v>0</v>
      </c>
      <c r="W696" s="26" t="b">
        <f>IF(V696&gt;0,IF(V696&lt;P696,K696/12*Gesamt!$C$24*(1+L696)^(Gesamt!$B$24-Beamte!N696)*(1+$K$4),IF(O696&gt;=35,K696/12*Gesamt!$C$24*(1+L696)^(O696-N696)*(1+$K$4),0)))</f>
        <v>0</v>
      </c>
      <c r="X696" s="36">
        <f>IF(O696&gt;=40,(W696/Gesamt!$B$24*N696/((1+Gesamt!$B$29)^(Gesamt!$B$24-Beamte!N696))*(1+S696)),IF(O696&gt;=35,(W696/O696*N696/((1+Gesamt!$B$29)^(O696-Beamte!N696))*(1+S696)),0))</f>
        <v>0</v>
      </c>
      <c r="Y696" s="27">
        <f>IF(N696&gt;Gesamt!$B$23,0,K696/12*Gesamt!$C$23*(((1+Beamte!L696)^(Gesamt!$B$23-Beamte!N696))))</f>
        <v>0</v>
      </c>
      <c r="Z696" s="15">
        <f>IF(N696&gt;Gesamt!$B$32,0,Y696/Gesamt!$B$32*((N696)*(1+S696))/((1+Gesamt!$B$29)^(Gesamt!$B$32-N696)))</f>
        <v>0</v>
      </c>
      <c r="AA696" s="37">
        <f t="shared" si="76"/>
        <v>0</v>
      </c>
      <c r="AB696" s="15">
        <f>IF(V696-P696&gt;0,0,IF(N696&gt;Gesamt!$B$24,0,K696/12*Gesamt!$C$24*(((1+Beamte!L696)^(Gesamt!$B$24-Beamte!N696)))))</f>
        <v>0</v>
      </c>
      <c r="AC696" s="15">
        <f>IF(N696&gt;Gesamt!$B$24,0,AB696/Gesamt!$B$24*((N696)*(1+S696))/((1+Gesamt!$B$29)^(Gesamt!$B$24-N696)))</f>
        <v>0</v>
      </c>
      <c r="AD696" s="37">
        <f t="shared" si="77"/>
        <v>0</v>
      </c>
      <c r="AE696" s="15">
        <f>IF(R696-P696&lt;0,0,x)</f>
        <v>0</v>
      </c>
    </row>
    <row r="697" spans="6:31" x14ac:dyDescent="0.15">
      <c r="F697" s="40"/>
      <c r="G697" s="40"/>
      <c r="H697" s="40"/>
      <c r="I697" s="41"/>
      <c r="J697" s="41"/>
      <c r="K697" s="32">
        <f t="shared" si="73"/>
        <v>0</v>
      </c>
      <c r="L697" s="42">
        <v>1.4999999999999999E-2</v>
      </c>
      <c r="M697" s="33">
        <f t="shared" si="74"/>
        <v>-50.997946611909654</v>
      </c>
      <c r="N697" s="22">
        <f>(Gesamt!$B$2-IF(H697=0,G697,H697))/365.25</f>
        <v>116</v>
      </c>
      <c r="O697" s="22">
        <f t="shared" si="72"/>
        <v>65.002053388090346</v>
      </c>
      <c r="P697" s="23">
        <f>F697+IF(C697="m",Gesamt!$B$13*365.25,Gesamt!$B$14*365.25)</f>
        <v>23741.25</v>
      </c>
      <c r="Q697" s="34">
        <f t="shared" si="75"/>
        <v>23742</v>
      </c>
      <c r="R697" s="24">
        <f>IF(N697&lt;Gesamt!$B$23,IF(H697=0,G697+365.25*Gesamt!$B$23,H697+365.25*Gesamt!$B$23),0)</f>
        <v>0</v>
      </c>
      <c r="S697" s="35">
        <f>IF(M697&lt;Gesamt!$B$17,Gesamt!$C$17,IF(M697&lt;Gesamt!$B$18,Gesamt!$C$18,IF(M697&lt;Gesamt!$B$19,Gesamt!$C$19,Gesamt!$C$20)))</f>
        <v>0</v>
      </c>
      <c r="T697" s="26">
        <f>IF(R697&gt;0,IF(R697&lt;P697,K697/12*Gesamt!$C$23*(1+L697)^(Gesamt!$B$23-Beamte!N697)*(1+$K$4),0),0)</f>
        <v>0</v>
      </c>
      <c r="U697" s="36">
        <f>(T697/Gesamt!$B$23*N697/((1+Gesamt!$B$29)^(Gesamt!$B$23-Beamte!N697)))*(1+S697)</f>
        <v>0</v>
      </c>
      <c r="V697" s="24">
        <f>IF(N697&lt;Gesamt!$B$24,IF(H697=0,G697+365.25*Gesamt!$B$24,H697+365.25*Gesamt!$B$24),0)</f>
        <v>0</v>
      </c>
      <c r="W697" s="26" t="b">
        <f>IF(V697&gt;0,IF(V697&lt;P697,K697/12*Gesamt!$C$24*(1+L697)^(Gesamt!$B$24-Beamte!N697)*(1+$K$4),IF(O697&gt;=35,K697/12*Gesamt!$C$24*(1+L697)^(O697-N697)*(1+$K$4),0)))</f>
        <v>0</v>
      </c>
      <c r="X697" s="36">
        <f>IF(O697&gt;=40,(W697/Gesamt!$B$24*N697/((1+Gesamt!$B$29)^(Gesamt!$B$24-Beamte!N697))*(1+S697)),IF(O697&gt;=35,(W697/O697*N697/((1+Gesamt!$B$29)^(O697-Beamte!N697))*(1+S697)),0))</f>
        <v>0</v>
      </c>
      <c r="Y697" s="27">
        <f>IF(N697&gt;Gesamt!$B$23,0,K697/12*Gesamt!$C$23*(((1+Beamte!L697)^(Gesamt!$B$23-Beamte!N697))))</f>
        <v>0</v>
      </c>
      <c r="Z697" s="15">
        <f>IF(N697&gt;Gesamt!$B$32,0,Y697/Gesamt!$B$32*((N697)*(1+S697))/((1+Gesamt!$B$29)^(Gesamt!$B$32-N697)))</f>
        <v>0</v>
      </c>
      <c r="AA697" s="37">
        <f t="shared" si="76"/>
        <v>0</v>
      </c>
      <c r="AB697" s="15">
        <f>IF(V697-P697&gt;0,0,IF(N697&gt;Gesamt!$B$24,0,K697/12*Gesamt!$C$24*(((1+Beamte!L697)^(Gesamt!$B$24-Beamte!N697)))))</f>
        <v>0</v>
      </c>
      <c r="AC697" s="15">
        <f>IF(N697&gt;Gesamt!$B$24,0,AB697/Gesamt!$B$24*((N697)*(1+S697))/((1+Gesamt!$B$29)^(Gesamt!$B$24-N697)))</f>
        <v>0</v>
      </c>
      <c r="AD697" s="37">
        <f t="shared" si="77"/>
        <v>0</v>
      </c>
      <c r="AE697" s="15">
        <f>IF(R697-P697&lt;0,0,x)</f>
        <v>0</v>
      </c>
    </row>
    <row r="698" spans="6:31" x14ac:dyDescent="0.15">
      <c r="F698" s="40"/>
      <c r="G698" s="40"/>
      <c r="H698" s="40"/>
      <c r="I698" s="41"/>
      <c r="J698" s="41"/>
      <c r="K698" s="32">
        <f t="shared" si="73"/>
        <v>0</v>
      </c>
      <c r="L698" s="42">
        <v>1.4999999999999999E-2</v>
      </c>
      <c r="M698" s="33">
        <f t="shared" si="74"/>
        <v>-50.997946611909654</v>
      </c>
      <c r="N698" s="22">
        <f>(Gesamt!$B$2-IF(H698=0,G698,H698))/365.25</f>
        <v>116</v>
      </c>
      <c r="O698" s="22">
        <f t="shared" si="72"/>
        <v>65.002053388090346</v>
      </c>
      <c r="P698" s="23">
        <f>F698+IF(C698="m",Gesamt!$B$13*365.25,Gesamt!$B$14*365.25)</f>
        <v>23741.25</v>
      </c>
      <c r="Q698" s="34">
        <f t="shared" si="75"/>
        <v>23742</v>
      </c>
      <c r="R698" s="24">
        <f>IF(N698&lt;Gesamt!$B$23,IF(H698=0,G698+365.25*Gesamt!$B$23,H698+365.25*Gesamt!$B$23),0)</f>
        <v>0</v>
      </c>
      <c r="S698" s="35">
        <f>IF(M698&lt;Gesamt!$B$17,Gesamt!$C$17,IF(M698&lt;Gesamt!$B$18,Gesamt!$C$18,IF(M698&lt;Gesamt!$B$19,Gesamt!$C$19,Gesamt!$C$20)))</f>
        <v>0</v>
      </c>
      <c r="T698" s="26">
        <f>IF(R698&gt;0,IF(R698&lt;P698,K698/12*Gesamt!$C$23*(1+L698)^(Gesamt!$B$23-Beamte!N698)*(1+$K$4),0),0)</f>
        <v>0</v>
      </c>
      <c r="U698" s="36">
        <f>(T698/Gesamt!$B$23*N698/((1+Gesamt!$B$29)^(Gesamt!$B$23-Beamte!N698)))*(1+S698)</f>
        <v>0</v>
      </c>
      <c r="V698" s="24">
        <f>IF(N698&lt;Gesamt!$B$24,IF(H698=0,G698+365.25*Gesamt!$B$24,H698+365.25*Gesamt!$B$24),0)</f>
        <v>0</v>
      </c>
      <c r="W698" s="26" t="b">
        <f>IF(V698&gt;0,IF(V698&lt;P698,K698/12*Gesamt!$C$24*(1+L698)^(Gesamt!$B$24-Beamte!N698)*(1+$K$4),IF(O698&gt;=35,K698/12*Gesamt!$C$24*(1+L698)^(O698-N698)*(1+$K$4),0)))</f>
        <v>0</v>
      </c>
      <c r="X698" s="36">
        <f>IF(O698&gt;=40,(W698/Gesamt!$B$24*N698/((1+Gesamt!$B$29)^(Gesamt!$B$24-Beamte!N698))*(1+S698)),IF(O698&gt;=35,(W698/O698*N698/((1+Gesamt!$B$29)^(O698-Beamte!N698))*(1+S698)),0))</f>
        <v>0</v>
      </c>
      <c r="Y698" s="27">
        <f>IF(N698&gt;Gesamt!$B$23,0,K698/12*Gesamt!$C$23*(((1+Beamte!L698)^(Gesamt!$B$23-Beamte!N698))))</f>
        <v>0</v>
      </c>
      <c r="Z698" s="15">
        <f>IF(N698&gt;Gesamt!$B$32,0,Y698/Gesamt!$B$32*((N698)*(1+S698))/((1+Gesamt!$B$29)^(Gesamt!$B$32-N698)))</f>
        <v>0</v>
      </c>
      <c r="AA698" s="37">
        <f t="shared" si="76"/>
        <v>0</v>
      </c>
      <c r="AB698" s="15">
        <f>IF(V698-P698&gt;0,0,IF(N698&gt;Gesamt!$B$24,0,K698/12*Gesamt!$C$24*(((1+Beamte!L698)^(Gesamt!$B$24-Beamte!N698)))))</f>
        <v>0</v>
      </c>
      <c r="AC698" s="15">
        <f>IF(N698&gt;Gesamt!$B$24,0,AB698/Gesamt!$B$24*((N698)*(1+S698))/((1+Gesamt!$B$29)^(Gesamt!$B$24-N698)))</f>
        <v>0</v>
      </c>
      <c r="AD698" s="37">
        <f t="shared" si="77"/>
        <v>0</v>
      </c>
      <c r="AE698" s="15">
        <f>IF(R698-P698&lt;0,0,x)</f>
        <v>0</v>
      </c>
    </row>
    <row r="699" spans="6:31" x14ac:dyDescent="0.15">
      <c r="F699" s="40"/>
      <c r="G699" s="40"/>
      <c r="H699" s="40"/>
      <c r="I699" s="41"/>
      <c r="J699" s="41"/>
      <c r="K699" s="32">
        <f t="shared" si="73"/>
        <v>0</v>
      </c>
      <c r="L699" s="42">
        <v>1.4999999999999999E-2</v>
      </c>
      <c r="M699" s="33">
        <f t="shared" si="74"/>
        <v>-50.997946611909654</v>
      </c>
      <c r="N699" s="22">
        <f>(Gesamt!$B$2-IF(H699=0,G699,H699))/365.25</f>
        <v>116</v>
      </c>
      <c r="O699" s="22">
        <f t="shared" si="72"/>
        <v>65.002053388090346</v>
      </c>
      <c r="P699" s="23">
        <f>F699+IF(C699="m",Gesamt!$B$13*365.25,Gesamt!$B$14*365.25)</f>
        <v>23741.25</v>
      </c>
      <c r="Q699" s="34">
        <f t="shared" si="75"/>
        <v>23742</v>
      </c>
      <c r="R699" s="24">
        <f>IF(N699&lt;Gesamt!$B$23,IF(H699=0,G699+365.25*Gesamt!$B$23,H699+365.25*Gesamt!$B$23),0)</f>
        <v>0</v>
      </c>
      <c r="S699" s="35">
        <f>IF(M699&lt;Gesamt!$B$17,Gesamt!$C$17,IF(M699&lt;Gesamt!$B$18,Gesamt!$C$18,IF(M699&lt;Gesamt!$B$19,Gesamt!$C$19,Gesamt!$C$20)))</f>
        <v>0</v>
      </c>
      <c r="T699" s="26">
        <f>IF(R699&gt;0,IF(R699&lt;P699,K699/12*Gesamt!$C$23*(1+L699)^(Gesamt!$B$23-Beamte!N699)*(1+$K$4),0),0)</f>
        <v>0</v>
      </c>
      <c r="U699" s="36">
        <f>(T699/Gesamt!$B$23*N699/((1+Gesamt!$B$29)^(Gesamt!$B$23-Beamte!N699)))*(1+S699)</f>
        <v>0</v>
      </c>
      <c r="V699" s="24">
        <f>IF(N699&lt;Gesamt!$B$24,IF(H699=0,G699+365.25*Gesamt!$B$24,H699+365.25*Gesamt!$B$24),0)</f>
        <v>0</v>
      </c>
      <c r="W699" s="26" t="b">
        <f>IF(V699&gt;0,IF(V699&lt;P699,K699/12*Gesamt!$C$24*(1+L699)^(Gesamt!$B$24-Beamte!N699)*(1+$K$4),IF(O699&gt;=35,K699/12*Gesamt!$C$24*(1+L699)^(O699-N699)*(1+$K$4),0)))</f>
        <v>0</v>
      </c>
      <c r="X699" s="36">
        <f>IF(O699&gt;=40,(W699/Gesamt!$B$24*N699/((1+Gesamt!$B$29)^(Gesamt!$B$24-Beamte!N699))*(1+S699)),IF(O699&gt;=35,(W699/O699*N699/((1+Gesamt!$B$29)^(O699-Beamte!N699))*(1+S699)),0))</f>
        <v>0</v>
      </c>
      <c r="Y699" s="27">
        <f>IF(N699&gt;Gesamt!$B$23,0,K699/12*Gesamt!$C$23*(((1+Beamte!L699)^(Gesamt!$B$23-Beamte!N699))))</f>
        <v>0</v>
      </c>
      <c r="Z699" s="15">
        <f>IF(N699&gt;Gesamt!$B$32,0,Y699/Gesamt!$B$32*((N699)*(1+S699))/((1+Gesamt!$B$29)^(Gesamt!$B$32-N699)))</f>
        <v>0</v>
      </c>
      <c r="AA699" s="37">
        <f t="shared" si="76"/>
        <v>0</v>
      </c>
      <c r="AB699" s="15">
        <f>IF(V699-P699&gt;0,0,IF(N699&gt;Gesamt!$B$24,0,K699/12*Gesamt!$C$24*(((1+Beamte!L699)^(Gesamt!$B$24-Beamte!N699)))))</f>
        <v>0</v>
      </c>
      <c r="AC699" s="15">
        <f>IF(N699&gt;Gesamt!$B$24,0,AB699/Gesamt!$B$24*((N699)*(1+S699))/((1+Gesamt!$B$29)^(Gesamt!$B$24-N699)))</f>
        <v>0</v>
      </c>
      <c r="AD699" s="37">
        <f t="shared" si="77"/>
        <v>0</v>
      </c>
      <c r="AE699" s="15">
        <f>IF(R699-P699&lt;0,0,x)</f>
        <v>0</v>
      </c>
    </row>
    <row r="700" spans="6:31" x14ac:dyDescent="0.15">
      <c r="F700" s="40"/>
      <c r="G700" s="40"/>
      <c r="H700" s="40"/>
      <c r="I700" s="41"/>
      <c r="J700" s="41"/>
      <c r="K700" s="32">
        <f t="shared" si="73"/>
        <v>0</v>
      </c>
      <c r="L700" s="42">
        <v>1.4999999999999999E-2</v>
      </c>
      <c r="M700" s="33">
        <f t="shared" si="74"/>
        <v>-50.997946611909654</v>
      </c>
      <c r="N700" s="22">
        <f>(Gesamt!$B$2-IF(H700=0,G700,H700))/365.25</f>
        <v>116</v>
      </c>
      <c r="O700" s="22">
        <f t="shared" si="72"/>
        <v>65.002053388090346</v>
      </c>
      <c r="P700" s="23">
        <f>F700+IF(C700="m",Gesamt!$B$13*365.25,Gesamt!$B$14*365.25)</f>
        <v>23741.25</v>
      </c>
      <c r="Q700" s="34">
        <f t="shared" si="75"/>
        <v>23742</v>
      </c>
      <c r="R700" s="24">
        <f>IF(N700&lt;Gesamt!$B$23,IF(H700=0,G700+365.25*Gesamt!$B$23,H700+365.25*Gesamt!$B$23),0)</f>
        <v>0</v>
      </c>
      <c r="S700" s="35">
        <f>IF(M700&lt;Gesamt!$B$17,Gesamt!$C$17,IF(M700&lt;Gesamt!$B$18,Gesamt!$C$18,IF(M700&lt;Gesamt!$B$19,Gesamt!$C$19,Gesamt!$C$20)))</f>
        <v>0</v>
      </c>
      <c r="T700" s="26">
        <f>IF(R700&gt;0,IF(R700&lt;P700,K700/12*Gesamt!$C$23*(1+L700)^(Gesamt!$B$23-Beamte!N700)*(1+$K$4),0),0)</f>
        <v>0</v>
      </c>
      <c r="U700" s="36">
        <f>(T700/Gesamt!$B$23*N700/((1+Gesamt!$B$29)^(Gesamt!$B$23-Beamte!N700)))*(1+S700)</f>
        <v>0</v>
      </c>
      <c r="V700" s="24">
        <f>IF(N700&lt;Gesamt!$B$24,IF(H700=0,G700+365.25*Gesamt!$B$24,H700+365.25*Gesamt!$B$24),0)</f>
        <v>0</v>
      </c>
      <c r="W700" s="26" t="b">
        <f>IF(V700&gt;0,IF(V700&lt;P700,K700/12*Gesamt!$C$24*(1+L700)^(Gesamt!$B$24-Beamte!N700)*(1+$K$4),IF(O700&gt;=35,K700/12*Gesamt!$C$24*(1+L700)^(O700-N700)*(1+$K$4),0)))</f>
        <v>0</v>
      </c>
      <c r="X700" s="36">
        <f>IF(O700&gt;=40,(W700/Gesamt!$B$24*N700/((1+Gesamt!$B$29)^(Gesamt!$B$24-Beamte!N700))*(1+S700)),IF(O700&gt;=35,(W700/O700*N700/((1+Gesamt!$B$29)^(O700-Beamte!N700))*(1+S700)),0))</f>
        <v>0</v>
      </c>
      <c r="Y700" s="27">
        <f>IF(N700&gt;Gesamt!$B$23,0,K700/12*Gesamt!$C$23*(((1+Beamte!L700)^(Gesamt!$B$23-Beamte!N700))))</f>
        <v>0</v>
      </c>
      <c r="Z700" s="15">
        <f>IF(N700&gt;Gesamt!$B$32,0,Y700/Gesamt!$B$32*((N700)*(1+S700))/((1+Gesamt!$B$29)^(Gesamt!$B$32-N700)))</f>
        <v>0</v>
      </c>
      <c r="AA700" s="37">
        <f t="shared" si="76"/>
        <v>0</v>
      </c>
      <c r="AB700" s="15">
        <f>IF(V700-P700&gt;0,0,IF(N700&gt;Gesamt!$B$24,0,K700/12*Gesamt!$C$24*(((1+Beamte!L700)^(Gesamt!$B$24-Beamte!N700)))))</f>
        <v>0</v>
      </c>
      <c r="AC700" s="15">
        <f>IF(N700&gt;Gesamt!$B$24,0,AB700/Gesamt!$B$24*((N700)*(1+S700))/((1+Gesamt!$B$29)^(Gesamt!$B$24-N700)))</f>
        <v>0</v>
      </c>
      <c r="AD700" s="37">
        <f t="shared" si="77"/>
        <v>0</v>
      </c>
      <c r="AE700" s="15">
        <f>IF(R700-P700&lt;0,0,x)</f>
        <v>0</v>
      </c>
    </row>
    <row r="701" spans="6:31" x14ac:dyDescent="0.15">
      <c r="F701" s="40"/>
      <c r="G701" s="40"/>
      <c r="H701" s="40"/>
      <c r="I701" s="41"/>
      <c r="J701" s="41"/>
      <c r="K701" s="32">
        <f t="shared" si="73"/>
        <v>0</v>
      </c>
      <c r="L701" s="42">
        <v>1.4999999999999999E-2</v>
      </c>
      <c r="M701" s="33">
        <f t="shared" si="74"/>
        <v>-50.997946611909654</v>
      </c>
      <c r="N701" s="22">
        <f>(Gesamt!$B$2-IF(H701=0,G701,H701))/365.25</f>
        <v>116</v>
      </c>
      <c r="O701" s="22">
        <f t="shared" si="72"/>
        <v>65.002053388090346</v>
      </c>
      <c r="P701" s="23">
        <f>F701+IF(C701="m",Gesamt!$B$13*365.25,Gesamt!$B$14*365.25)</f>
        <v>23741.25</v>
      </c>
      <c r="Q701" s="34">
        <f t="shared" si="75"/>
        <v>23742</v>
      </c>
      <c r="R701" s="24">
        <f>IF(N701&lt;Gesamt!$B$23,IF(H701=0,G701+365.25*Gesamt!$B$23,H701+365.25*Gesamt!$B$23),0)</f>
        <v>0</v>
      </c>
      <c r="S701" s="35">
        <f>IF(M701&lt;Gesamt!$B$17,Gesamt!$C$17,IF(M701&lt;Gesamt!$B$18,Gesamt!$C$18,IF(M701&lt;Gesamt!$B$19,Gesamt!$C$19,Gesamt!$C$20)))</f>
        <v>0</v>
      </c>
      <c r="T701" s="26">
        <f>IF(R701&gt;0,IF(R701&lt;P701,K701/12*Gesamt!$C$23*(1+L701)^(Gesamt!$B$23-Beamte!N701)*(1+$K$4),0),0)</f>
        <v>0</v>
      </c>
      <c r="U701" s="36">
        <f>(T701/Gesamt!$B$23*N701/((1+Gesamt!$B$29)^(Gesamt!$B$23-Beamte!N701)))*(1+S701)</f>
        <v>0</v>
      </c>
      <c r="V701" s="24">
        <f>IF(N701&lt;Gesamt!$B$24,IF(H701=0,G701+365.25*Gesamt!$B$24,H701+365.25*Gesamt!$B$24),0)</f>
        <v>0</v>
      </c>
      <c r="W701" s="26" t="b">
        <f>IF(V701&gt;0,IF(V701&lt;P701,K701/12*Gesamt!$C$24*(1+L701)^(Gesamt!$B$24-Beamte!N701)*(1+$K$4),IF(O701&gt;=35,K701/12*Gesamt!$C$24*(1+L701)^(O701-N701)*(1+$K$4),0)))</f>
        <v>0</v>
      </c>
      <c r="X701" s="36">
        <f>IF(O701&gt;=40,(W701/Gesamt!$B$24*N701/((1+Gesamt!$B$29)^(Gesamt!$B$24-Beamte!N701))*(1+S701)),IF(O701&gt;=35,(W701/O701*N701/((1+Gesamt!$B$29)^(O701-Beamte!N701))*(1+S701)),0))</f>
        <v>0</v>
      </c>
      <c r="Y701" s="27">
        <f>IF(N701&gt;Gesamt!$B$23,0,K701/12*Gesamt!$C$23*(((1+Beamte!L701)^(Gesamt!$B$23-Beamte!N701))))</f>
        <v>0</v>
      </c>
      <c r="Z701" s="15">
        <f>IF(N701&gt;Gesamt!$B$32,0,Y701/Gesamt!$B$32*((N701)*(1+S701))/((1+Gesamt!$B$29)^(Gesamt!$B$32-N701)))</f>
        <v>0</v>
      </c>
      <c r="AA701" s="37">
        <f t="shared" si="76"/>
        <v>0</v>
      </c>
      <c r="AB701" s="15">
        <f>IF(V701-P701&gt;0,0,IF(N701&gt;Gesamt!$B$24,0,K701/12*Gesamt!$C$24*(((1+Beamte!L701)^(Gesamt!$B$24-Beamte!N701)))))</f>
        <v>0</v>
      </c>
      <c r="AC701" s="15">
        <f>IF(N701&gt;Gesamt!$B$24,0,AB701/Gesamt!$B$24*((N701)*(1+S701))/((1+Gesamt!$B$29)^(Gesamt!$B$24-N701)))</f>
        <v>0</v>
      </c>
      <c r="AD701" s="37">
        <f t="shared" si="77"/>
        <v>0</v>
      </c>
      <c r="AE701" s="15">
        <f>IF(R701-P701&lt;0,0,x)</f>
        <v>0</v>
      </c>
    </row>
    <row r="702" spans="6:31" x14ac:dyDescent="0.15">
      <c r="F702" s="40"/>
      <c r="G702" s="40"/>
      <c r="H702" s="40"/>
      <c r="I702" s="41"/>
      <c r="J702" s="41"/>
      <c r="K702" s="32">
        <f t="shared" si="73"/>
        <v>0</v>
      </c>
      <c r="L702" s="42">
        <v>1.4999999999999999E-2</v>
      </c>
      <c r="M702" s="33">
        <f t="shared" si="74"/>
        <v>-50.997946611909654</v>
      </c>
      <c r="N702" s="22">
        <f>(Gesamt!$B$2-IF(H702=0,G702,H702))/365.25</f>
        <v>116</v>
      </c>
      <c r="O702" s="22">
        <f t="shared" si="72"/>
        <v>65.002053388090346</v>
      </c>
      <c r="P702" s="23">
        <f>F702+IF(C702="m",Gesamt!$B$13*365.25,Gesamt!$B$14*365.25)</f>
        <v>23741.25</v>
      </c>
      <c r="Q702" s="34">
        <f t="shared" si="75"/>
        <v>23742</v>
      </c>
      <c r="R702" s="24">
        <f>IF(N702&lt;Gesamt!$B$23,IF(H702=0,G702+365.25*Gesamt!$B$23,H702+365.25*Gesamt!$B$23),0)</f>
        <v>0</v>
      </c>
      <c r="S702" s="35">
        <f>IF(M702&lt;Gesamt!$B$17,Gesamt!$C$17,IF(M702&lt;Gesamt!$B$18,Gesamt!$C$18,IF(M702&lt;Gesamt!$B$19,Gesamt!$C$19,Gesamt!$C$20)))</f>
        <v>0</v>
      </c>
      <c r="T702" s="26">
        <f>IF(R702&gt;0,IF(R702&lt;P702,K702/12*Gesamt!$C$23*(1+L702)^(Gesamt!$B$23-Beamte!N702)*(1+$K$4),0),0)</f>
        <v>0</v>
      </c>
      <c r="U702" s="36">
        <f>(T702/Gesamt!$B$23*N702/((1+Gesamt!$B$29)^(Gesamt!$B$23-Beamte!N702)))*(1+S702)</f>
        <v>0</v>
      </c>
      <c r="V702" s="24">
        <f>IF(N702&lt;Gesamt!$B$24,IF(H702=0,G702+365.25*Gesamt!$B$24,H702+365.25*Gesamt!$B$24),0)</f>
        <v>0</v>
      </c>
      <c r="W702" s="26" t="b">
        <f>IF(V702&gt;0,IF(V702&lt;P702,K702/12*Gesamt!$C$24*(1+L702)^(Gesamt!$B$24-Beamte!N702)*(1+$K$4),IF(O702&gt;=35,K702/12*Gesamt!$C$24*(1+L702)^(O702-N702)*(1+$K$4),0)))</f>
        <v>0</v>
      </c>
      <c r="X702" s="36">
        <f>IF(O702&gt;=40,(W702/Gesamt!$B$24*N702/((1+Gesamt!$B$29)^(Gesamt!$B$24-Beamte!N702))*(1+S702)),IF(O702&gt;=35,(W702/O702*N702/((1+Gesamt!$B$29)^(O702-Beamte!N702))*(1+S702)),0))</f>
        <v>0</v>
      </c>
      <c r="Y702" s="27">
        <f>IF(N702&gt;Gesamt!$B$23,0,K702/12*Gesamt!$C$23*(((1+Beamte!L702)^(Gesamt!$B$23-Beamte!N702))))</f>
        <v>0</v>
      </c>
      <c r="Z702" s="15">
        <f>IF(N702&gt;Gesamt!$B$32,0,Y702/Gesamt!$B$32*((N702)*(1+S702))/((1+Gesamt!$B$29)^(Gesamt!$B$32-N702)))</f>
        <v>0</v>
      </c>
      <c r="AA702" s="37">
        <f t="shared" si="76"/>
        <v>0</v>
      </c>
      <c r="AB702" s="15">
        <f>IF(V702-P702&gt;0,0,IF(N702&gt;Gesamt!$B$24,0,K702/12*Gesamt!$C$24*(((1+Beamte!L702)^(Gesamt!$B$24-Beamte!N702)))))</f>
        <v>0</v>
      </c>
      <c r="AC702" s="15">
        <f>IF(N702&gt;Gesamt!$B$24,0,AB702/Gesamt!$B$24*((N702)*(1+S702))/((1+Gesamt!$B$29)^(Gesamt!$B$24-N702)))</f>
        <v>0</v>
      </c>
      <c r="AD702" s="37">
        <f t="shared" si="77"/>
        <v>0</v>
      </c>
      <c r="AE702" s="15">
        <f>IF(R702-P702&lt;0,0,x)</f>
        <v>0</v>
      </c>
    </row>
    <row r="703" spans="6:31" x14ac:dyDescent="0.15">
      <c r="F703" s="40"/>
      <c r="G703" s="40"/>
      <c r="H703" s="40"/>
      <c r="I703" s="41"/>
      <c r="J703" s="41"/>
      <c r="K703" s="32">
        <f t="shared" si="73"/>
        <v>0</v>
      </c>
      <c r="L703" s="42">
        <v>1.4999999999999999E-2</v>
      </c>
      <c r="M703" s="33">
        <f t="shared" si="74"/>
        <v>-50.997946611909654</v>
      </c>
      <c r="N703" s="22">
        <f>(Gesamt!$B$2-IF(H703=0,G703,H703))/365.25</f>
        <v>116</v>
      </c>
      <c r="O703" s="22">
        <f t="shared" si="72"/>
        <v>65.002053388090346</v>
      </c>
      <c r="P703" s="23">
        <f>F703+IF(C703="m",Gesamt!$B$13*365.25,Gesamt!$B$14*365.25)</f>
        <v>23741.25</v>
      </c>
      <c r="Q703" s="34">
        <f t="shared" si="75"/>
        <v>23742</v>
      </c>
      <c r="R703" s="24">
        <f>IF(N703&lt;Gesamt!$B$23,IF(H703=0,G703+365.25*Gesamt!$B$23,H703+365.25*Gesamt!$B$23),0)</f>
        <v>0</v>
      </c>
      <c r="S703" s="35">
        <f>IF(M703&lt;Gesamt!$B$17,Gesamt!$C$17,IF(M703&lt;Gesamt!$B$18,Gesamt!$C$18,IF(M703&lt;Gesamt!$B$19,Gesamt!$C$19,Gesamt!$C$20)))</f>
        <v>0</v>
      </c>
      <c r="T703" s="26">
        <f>IF(R703&gt;0,IF(R703&lt;P703,K703/12*Gesamt!$C$23*(1+L703)^(Gesamt!$B$23-Beamte!N703)*(1+$K$4),0),0)</f>
        <v>0</v>
      </c>
      <c r="U703" s="36">
        <f>(T703/Gesamt!$B$23*N703/((1+Gesamt!$B$29)^(Gesamt!$B$23-Beamte!N703)))*(1+S703)</f>
        <v>0</v>
      </c>
      <c r="V703" s="24">
        <f>IF(N703&lt;Gesamt!$B$24,IF(H703=0,G703+365.25*Gesamt!$B$24,H703+365.25*Gesamt!$B$24),0)</f>
        <v>0</v>
      </c>
      <c r="W703" s="26" t="b">
        <f>IF(V703&gt;0,IF(V703&lt;P703,K703/12*Gesamt!$C$24*(1+L703)^(Gesamt!$B$24-Beamte!N703)*(1+$K$4),IF(O703&gt;=35,K703/12*Gesamt!$C$24*(1+L703)^(O703-N703)*(1+$K$4),0)))</f>
        <v>0</v>
      </c>
      <c r="X703" s="36">
        <f>IF(O703&gt;=40,(W703/Gesamt!$B$24*N703/((1+Gesamt!$B$29)^(Gesamt!$B$24-Beamte!N703))*(1+S703)),IF(O703&gt;=35,(W703/O703*N703/((1+Gesamt!$B$29)^(O703-Beamte!N703))*(1+S703)),0))</f>
        <v>0</v>
      </c>
      <c r="Y703" s="27">
        <f>IF(N703&gt;Gesamt!$B$23,0,K703/12*Gesamt!$C$23*(((1+Beamte!L703)^(Gesamt!$B$23-Beamte!N703))))</f>
        <v>0</v>
      </c>
      <c r="Z703" s="15">
        <f>IF(N703&gt;Gesamt!$B$32,0,Y703/Gesamt!$B$32*((N703)*(1+S703))/((1+Gesamt!$B$29)^(Gesamt!$B$32-N703)))</f>
        <v>0</v>
      </c>
      <c r="AA703" s="37">
        <f t="shared" si="76"/>
        <v>0</v>
      </c>
      <c r="AB703" s="15">
        <f>IF(V703-P703&gt;0,0,IF(N703&gt;Gesamt!$B$24,0,K703/12*Gesamt!$C$24*(((1+Beamte!L703)^(Gesamt!$B$24-Beamte!N703)))))</f>
        <v>0</v>
      </c>
      <c r="AC703" s="15">
        <f>IF(N703&gt;Gesamt!$B$24,0,AB703/Gesamt!$B$24*((N703)*(1+S703))/((1+Gesamt!$B$29)^(Gesamt!$B$24-N703)))</f>
        <v>0</v>
      </c>
      <c r="AD703" s="37">
        <f t="shared" si="77"/>
        <v>0</v>
      </c>
      <c r="AE703" s="15">
        <f>IF(R703-P703&lt;0,0,x)</f>
        <v>0</v>
      </c>
    </row>
    <row r="704" spans="6:31" x14ac:dyDescent="0.15">
      <c r="F704" s="40"/>
      <c r="G704" s="40"/>
      <c r="H704" s="40"/>
      <c r="I704" s="41"/>
      <c r="J704" s="41"/>
      <c r="K704" s="32">
        <f t="shared" si="73"/>
        <v>0</v>
      </c>
      <c r="L704" s="42">
        <v>1.4999999999999999E-2</v>
      </c>
      <c r="M704" s="33">
        <f t="shared" si="74"/>
        <v>-50.997946611909654</v>
      </c>
      <c r="N704" s="22">
        <f>(Gesamt!$B$2-IF(H704=0,G704,H704))/365.25</f>
        <v>116</v>
      </c>
      <c r="O704" s="22">
        <f t="shared" si="72"/>
        <v>65.002053388090346</v>
      </c>
      <c r="P704" s="23">
        <f>F704+IF(C704="m",Gesamt!$B$13*365.25,Gesamt!$B$14*365.25)</f>
        <v>23741.25</v>
      </c>
      <c r="Q704" s="34">
        <f t="shared" si="75"/>
        <v>23742</v>
      </c>
      <c r="R704" s="24">
        <f>IF(N704&lt;Gesamt!$B$23,IF(H704=0,G704+365.25*Gesamt!$B$23,H704+365.25*Gesamt!$B$23),0)</f>
        <v>0</v>
      </c>
      <c r="S704" s="35">
        <f>IF(M704&lt;Gesamt!$B$17,Gesamt!$C$17,IF(M704&lt;Gesamt!$B$18,Gesamt!$C$18,IF(M704&lt;Gesamt!$B$19,Gesamt!$C$19,Gesamt!$C$20)))</f>
        <v>0</v>
      </c>
      <c r="T704" s="26">
        <f>IF(R704&gt;0,IF(R704&lt;P704,K704/12*Gesamt!$C$23*(1+L704)^(Gesamt!$B$23-Beamte!N704)*(1+$K$4),0),0)</f>
        <v>0</v>
      </c>
      <c r="U704" s="36">
        <f>(T704/Gesamt!$B$23*N704/((1+Gesamt!$B$29)^(Gesamt!$B$23-Beamte!N704)))*(1+S704)</f>
        <v>0</v>
      </c>
      <c r="V704" s="24">
        <f>IF(N704&lt;Gesamt!$B$24,IF(H704=0,G704+365.25*Gesamt!$B$24,H704+365.25*Gesamt!$B$24),0)</f>
        <v>0</v>
      </c>
      <c r="W704" s="26" t="b">
        <f>IF(V704&gt;0,IF(V704&lt;P704,K704/12*Gesamt!$C$24*(1+L704)^(Gesamt!$B$24-Beamte!N704)*(1+$K$4),IF(O704&gt;=35,K704/12*Gesamt!$C$24*(1+L704)^(O704-N704)*(1+$K$4),0)))</f>
        <v>0</v>
      </c>
      <c r="X704" s="36">
        <f>IF(O704&gt;=40,(W704/Gesamt!$B$24*N704/((1+Gesamt!$B$29)^(Gesamt!$B$24-Beamte!N704))*(1+S704)),IF(O704&gt;=35,(W704/O704*N704/((1+Gesamt!$B$29)^(O704-Beamte!N704))*(1+S704)),0))</f>
        <v>0</v>
      </c>
      <c r="Y704" s="27">
        <f>IF(N704&gt;Gesamt!$B$23,0,K704/12*Gesamt!$C$23*(((1+Beamte!L704)^(Gesamt!$B$23-Beamte!N704))))</f>
        <v>0</v>
      </c>
      <c r="Z704" s="15">
        <f>IF(N704&gt;Gesamt!$B$32,0,Y704/Gesamt!$B$32*((N704)*(1+S704))/((1+Gesamt!$B$29)^(Gesamt!$B$32-N704)))</f>
        <v>0</v>
      </c>
      <c r="AA704" s="37">
        <f t="shared" si="76"/>
        <v>0</v>
      </c>
      <c r="AB704" s="15">
        <f>IF(V704-P704&gt;0,0,IF(N704&gt;Gesamt!$B$24,0,K704/12*Gesamt!$C$24*(((1+Beamte!L704)^(Gesamt!$B$24-Beamte!N704)))))</f>
        <v>0</v>
      </c>
      <c r="AC704" s="15">
        <f>IF(N704&gt;Gesamt!$B$24,0,AB704/Gesamt!$B$24*((N704)*(1+S704))/((1+Gesamt!$B$29)^(Gesamt!$B$24-N704)))</f>
        <v>0</v>
      </c>
      <c r="AD704" s="37">
        <f t="shared" si="77"/>
        <v>0</v>
      </c>
      <c r="AE704" s="15">
        <f>IF(R704-P704&lt;0,0,x)</f>
        <v>0</v>
      </c>
    </row>
    <row r="705" spans="6:31" x14ac:dyDescent="0.15">
      <c r="F705" s="40"/>
      <c r="G705" s="40"/>
      <c r="H705" s="40"/>
      <c r="I705" s="41"/>
      <c r="J705" s="41"/>
      <c r="K705" s="32">
        <f t="shared" si="73"/>
        <v>0</v>
      </c>
      <c r="L705" s="42">
        <v>1.4999999999999999E-2</v>
      </c>
      <c r="M705" s="33">
        <f t="shared" si="74"/>
        <v>-50.997946611909654</v>
      </c>
      <c r="N705" s="22">
        <f>(Gesamt!$B$2-IF(H705=0,G705,H705))/365.25</f>
        <v>116</v>
      </c>
      <c r="O705" s="22">
        <f t="shared" si="72"/>
        <v>65.002053388090346</v>
      </c>
      <c r="P705" s="23">
        <f>F705+IF(C705="m",Gesamt!$B$13*365.25,Gesamt!$B$14*365.25)</f>
        <v>23741.25</v>
      </c>
      <c r="Q705" s="34">
        <f t="shared" si="75"/>
        <v>23742</v>
      </c>
      <c r="R705" s="24">
        <f>IF(N705&lt;Gesamt!$B$23,IF(H705=0,G705+365.25*Gesamt!$B$23,H705+365.25*Gesamt!$B$23),0)</f>
        <v>0</v>
      </c>
      <c r="S705" s="35">
        <f>IF(M705&lt;Gesamt!$B$17,Gesamt!$C$17,IF(M705&lt;Gesamt!$B$18,Gesamt!$C$18,IF(M705&lt;Gesamt!$B$19,Gesamt!$C$19,Gesamt!$C$20)))</f>
        <v>0</v>
      </c>
      <c r="T705" s="26">
        <f>IF(R705&gt;0,IF(R705&lt;P705,K705/12*Gesamt!$C$23*(1+L705)^(Gesamt!$B$23-Beamte!N705)*(1+$K$4),0),0)</f>
        <v>0</v>
      </c>
      <c r="U705" s="36">
        <f>(T705/Gesamt!$B$23*N705/((1+Gesamt!$B$29)^(Gesamt!$B$23-Beamte!N705)))*(1+S705)</f>
        <v>0</v>
      </c>
      <c r="V705" s="24">
        <f>IF(N705&lt;Gesamt!$B$24,IF(H705=0,G705+365.25*Gesamt!$B$24,H705+365.25*Gesamt!$B$24),0)</f>
        <v>0</v>
      </c>
      <c r="W705" s="26" t="b">
        <f>IF(V705&gt;0,IF(V705&lt;P705,K705/12*Gesamt!$C$24*(1+L705)^(Gesamt!$B$24-Beamte!N705)*(1+$K$4),IF(O705&gt;=35,K705/12*Gesamt!$C$24*(1+L705)^(O705-N705)*(1+$K$4),0)))</f>
        <v>0</v>
      </c>
      <c r="X705" s="36">
        <f>IF(O705&gt;=40,(W705/Gesamt!$B$24*N705/((1+Gesamt!$B$29)^(Gesamt!$B$24-Beamte!N705))*(1+S705)),IF(O705&gt;=35,(W705/O705*N705/((1+Gesamt!$B$29)^(O705-Beamte!N705))*(1+S705)),0))</f>
        <v>0</v>
      </c>
      <c r="Y705" s="27">
        <f>IF(N705&gt;Gesamt!$B$23,0,K705/12*Gesamt!$C$23*(((1+Beamte!L705)^(Gesamt!$B$23-Beamte!N705))))</f>
        <v>0</v>
      </c>
      <c r="Z705" s="15">
        <f>IF(N705&gt;Gesamt!$B$32,0,Y705/Gesamt!$B$32*((N705)*(1+S705))/((1+Gesamt!$B$29)^(Gesamt!$B$32-N705)))</f>
        <v>0</v>
      </c>
      <c r="AA705" s="37">
        <f t="shared" si="76"/>
        <v>0</v>
      </c>
      <c r="AB705" s="15">
        <f>IF(V705-P705&gt;0,0,IF(N705&gt;Gesamt!$B$24,0,K705/12*Gesamt!$C$24*(((1+Beamte!L705)^(Gesamt!$B$24-Beamte!N705)))))</f>
        <v>0</v>
      </c>
      <c r="AC705" s="15">
        <f>IF(N705&gt;Gesamt!$B$24,0,AB705/Gesamt!$B$24*((N705)*(1+S705))/((1+Gesamt!$B$29)^(Gesamt!$B$24-N705)))</f>
        <v>0</v>
      </c>
      <c r="AD705" s="37">
        <f t="shared" si="77"/>
        <v>0</v>
      </c>
      <c r="AE705" s="15">
        <f>IF(R705-P705&lt;0,0,x)</f>
        <v>0</v>
      </c>
    </row>
    <row r="706" spans="6:31" x14ac:dyDescent="0.15">
      <c r="F706" s="40"/>
      <c r="G706" s="40"/>
      <c r="H706" s="40"/>
      <c r="I706" s="41"/>
      <c r="J706" s="41"/>
      <c r="K706" s="32">
        <f t="shared" si="73"/>
        <v>0</v>
      </c>
      <c r="L706" s="42">
        <v>1.4999999999999999E-2</v>
      </c>
      <c r="M706" s="33">
        <f t="shared" si="74"/>
        <v>-50.997946611909654</v>
      </c>
      <c r="N706" s="22">
        <f>(Gesamt!$B$2-IF(H706=0,G706,H706))/365.25</f>
        <v>116</v>
      </c>
      <c r="O706" s="22">
        <f t="shared" si="72"/>
        <v>65.002053388090346</v>
      </c>
      <c r="P706" s="23">
        <f>F706+IF(C706="m",Gesamt!$B$13*365.25,Gesamt!$B$14*365.25)</f>
        <v>23741.25</v>
      </c>
      <c r="Q706" s="34">
        <f t="shared" si="75"/>
        <v>23742</v>
      </c>
      <c r="R706" s="24">
        <f>IF(N706&lt;Gesamt!$B$23,IF(H706=0,G706+365.25*Gesamt!$B$23,H706+365.25*Gesamt!$B$23),0)</f>
        <v>0</v>
      </c>
      <c r="S706" s="35">
        <f>IF(M706&lt;Gesamt!$B$17,Gesamt!$C$17,IF(M706&lt;Gesamt!$B$18,Gesamt!$C$18,IF(M706&lt;Gesamt!$B$19,Gesamt!$C$19,Gesamt!$C$20)))</f>
        <v>0</v>
      </c>
      <c r="T706" s="26">
        <f>IF(R706&gt;0,IF(R706&lt;P706,K706/12*Gesamt!$C$23*(1+L706)^(Gesamt!$B$23-Beamte!N706)*(1+$K$4),0),0)</f>
        <v>0</v>
      </c>
      <c r="U706" s="36">
        <f>(T706/Gesamt!$B$23*N706/((1+Gesamt!$B$29)^(Gesamt!$B$23-Beamte!N706)))*(1+S706)</f>
        <v>0</v>
      </c>
      <c r="V706" s="24">
        <f>IF(N706&lt;Gesamt!$B$24,IF(H706=0,G706+365.25*Gesamt!$B$24,H706+365.25*Gesamt!$B$24),0)</f>
        <v>0</v>
      </c>
      <c r="W706" s="26" t="b">
        <f>IF(V706&gt;0,IF(V706&lt;P706,K706/12*Gesamt!$C$24*(1+L706)^(Gesamt!$B$24-Beamte!N706)*(1+$K$4),IF(O706&gt;=35,K706/12*Gesamt!$C$24*(1+L706)^(O706-N706)*(1+$K$4),0)))</f>
        <v>0</v>
      </c>
      <c r="X706" s="36">
        <f>IF(O706&gt;=40,(W706/Gesamt!$B$24*N706/((1+Gesamt!$B$29)^(Gesamt!$B$24-Beamte!N706))*(1+S706)),IF(O706&gt;=35,(W706/O706*N706/((1+Gesamt!$B$29)^(O706-Beamte!N706))*(1+S706)),0))</f>
        <v>0</v>
      </c>
      <c r="Y706" s="27">
        <f>IF(N706&gt;Gesamt!$B$23,0,K706/12*Gesamt!$C$23*(((1+Beamte!L706)^(Gesamt!$B$23-Beamte!N706))))</f>
        <v>0</v>
      </c>
      <c r="Z706" s="15">
        <f>IF(N706&gt;Gesamt!$B$32,0,Y706/Gesamt!$B$32*((N706)*(1+S706))/((1+Gesamt!$B$29)^(Gesamt!$B$32-N706)))</f>
        <v>0</v>
      </c>
      <c r="AA706" s="37">
        <f t="shared" si="76"/>
        <v>0</v>
      </c>
      <c r="AB706" s="15">
        <f>IF(V706-P706&gt;0,0,IF(N706&gt;Gesamt!$B$24,0,K706/12*Gesamt!$C$24*(((1+Beamte!L706)^(Gesamt!$B$24-Beamte!N706)))))</f>
        <v>0</v>
      </c>
      <c r="AC706" s="15">
        <f>IF(N706&gt;Gesamt!$B$24,0,AB706/Gesamt!$B$24*((N706)*(1+S706))/((1+Gesamt!$B$29)^(Gesamt!$B$24-N706)))</f>
        <v>0</v>
      </c>
      <c r="AD706" s="37">
        <f t="shared" si="77"/>
        <v>0</v>
      </c>
      <c r="AE706" s="15">
        <f>IF(R706-P706&lt;0,0,x)</f>
        <v>0</v>
      </c>
    </row>
    <row r="707" spans="6:31" x14ac:dyDescent="0.15">
      <c r="F707" s="40"/>
      <c r="G707" s="40"/>
      <c r="H707" s="40"/>
      <c r="I707" s="41"/>
      <c r="J707" s="41"/>
      <c r="K707" s="32">
        <f t="shared" si="73"/>
        <v>0</v>
      </c>
      <c r="L707" s="42">
        <v>1.4999999999999999E-2</v>
      </c>
      <c r="M707" s="33">
        <f t="shared" si="74"/>
        <v>-50.997946611909654</v>
      </c>
      <c r="N707" s="22">
        <f>(Gesamt!$B$2-IF(H707=0,G707,H707))/365.25</f>
        <v>116</v>
      </c>
      <c r="O707" s="22">
        <f t="shared" si="72"/>
        <v>65.002053388090346</v>
      </c>
      <c r="P707" s="23">
        <f>F707+IF(C707="m",Gesamt!$B$13*365.25,Gesamt!$B$14*365.25)</f>
        <v>23741.25</v>
      </c>
      <c r="Q707" s="34">
        <f t="shared" si="75"/>
        <v>23742</v>
      </c>
      <c r="R707" s="24">
        <f>IF(N707&lt;Gesamt!$B$23,IF(H707=0,G707+365.25*Gesamt!$B$23,H707+365.25*Gesamt!$B$23),0)</f>
        <v>0</v>
      </c>
      <c r="S707" s="35">
        <f>IF(M707&lt;Gesamt!$B$17,Gesamt!$C$17,IF(M707&lt;Gesamt!$B$18,Gesamt!$C$18,IF(M707&lt;Gesamt!$B$19,Gesamt!$C$19,Gesamt!$C$20)))</f>
        <v>0</v>
      </c>
      <c r="T707" s="26">
        <f>IF(R707&gt;0,IF(R707&lt;P707,K707/12*Gesamt!$C$23*(1+L707)^(Gesamt!$B$23-Beamte!N707)*(1+$K$4),0),0)</f>
        <v>0</v>
      </c>
      <c r="U707" s="36">
        <f>(T707/Gesamt!$B$23*N707/((1+Gesamt!$B$29)^(Gesamt!$B$23-Beamte!N707)))*(1+S707)</f>
        <v>0</v>
      </c>
      <c r="V707" s="24">
        <f>IF(N707&lt;Gesamt!$B$24,IF(H707=0,G707+365.25*Gesamt!$B$24,H707+365.25*Gesamt!$B$24),0)</f>
        <v>0</v>
      </c>
      <c r="W707" s="26" t="b">
        <f>IF(V707&gt;0,IF(V707&lt;P707,K707/12*Gesamt!$C$24*(1+L707)^(Gesamt!$B$24-Beamte!N707)*(1+$K$4),IF(O707&gt;=35,K707/12*Gesamt!$C$24*(1+L707)^(O707-N707)*(1+$K$4),0)))</f>
        <v>0</v>
      </c>
      <c r="X707" s="36">
        <f>IF(O707&gt;=40,(W707/Gesamt!$B$24*N707/((1+Gesamt!$B$29)^(Gesamt!$B$24-Beamte!N707))*(1+S707)),IF(O707&gt;=35,(W707/O707*N707/((1+Gesamt!$B$29)^(O707-Beamte!N707))*(1+S707)),0))</f>
        <v>0</v>
      </c>
      <c r="Y707" s="27">
        <f>IF(N707&gt;Gesamt!$B$23,0,K707/12*Gesamt!$C$23*(((1+Beamte!L707)^(Gesamt!$B$23-Beamte!N707))))</f>
        <v>0</v>
      </c>
      <c r="Z707" s="15">
        <f>IF(N707&gt;Gesamt!$B$32,0,Y707/Gesamt!$B$32*((N707)*(1+S707))/((1+Gesamt!$B$29)^(Gesamt!$B$32-N707)))</f>
        <v>0</v>
      </c>
      <c r="AA707" s="37">
        <f t="shared" si="76"/>
        <v>0</v>
      </c>
      <c r="AB707" s="15">
        <f>IF(V707-P707&gt;0,0,IF(N707&gt;Gesamt!$B$24,0,K707/12*Gesamt!$C$24*(((1+Beamte!L707)^(Gesamt!$B$24-Beamte!N707)))))</f>
        <v>0</v>
      </c>
      <c r="AC707" s="15">
        <f>IF(N707&gt;Gesamt!$B$24,0,AB707/Gesamt!$B$24*((N707)*(1+S707))/((1+Gesamt!$B$29)^(Gesamt!$B$24-N707)))</f>
        <v>0</v>
      </c>
      <c r="AD707" s="37">
        <f t="shared" si="77"/>
        <v>0</v>
      </c>
      <c r="AE707" s="15">
        <f>IF(R707-P707&lt;0,0,x)</f>
        <v>0</v>
      </c>
    </row>
    <row r="708" spans="6:31" x14ac:dyDescent="0.15">
      <c r="F708" s="40"/>
      <c r="G708" s="40"/>
      <c r="H708" s="40"/>
      <c r="I708" s="41"/>
      <c r="J708" s="41"/>
      <c r="K708" s="32">
        <f t="shared" si="73"/>
        <v>0</v>
      </c>
      <c r="L708" s="42">
        <v>1.4999999999999999E-2</v>
      </c>
      <c r="M708" s="33">
        <f t="shared" si="74"/>
        <v>-50.997946611909654</v>
      </c>
      <c r="N708" s="22">
        <f>(Gesamt!$B$2-IF(H708=0,G708,H708))/365.25</f>
        <v>116</v>
      </c>
      <c r="O708" s="22">
        <f t="shared" si="72"/>
        <v>65.002053388090346</v>
      </c>
      <c r="P708" s="23">
        <f>F708+IF(C708="m",Gesamt!$B$13*365.25,Gesamt!$B$14*365.25)</f>
        <v>23741.25</v>
      </c>
      <c r="Q708" s="34">
        <f t="shared" si="75"/>
        <v>23742</v>
      </c>
      <c r="R708" s="24">
        <f>IF(N708&lt;Gesamt!$B$23,IF(H708=0,G708+365.25*Gesamt!$B$23,H708+365.25*Gesamt!$B$23),0)</f>
        <v>0</v>
      </c>
      <c r="S708" s="35">
        <f>IF(M708&lt;Gesamt!$B$17,Gesamt!$C$17,IF(M708&lt;Gesamt!$B$18,Gesamt!$C$18,IF(M708&lt;Gesamt!$B$19,Gesamt!$C$19,Gesamt!$C$20)))</f>
        <v>0</v>
      </c>
      <c r="T708" s="26">
        <f>IF(R708&gt;0,IF(R708&lt;P708,K708/12*Gesamt!$C$23*(1+L708)^(Gesamt!$B$23-Beamte!N708)*(1+$K$4),0),0)</f>
        <v>0</v>
      </c>
      <c r="U708" s="36">
        <f>(T708/Gesamt!$B$23*N708/((1+Gesamt!$B$29)^(Gesamt!$B$23-Beamte!N708)))*(1+S708)</f>
        <v>0</v>
      </c>
      <c r="V708" s="24">
        <f>IF(N708&lt;Gesamt!$B$24,IF(H708=0,G708+365.25*Gesamt!$B$24,H708+365.25*Gesamt!$B$24),0)</f>
        <v>0</v>
      </c>
      <c r="W708" s="26" t="b">
        <f>IF(V708&gt;0,IF(V708&lt;P708,K708/12*Gesamt!$C$24*(1+L708)^(Gesamt!$B$24-Beamte!N708)*(1+$K$4),IF(O708&gt;=35,K708/12*Gesamt!$C$24*(1+L708)^(O708-N708)*(1+$K$4),0)))</f>
        <v>0</v>
      </c>
      <c r="X708" s="36">
        <f>IF(O708&gt;=40,(W708/Gesamt!$B$24*N708/((1+Gesamt!$B$29)^(Gesamt!$B$24-Beamte!N708))*(1+S708)),IF(O708&gt;=35,(W708/O708*N708/((1+Gesamt!$B$29)^(O708-Beamte!N708))*(1+S708)),0))</f>
        <v>0</v>
      </c>
      <c r="Y708" s="27">
        <f>IF(N708&gt;Gesamt!$B$23,0,K708/12*Gesamt!$C$23*(((1+Beamte!L708)^(Gesamt!$B$23-Beamte!N708))))</f>
        <v>0</v>
      </c>
      <c r="Z708" s="15">
        <f>IF(N708&gt;Gesamt!$B$32,0,Y708/Gesamt!$B$32*((N708)*(1+S708))/((1+Gesamt!$B$29)^(Gesamt!$B$32-N708)))</f>
        <v>0</v>
      </c>
      <c r="AA708" s="37">
        <f t="shared" si="76"/>
        <v>0</v>
      </c>
      <c r="AB708" s="15">
        <f>IF(V708-P708&gt;0,0,IF(N708&gt;Gesamt!$B$24,0,K708/12*Gesamt!$C$24*(((1+Beamte!L708)^(Gesamt!$B$24-Beamte!N708)))))</f>
        <v>0</v>
      </c>
      <c r="AC708" s="15">
        <f>IF(N708&gt;Gesamt!$B$24,0,AB708/Gesamt!$B$24*((N708)*(1+S708))/((1+Gesamt!$B$29)^(Gesamt!$B$24-N708)))</f>
        <v>0</v>
      </c>
      <c r="AD708" s="37">
        <f t="shared" si="77"/>
        <v>0</v>
      </c>
      <c r="AE708" s="15">
        <f>IF(R708-P708&lt;0,0,x)</f>
        <v>0</v>
      </c>
    </row>
    <row r="709" spans="6:31" x14ac:dyDescent="0.15">
      <c r="F709" s="40"/>
      <c r="G709" s="40"/>
      <c r="H709" s="40"/>
      <c r="I709" s="41"/>
      <c r="J709" s="41"/>
      <c r="K709" s="32">
        <f t="shared" si="73"/>
        <v>0</v>
      </c>
      <c r="L709" s="42">
        <v>1.4999999999999999E-2</v>
      </c>
      <c r="M709" s="33">
        <f t="shared" si="74"/>
        <v>-50.997946611909654</v>
      </c>
      <c r="N709" s="22">
        <f>(Gesamt!$B$2-IF(H709=0,G709,H709))/365.25</f>
        <v>116</v>
      </c>
      <c r="O709" s="22">
        <f t="shared" si="72"/>
        <v>65.002053388090346</v>
      </c>
      <c r="P709" s="23">
        <f>F709+IF(C709="m",Gesamt!$B$13*365.25,Gesamt!$B$14*365.25)</f>
        <v>23741.25</v>
      </c>
      <c r="Q709" s="34">
        <f t="shared" si="75"/>
        <v>23742</v>
      </c>
      <c r="R709" s="24">
        <f>IF(N709&lt;Gesamt!$B$23,IF(H709=0,G709+365.25*Gesamt!$B$23,H709+365.25*Gesamt!$B$23),0)</f>
        <v>0</v>
      </c>
      <c r="S709" s="35">
        <f>IF(M709&lt;Gesamt!$B$17,Gesamt!$C$17,IF(M709&lt;Gesamt!$B$18,Gesamt!$C$18,IF(M709&lt;Gesamt!$B$19,Gesamt!$C$19,Gesamt!$C$20)))</f>
        <v>0</v>
      </c>
      <c r="T709" s="26">
        <f>IF(R709&gt;0,IF(R709&lt;P709,K709/12*Gesamt!$C$23*(1+L709)^(Gesamt!$B$23-Beamte!N709)*(1+$K$4),0),0)</f>
        <v>0</v>
      </c>
      <c r="U709" s="36">
        <f>(T709/Gesamt!$B$23*N709/((1+Gesamt!$B$29)^(Gesamt!$B$23-Beamte!N709)))*(1+S709)</f>
        <v>0</v>
      </c>
      <c r="V709" s="24">
        <f>IF(N709&lt;Gesamt!$B$24,IF(H709=0,G709+365.25*Gesamt!$B$24,H709+365.25*Gesamt!$B$24),0)</f>
        <v>0</v>
      </c>
      <c r="W709" s="26" t="b">
        <f>IF(V709&gt;0,IF(V709&lt;P709,K709/12*Gesamt!$C$24*(1+L709)^(Gesamt!$B$24-Beamte!N709)*(1+$K$4),IF(O709&gt;=35,K709/12*Gesamt!$C$24*(1+L709)^(O709-N709)*(1+$K$4),0)))</f>
        <v>0</v>
      </c>
      <c r="X709" s="36">
        <f>IF(O709&gt;=40,(W709/Gesamt!$B$24*N709/((1+Gesamt!$B$29)^(Gesamt!$B$24-Beamte!N709))*(1+S709)),IF(O709&gt;=35,(W709/O709*N709/((1+Gesamt!$B$29)^(O709-Beamte!N709))*(1+S709)),0))</f>
        <v>0</v>
      </c>
      <c r="Y709" s="27">
        <f>IF(N709&gt;Gesamt!$B$23,0,K709/12*Gesamt!$C$23*(((1+Beamte!L709)^(Gesamt!$B$23-Beamte!N709))))</f>
        <v>0</v>
      </c>
      <c r="Z709" s="15">
        <f>IF(N709&gt;Gesamt!$B$32,0,Y709/Gesamt!$B$32*((N709)*(1+S709))/((1+Gesamt!$B$29)^(Gesamt!$B$32-N709)))</f>
        <v>0</v>
      </c>
      <c r="AA709" s="37">
        <f t="shared" si="76"/>
        <v>0</v>
      </c>
      <c r="AB709" s="15">
        <f>IF(V709-P709&gt;0,0,IF(N709&gt;Gesamt!$B$24,0,K709/12*Gesamt!$C$24*(((1+Beamte!L709)^(Gesamt!$B$24-Beamte!N709)))))</f>
        <v>0</v>
      </c>
      <c r="AC709" s="15">
        <f>IF(N709&gt;Gesamt!$B$24,0,AB709/Gesamt!$B$24*((N709)*(1+S709))/((1+Gesamt!$B$29)^(Gesamt!$B$24-N709)))</f>
        <v>0</v>
      </c>
      <c r="AD709" s="37">
        <f t="shared" si="77"/>
        <v>0</v>
      </c>
      <c r="AE709" s="15">
        <f>IF(R709-P709&lt;0,0,x)</f>
        <v>0</v>
      </c>
    </row>
    <row r="710" spans="6:31" x14ac:dyDescent="0.15">
      <c r="F710" s="40"/>
      <c r="G710" s="40"/>
      <c r="H710" s="40"/>
      <c r="I710" s="41"/>
      <c r="J710" s="41"/>
      <c r="K710" s="32">
        <f t="shared" si="73"/>
        <v>0</v>
      </c>
      <c r="L710" s="42">
        <v>1.4999999999999999E-2</v>
      </c>
      <c r="M710" s="33">
        <f t="shared" si="74"/>
        <v>-50.997946611909654</v>
      </c>
      <c r="N710" s="22">
        <f>(Gesamt!$B$2-IF(H710=0,G710,H710))/365.25</f>
        <v>116</v>
      </c>
      <c r="O710" s="22">
        <f t="shared" ref="O710:O773" si="78">(Q710-IF(H710=0,G710,H710))/365.25</f>
        <v>65.002053388090346</v>
      </c>
      <c r="P710" s="23">
        <f>F710+IF(C710="m",Gesamt!$B$13*365.25,Gesamt!$B$14*365.25)</f>
        <v>23741.25</v>
      </c>
      <c r="Q710" s="34">
        <f t="shared" si="75"/>
        <v>23742</v>
      </c>
      <c r="R710" s="24">
        <f>IF(N710&lt;Gesamt!$B$23,IF(H710=0,G710+365.25*Gesamt!$B$23,H710+365.25*Gesamt!$B$23),0)</f>
        <v>0</v>
      </c>
      <c r="S710" s="35">
        <f>IF(M710&lt;Gesamt!$B$17,Gesamt!$C$17,IF(M710&lt;Gesamt!$B$18,Gesamt!$C$18,IF(M710&lt;Gesamt!$B$19,Gesamt!$C$19,Gesamt!$C$20)))</f>
        <v>0</v>
      </c>
      <c r="T710" s="26">
        <f>IF(R710&gt;0,IF(R710&lt;P710,K710/12*Gesamt!$C$23*(1+L710)^(Gesamt!$B$23-Beamte!N710)*(1+$K$4),0),0)</f>
        <v>0</v>
      </c>
      <c r="U710" s="36">
        <f>(T710/Gesamt!$B$23*N710/((1+Gesamt!$B$29)^(Gesamt!$B$23-Beamte!N710)))*(1+S710)</f>
        <v>0</v>
      </c>
      <c r="V710" s="24">
        <f>IF(N710&lt;Gesamt!$B$24,IF(H710=0,G710+365.25*Gesamt!$B$24,H710+365.25*Gesamt!$B$24),0)</f>
        <v>0</v>
      </c>
      <c r="W710" s="26" t="b">
        <f>IF(V710&gt;0,IF(V710&lt;P710,K710/12*Gesamt!$C$24*(1+L710)^(Gesamt!$B$24-Beamte!N710)*(1+$K$4),IF(O710&gt;=35,K710/12*Gesamt!$C$24*(1+L710)^(O710-N710)*(1+$K$4),0)))</f>
        <v>0</v>
      </c>
      <c r="X710" s="36">
        <f>IF(O710&gt;=40,(W710/Gesamt!$B$24*N710/((1+Gesamt!$B$29)^(Gesamt!$B$24-Beamte!N710))*(1+S710)),IF(O710&gt;=35,(W710/O710*N710/((1+Gesamt!$B$29)^(O710-Beamte!N710))*(1+S710)),0))</f>
        <v>0</v>
      </c>
      <c r="Y710" s="27">
        <f>IF(N710&gt;Gesamt!$B$23,0,K710/12*Gesamt!$C$23*(((1+Beamte!L710)^(Gesamt!$B$23-Beamte!N710))))</f>
        <v>0</v>
      </c>
      <c r="Z710" s="15">
        <f>IF(N710&gt;Gesamt!$B$32,0,Y710/Gesamt!$B$32*((N710)*(1+S710))/((1+Gesamt!$B$29)^(Gesamt!$B$32-N710)))</f>
        <v>0</v>
      </c>
      <c r="AA710" s="37">
        <f t="shared" si="76"/>
        <v>0</v>
      </c>
      <c r="AB710" s="15">
        <f>IF(V710-P710&gt;0,0,IF(N710&gt;Gesamt!$B$24,0,K710/12*Gesamt!$C$24*(((1+Beamte!L710)^(Gesamt!$B$24-Beamte!N710)))))</f>
        <v>0</v>
      </c>
      <c r="AC710" s="15">
        <f>IF(N710&gt;Gesamt!$B$24,0,AB710/Gesamt!$B$24*((N710)*(1+S710))/((1+Gesamt!$B$29)^(Gesamt!$B$24-N710)))</f>
        <v>0</v>
      </c>
      <c r="AD710" s="37">
        <f t="shared" si="77"/>
        <v>0</v>
      </c>
      <c r="AE710" s="15">
        <f>IF(R710-P710&lt;0,0,x)</f>
        <v>0</v>
      </c>
    </row>
    <row r="711" spans="6:31" x14ac:dyDescent="0.15">
      <c r="F711" s="40"/>
      <c r="G711" s="40"/>
      <c r="H711" s="40"/>
      <c r="I711" s="41"/>
      <c r="J711" s="41"/>
      <c r="K711" s="32">
        <f t="shared" si="73"/>
        <v>0</v>
      </c>
      <c r="L711" s="42">
        <v>1.4999999999999999E-2</v>
      </c>
      <c r="M711" s="33">
        <f t="shared" si="74"/>
        <v>-50.997946611909654</v>
      </c>
      <c r="N711" s="22">
        <f>(Gesamt!$B$2-IF(H711=0,G711,H711))/365.25</f>
        <v>116</v>
      </c>
      <c r="O711" s="22">
        <f t="shared" si="78"/>
        <v>65.002053388090346</v>
      </c>
      <c r="P711" s="23">
        <f>F711+IF(C711="m",Gesamt!$B$13*365.25,Gesamt!$B$14*365.25)</f>
        <v>23741.25</v>
      </c>
      <c r="Q711" s="34">
        <f t="shared" si="75"/>
        <v>23742</v>
      </c>
      <c r="R711" s="24">
        <f>IF(N711&lt;Gesamt!$B$23,IF(H711=0,G711+365.25*Gesamt!$B$23,H711+365.25*Gesamt!$B$23),0)</f>
        <v>0</v>
      </c>
      <c r="S711" s="35">
        <f>IF(M711&lt;Gesamt!$B$17,Gesamt!$C$17,IF(M711&lt;Gesamt!$B$18,Gesamt!$C$18,IF(M711&lt;Gesamt!$B$19,Gesamt!$C$19,Gesamt!$C$20)))</f>
        <v>0</v>
      </c>
      <c r="T711" s="26">
        <f>IF(R711&gt;0,IF(R711&lt;P711,K711/12*Gesamt!$C$23*(1+L711)^(Gesamt!$B$23-Beamte!N711)*(1+$K$4),0),0)</f>
        <v>0</v>
      </c>
      <c r="U711" s="36">
        <f>(T711/Gesamt!$B$23*N711/((1+Gesamt!$B$29)^(Gesamt!$B$23-Beamte!N711)))*(1+S711)</f>
        <v>0</v>
      </c>
      <c r="V711" s="24">
        <f>IF(N711&lt;Gesamt!$B$24,IF(H711=0,G711+365.25*Gesamt!$B$24,H711+365.25*Gesamt!$B$24),0)</f>
        <v>0</v>
      </c>
      <c r="W711" s="26" t="b">
        <f>IF(V711&gt;0,IF(V711&lt;P711,K711/12*Gesamt!$C$24*(1+L711)^(Gesamt!$B$24-Beamte!N711)*(1+$K$4),IF(O711&gt;=35,K711/12*Gesamt!$C$24*(1+L711)^(O711-N711)*(1+$K$4),0)))</f>
        <v>0</v>
      </c>
      <c r="X711" s="36">
        <f>IF(O711&gt;=40,(W711/Gesamt!$B$24*N711/((1+Gesamt!$B$29)^(Gesamt!$B$24-Beamte!N711))*(1+S711)),IF(O711&gt;=35,(W711/O711*N711/((1+Gesamt!$B$29)^(O711-Beamte!N711))*(1+S711)),0))</f>
        <v>0</v>
      </c>
      <c r="Y711" s="27">
        <f>IF(N711&gt;Gesamt!$B$23,0,K711/12*Gesamt!$C$23*(((1+Beamte!L711)^(Gesamt!$B$23-Beamte!N711))))</f>
        <v>0</v>
      </c>
      <c r="Z711" s="15">
        <f>IF(N711&gt;Gesamt!$B$32,0,Y711/Gesamt!$B$32*((N711)*(1+S711))/((1+Gesamt!$B$29)^(Gesamt!$B$32-N711)))</f>
        <v>0</v>
      </c>
      <c r="AA711" s="37">
        <f t="shared" si="76"/>
        <v>0</v>
      </c>
      <c r="AB711" s="15">
        <f>IF(V711-P711&gt;0,0,IF(N711&gt;Gesamt!$B$24,0,K711/12*Gesamt!$C$24*(((1+Beamte!L711)^(Gesamt!$B$24-Beamte!N711)))))</f>
        <v>0</v>
      </c>
      <c r="AC711" s="15">
        <f>IF(N711&gt;Gesamt!$B$24,0,AB711/Gesamt!$B$24*((N711)*(1+S711))/((1+Gesamt!$B$29)^(Gesamt!$B$24-N711)))</f>
        <v>0</v>
      </c>
      <c r="AD711" s="37">
        <f t="shared" si="77"/>
        <v>0</v>
      </c>
      <c r="AE711" s="15">
        <f>IF(R711-P711&lt;0,0,x)</f>
        <v>0</v>
      </c>
    </row>
    <row r="712" spans="6:31" x14ac:dyDescent="0.15">
      <c r="F712" s="40"/>
      <c r="G712" s="40"/>
      <c r="H712" s="40"/>
      <c r="I712" s="41"/>
      <c r="J712" s="41"/>
      <c r="K712" s="32">
        <f t="shared" si="73"/>
        <v>0</v>
      </c>
      <c r="L712" s="42">
        <v>1.4999999999999999E-2</v>
      </c>
      <c r="M712" s="33">
        <f t="shared" si="74"/>
        <v>-50.997946611909654</v>
      </c>
      <c r="N712" s="22">
        <f>(Gesamt!$B$2-IF(H712=0,G712,H712))/365.25</f>
        <v>116</v>
      </c>
      <c r="O712" s="22">
        <f t="shared" si="78"/>
        <v>65.002053388090346</v>
      </c>
      <c r="P712" s="23">
        <f>F712+IF(C712="m",Gesamt!$B$13*365.25,Gesamt!$B$14*365.25)</f>
        <v>23741.25</v>
      </c>
      <c r="Q712" s="34">
        <f t="shared" si="75"/>
        <v>23742</v>
      </c>
      <c r="R712" s="24">
        <f>IF(N712&lt;Gesamt!$B$23,IF(H712=0,G712+365.25*Gesamt!$B$23,H712+365.25*Gesamt!$B$23),0)</f>
        <v>0</v>
      </c>
      <c r="S712" s="35">
        <f>IF(M712&lt;Gesamt!$B$17,Gesamt!$C$17,IF(M712&lt;Gesamt!$B$18,Gesamt!$C$18,IF(M712&lt;Gesamt!$B$19,Gesamt!$C$19,Gesamt!$C$20)))</f>
        <v>0</v>
      </c>
      <c r="T712" s="26">
        <f>IF(R712&gt;0,IF(R712&lt;P712,K712/12*Gesamt!$C$23*(1+L712)^(Gesamt!$B$23-Beamte!N712)*(1+$K$4),0),0)</f>
        <v>0</v>
      </c>
      <c r="U712" s="36">
        <f>(T712/Gesamt!$B$23*N712/((1+Gesamt!$B$29)^(Gesamt!$B$23-Beamte!N712)))*(1+S712)</f>
        <v>0</v>
      </c>
      <c r="V712" s="24">
        <f>IF(N712&lt;Gesamt!$B$24,IF(H712=0,G712+365.25*Gesamt!$B$24,H712+365.25*Gesamt!$B$24),0)</f>
        <v>0</v>
      </c>
      <c r="W712" s="26" t="b">
        <f>IF(V712&gt;0,IF(V712&lt;P712,K712/12*Gesamt!$C$24*(1+L712)^(Gesamt!$B$24-Beamte!N712)*(1+$K$4),IF(O712&gt;=35,K712/12*Gesamt!$C$24*(1+L712)^(O712-N712)*(1+$K$4),0)))</f>
        <v>0</v>
      </c>
      <c r="X712" s="36">
        <f>IF(O712&gt;=40,(W712/Gesamt!$B$24*N712/((1+Gesamt!$B$29)^(Gesamt!$B$24-Beamte!N712))*(1+S712)),IF(O712&gt;=35,(W712/O712*N712/((1+Gesamt!$B$29)^(O712-Beamte!N712))*(1+S712)),0))</f>
        <v>0</v>
      </c>
      <c r="Y712" s="27">
        <f>IF(N712&gt;Gesamt!$B$23,0,K712/12*Gesamt!$C$23*(((1+Beamte!L712)^(Gesamt!$B$23-Beamte!N712))))</f>
        <v>0</v>
      </c>
      <c r="Z712" s="15">
        <f>IF(N712&gt;Gesamt!$B$32,0,Y712/Gesamt!$B$32*((N712)*(1+S712))/((1+Gesamt!$B$29)^(Gesamt!$B$32-N712)))</f>
        <v>0</v>
      </c>
      <c r="AA712" s="37">
        <f t="shared" si="76"/>
        <v>0</v>
      </c>
      <c r="AB712" s="15">
        <f>IF(V712-P712&gt;0,0,IF(N712&gt;Gesamt!$B$24,0,K712/12*Gesamt!$C$24*(((1+Beamte!L712)^(Gesamt!$B$24-Beamte!N712)))))</f>
        <v>0</v>
      </c>
      <c r="AC712" s="15">
        <f>IF(N712&gt;Gesamt!$B$24,0,AB712/Gesamt!$B$24*((N712)*(1+S712))/((1+Gesamt!$B$29)^(Gesamt!$B$24-N712)))</f>
        <v>0</v>
      </c>
      <c r="AD712" s="37">
        <f t="shared" si="77"/>
        <v>0</v>
      </c>
      <c r="AE712" s="15">
        <f>IF(R712-P712&lt;0,0,x)</f>
        <v>0</v>
      </c>
    </row>
    <row r="713" spans="6:31" x14ac:dyDescent="0.15">
      <c r="F713" s="40"/>
      <c r="G713" s="40"/>
      <c r="H713" s="40"/>
      <c r="I713" s="41"/>
      <c r="J713" s="41"/>
      <c r="K713" s="32">
        <f t="shared" si="73"/>
        <v>0</v>
      </c>
      <c r="L713" s="42">
        <v>1.4999999999999999E-2</v>
      </c>
      <c r="M713" s="33">
        <f t="shared" si="74"/>
        <v>-50.997946611909654</v>
      </c>
      <c r="N713" s="22">
        <f>(Gesamt!$B$2-IF(H713=0,G713,H713))/365.25</f>
        <v>116</v>
      </c>
      <c r="O713" s="22">
        <f t="shared" si="78"/>
        <v>65.002053388090346</v>
      </c>
      <c r="P713" s="23">
        <f>F713+IF(C713="m",Gesamt!$B$13*365.25,Gesamt!$B$14*365.25)</f>
        <v>23741.25</v>
      </c>
      <c r="Q713" s="34">
        <f t="shared" si="75"/>
        <v>23742</v>
      </c>
      <c r="R713" s="24">
        <f>IF(N713&lt;Gesamt!$B$23,IF(H713=0,G713+365.25*Gesamt!$B$23,H713+365.25*Gesamt!$B$23),0)</f>
        <v>0</v>
      </c>
      <c r="S713" s="35">
        <f>IF(M713&lt;Gesamt!$B$17,Gesamt!$C$17,IF(M713&lt;Gesamt!$B$18,Gesamt!$C$18,IF(M713&lt;Gesamt!$B$19,Gesamt!$C$19,Gesamt!$C$20)))</f>
        <v>0</v>
      </c>
      <c r="T713" s="26">
        <f>IF(R713&gt;0,IF(R713&lt;P713,K713/12*Gesamt!$C$23*(1+L713)^(Gesamt!$B$23-Beamte!N713)*(1+$K$4),0),0)</f>
        <v>0</v>
      </c>
      <c r="U713" s="36">
        <f>(T713/Gesamt!$B$23*N713/((1+Gesamt!$B$29)^(Gesamt!$B$23-Beamte!N713)))*(1+S713)</f>
        <v>0</v>
      </c>
      <c r="V713" s="24">
        <f>IF(N713&lt;Gesamt!$B$24,IF(H713=0,G713+365.25*Gesamt!$B$24,H713+365.25*Gesamt!$B$24),0)</f>
        <v>0</v>
      </c>
      <c r="W713" s="26" t="b">
        <f>IF(V713&gt;0,IF(V713&lt;P713,K713/12*Gesamt!$C$24*(1+L713)^(Gesamt!$B$24-Beamte!N713)*(1+$K$4),IF(O713&gt;=35,K713/12*Gesamt!$C$24*(1+L713)^(O713-N713)*(1+$K$4),0)))</f>
        <v>0</v>
      </c>
      <c r="X713" s="36">
        <f>IF(O713&gt;=40,(W713/Gesamt!$B$24*N713/((1+Gesamt!$B$29)^(Gesamt!$B$24-Beamte!N713))*(1+S713)),IF(O713&gt;=35,(W713/O713*N713/((1+Gesamt!$B$29)^(O713-Beamte!N713))*(1+S713)),0))</f>
        <v>0</v>
      </c>
      <c r="Y713" s="27">
        <f>IF(N713&gt;Gesamt!$B$23,0,K713/12*Gesamt!$C$23*(((1+Beamte!L713)^(Gesamt!$B$23-Beamte!N713))))</f>
        <v>0</v>
      </c>
      <c r="Z713" s="15">
        <f>IF(N713&gt;Gesamt!$B$32,0,Y713/Gesamt!$B$32*((N713)*(1+S713))/((1+Gesamt!$B$29)^(Gesamt!$B$32-N713)))</f>
        <v>0</v>
      </c>
      <c r="AA713" s="37">
        <f t="shared" si="76"/>
        <v>0</v>
      </c>
      <c r="AB713" s="15">
        <f>IF(V713-P713&gt;0,0,IF(N713&gt;Gesamt!$B$24,0,K713/12*Gesamt!$C$24*(((1+Beamte!L713)^(Gesamt!$B$24-Beamte!N713)))))</f>
        <v>0</v>
      </c>
      <c r="AC713" s="15">
        <f>IF(N713&gt;Gesamt!$B$24,0,AB713/Gesamt!$B$24*((N713)*(1+S713))/((1+Gesamt!$B$29)^(Gesamt!$B$24-N713)))</f>
        <v>0</v>
      </c>
      <c r="AD713" s="37">
        <f t="shared" si="77"/>
        <v>0</v>
      </c>
      <c r="AE713" s="15">
        <f>IF(R713-P713&lt;0,0,x)</f>
        <v>0</v>
      </c>
    </row>
    <row r="714" spans="6:31" x14ac:dyDescent="0.15">
      <c r="F714" s="40"/>
      <c r="G714" s="40"/>
      <c r="H714" s="40"/>
      <c r="I714" s="41"/>
      <c r="J714" s="41"/>
      <c r="K714" s="32">
        <f t="shared" si="73"/>
        <v>0</v>
      </c>
      <c r="L714" s="42">
        <v>1.4999999999999999E-2</v>
      </c>
      <c r="M714" s="33">
        <f t="shared" si="74"/>
        <v>-50.997946611909654</v>
      </c>
      <c r="N714" s="22">
        <f>(Gesamt!$B$2-IF(H714=0,G714,H714))/365.25</f>
        <v>116</v>
      </c>
      <c r="O714" s="22">
        <f t="shared" si="78"/>
        <v>65.002053388090346</v>
      </c>
      <c r="P714" s="23">
        <f>F714+IF(C714="m",Gesamt!$B$13*365.25,Gesamt!$B$14*365.25)</f>
        <v>23741.25</v>
      </c>
      <c r="Q714" s="34">
        <f t="shared" si="75"/>
        <v>23742</v>
      </c>
      <c r="R714" s="24">
        <f>IF(N714&lt;Gesamt!$B$23,IF(H714=0,G714+365.25*Gesamt!$B$23,H714+365.25*Gesamt!$B$23),0)</f>
        <v>0</v>
      </c>
      <c r="S714" s="35">
        <f>IF(M714&lt;Gesamt!$B$17,Gesamt!$C$17,IF(M714&lt;Gesamt!$B$18,Gesamt!$C$18,IF(M714&lt;Gesamt!$B$19,Gesamt!$C$19,Gesamt!$C$20)))</f>
        <v>0</v>
      </c>
      <c r="T714" s="26">
        <f>IF(R714&gt;0,IF(R714&lt;P714,K714/12*Gesamt!$C$23*(1+L714)^(Gesamt!$B$23-Beamte!N714)*(1+$K$4),0),0)</f>
        <v>0</v>
      </c>
      <c r="U714" s="36">
        <f>(T714/Gesamt!$B$23*N714/((1+Gesamt!$B$29)^(Gesamt!$B$23-Beamte!N714)))*(1+S714)</f>
        <v>0</v>
      </c>
      <c r="V714" s="24">
        <f>IF(N714&lt;Gesamt!$B$24,IF(H714=0,G714+365.25*Gesamt!$B$24,H714+365.25*Gesamt!$B$24),0)</f>
        <v>0</v>
      </c>
      <c r="W714" s="26" t="b">
        <f>IF(V714&gt;0,IF(V714&lt;P714,K714/12*Gesamt!$C$24*(1+L714)^(Gesamt!$B$24-Beamte!N714)*(1+$K$4),IF(O714&gt;=35,K714/12*Gesamt!$C$24*(1+L714)^(O714-N714)*(1+$K$4),0)))</f>
        <v>0</v>
      </c>
      <c r="X714" s="36">
        <f>IF(O714&gt;=40,(W714/Gesamt!$B$24*N714/((1+Gesamt!$B$29)^(Gesamt!$B$24-Beamte!N714))*(1+S714)),IF(O714&gt;=35,(W714/O714*N714/((1+Gesamt!$B$29)^(O714-Beamte!N714))*(1+S714)),0))</f>
        <v>0</v>
      </c>
      <c r="Y714" s="27">
        <f>IF(N714&gt;Gesamt!$B$23,0,K714/12*Gesamt!$C$23*(((1+Beamte!L714)^(Gesamt!$B$23-Beamte!N714))))</f>
        <v>0</v>
      </c>
      <c r="Z714" s="15">
        <f>IF(N714&gt;Gesamt!$B$32,0,Y714/Gesamt!$B$32*((N714)*(1+S714))/((1+Gesamt!$B$29)^(Gesamt!$B$32-N714)))</f>
        <v>0</v>
      </c>
      <c r="AA714" s="37">
        <f t="shared" si="76"/>
        <v>0</v>
      </c>
      <c r="AB714" s="15">
        <f>IF(V714-P714&gt;0,0,IF(N714&gt;Gesamt!$B$24,0,K714/12*Gesamt!$C$24*(((1+Beamte!L714)^(Gesamt!$B$24-Beamte!N714)))))</f>
        <v>0</v>
      </c>
      <c r="AC714" s="15">
        <f>IF(N714&gt;Gesamt!$B$24,0,AB714/Gesamt!$B$24*((N714)*(1+S714))/((1+Gesamt!$B$29)^(Gesamt!$B$24-N714)))</f>
        <v>0</v>
      </c>
      <c r="AD714" s="37">
        <f t="shared" si="77"/>
        <v>0</v>
      </c>
      <c r="AE714" s="15">
        <f>IF(R714-P714&lt;0,0,x)</f>
        <v>0</v>
      </c>
    </row>
    <row r="715" spans="6:31" x14ac:dyDescent="0.15">
      <c r="F715" s="40"/>
      <c r="G715" s="40"/>
      <c r="H715" s="40"/>
      <c r="I715" s="41"/>
      <c r="J715" s="41"/>
      <c r="K715" s="32">
        <f t="shared" si="73"/>
        <v>0</v>
      </c>
      <c r="L715" s="42">
        <v>1.4999999999999999E-2</v>
      </c>
      <c r="M715" s="33">
        <f t="shared" si="74"/>
        <v>-50.997946611909654</v>
      </c>
      <c r="N715" s="22">
        <f>(Gesamt!$B$2-IF(H715=0,G715,H715))/365.25</f>
        <v>116</v>
      </c>
      <c r="O715" s="22">
        <f t="shared" si="78"/>
        <v>65.002053388090346</v>
      </c>
      <c r="P715" s="23">
        <f>F715+IF(C715="m",Gesamt!$B$13*365.25,Gesamt!$B$14*365.25)</f>
        <v>23741.25</v>
      </c>
      <c r="Q715" s="34">
        <f t="shared" si="75"/>
        <v>23742</v>
      </c>
      <c r="R715" s="24">
        <f>IF(N715&lt;Gesamt!$B$23,IF(H715=0,G715+365.25*Gesamt!$B$23,H715+365.25*Gesamt!$B$23),0)</f>
        <v>0</v>
      </c>
      <c r="S715" s="35">
        <f>IF(M715&lt;Gesamt!$B$17,Gesamt!$C$17,IF(M715&lt;Gesamt!$B$18,Gesamt!$C$18,IF(M715&lt;Gesamt!$B$19,Gesamt!$C$19,Gesamt!$C$20)))</f>
        <v>0</v>
      </c>
      <c r="T715" s="26">
        <f>IF(R715&gt;0,IF(R715&lt;P715,K715/12*Gesamt!$C$23*(1+L715)^(Gesamt!$B$23-Beamte!N715)*(1+$K$4),0),0)</f>
        <v>0</v>
      </c>
      <c r="U715" s="36">
        <f>(T715/Gesamt!$B$23*N715/((1+Gesamt!$B$29)^(Gesamt!$B$23-Beamte!N715)))*(1+S715)</f>
        <v>0</v>
      </c>
      <c r="V715" s="24">
        <f>IF(N715&lt;Gesamt!$B$24,IF(H715=0,G715+365.25*Gesamt!$B$24,H715+365.25*Gesamt!$B$24),0)</f>
        <v>0</v>
      </c>
      <c r="W715" s="26" t="b">
        <f>IF(V715&gt;0,IF(V715&lt;P715,K715/12*Gesamt!$C$24*(1+L715)^(Gesamt!$B$24-Beamte!N715)*(1+$K$4),IF(O715&gt;=35,K715/12*Gesamt!$C$24*(1+L715)^(O715-N715)*(1+$K$4),0)))</f>
        <v>0</v>
      </c>
      <c r="X715" s="36">
        <f>IF(O715&gt;=40,(W715/Gesamt!$B$24*N715/((1+Gesamt!$B$29)^(Gesamt!$B$24-Beamte!N715))*(1+S715)),IF(O715&gt;=35,(W715/O715*N715/((1+Gesamt!$B$29)^(O715-Beamte!N715))*(1+S715)),0))</f>
        <v>0</v>
      </c>
      <c r="Y715" s="27">
        <f>IF(N715&gt;Gesamt!$B$23,0,K715/12*Gesamt!$C$23*(((1+Beamte!L715)^(Gesamt!$B$23-Beamte!N715))))</f>
        <v>0</v>
      </c>
      <c r="Z715" s="15">
        <f>IF(N715&gt;Gesamt!$B$32,0,Y715/Gesamt!$B$32*((N715)*(1+S715))/((1+Gesamt!$B$29)^(Gesamt!$B$32-N715)))</f>
        <v>0</v>
      </c>
      <c r="AA715" s="37">
        <f t="shared" si="76"/>
        <v>0</v>
      </c>
      <c r="AB715" s="15">
        <f>IF(V715-P715&gt;0,0,IF(N715&gt;Gesamt!$B$24,0,K715/12*Gesamt!$C$24*(((1+Beamte!L715)^(Gesamt!$B$24-Beamte!N715)))))</f>
        <v>0</v>
      </c>
      <c r="AC715" s="15">
        <f>IF(N715&gt;Gesamt!$B$24,0,AB715/Gesamt!$B$24*((N715)*(1+S715))/((1+Gesamt!$B$29)^(Gesamt!$B$24-N715)))</f>
        <v>0</v>
      </c>
      <c r="AD715" s="37">
        <f t="shared" si="77"/>
        <v>0</v>
      </c>
      <c r="AE715" s="15">
        <f>IF(R715-P715&lt;0,0,x)</f>
        <v>0</v>
      </c>
    </row>
    <row r="716" spans="6:31" x14ac:dyDescent="0.15">
      <c r="F716" s="40"/>
      <c r="G716" s="40"/>
      <c r="H716" s="40"/>
      <c r="I716" s="41"/>
      <c r="J716" s="41"/>
      <c r="K716" s="32">
        <f t="shared" si="73"/>
        <v>0</v>
      </c>
      <c r="L716" s="42">
        <v>1.4999999999999999E-2</v>
      </c>
      <c r="M716" s="33">
        <f t="shared" si="74"/>
        <v>-50.997946611909654</v>
      </c>
      <c r="N716" s="22">
        <f>(Gesamt!$B$2-IF(H716=0,G716,H716))/365.25</f>
        <v>116</v>
      </c>
      <c r="O716" s="22">
        <f t="shared" si="78"/>
        <v>65.002053388090346</v>
      </c>
      <c r="P716" s="23">
        <f>F716+IF(C716="m",Gesamt!$B$13*365.25,Gesamt!$B$14*365.25)</f>
        <v>23741.25</v>
      </c>
      <c r="Q716" s="34">
        <f t="shared" si="75"/>
        <v>23742</v>
      </c>
      <c r="R716" s="24">
        <f>IF(N716&lt;Gesamt!$B$23,IF(H716=0,G716+365.25*Gesamt!$B$23,H716+365.25*Gesamt!$B$23),0)</f>
        <v>0</v>
      </c>
      <c r="S716" s="35">
        <f>IF(M716&lt;Gesamt!$B$17,Gesamt!$C$17,IF(M716&lt;Gesamt!$B$18,Gesamt!$C$18,IF(M716&lt;Gesamt!$B$19,Gesamt!$C$19,Gesamt!$C$20)))</f>
        <v>0</v>
      </c>
      <c r="T716" s="26">
        <f>IF(R716&gt;0,IF(R716&lt;P716,K716/12*Gesamt!$C$23*(1+L716)^(Gesamt!$B$23-Beamte!N716)*(1+$K$4),0),0)</f>
        <v>0</v>
      </c>
      <c r="U716" s="36">
        <f>(T716/Gesamt!$B$23*N716/((1+Gesamt!$B$29)^(Gesamt!$B$23-Beamte!N716)))*(1+S716)</f>
        <v>0</v>
      </c>
      <c r="V716" s="24">
        <f>IF(N716&lt;Gesamt!$B$24,IF(H716=0,G716+365.25*Gesamt!$B$24,H716+365.25*Gesamt!$B$24),0)</f>
        <v>0</v>
      </c>
      <c r="W716" s="26" t="b">
        <f>IF(V716&gt;0,IF(V716&lt;P716,K716/12*Gesamt!$C$24*(1+L716)^(Gesamt!$B$24-Beamte!N716)*(1+$K$4),IF(O716&gt;=35,K716/12*Gesamt!$C$24*(1+L716)^(O716-N716)*(1+$K$4),0)))</f>
        <v>0</v>
      </c>
      <c r="X716" s="36">
        <f>IF(O716&gt;=40,(W716/Gesamt!$B$24*N716/((1+Gesamt!$B$29)^(Gesamt!$B$24-Beamte!N716))*(1+S716)),IF(O716&gt;=35,(W716/O716*N716/((1+Gesamt!$B$29)^(O716-Beamte!N716))*(1+S716)),0))</f>
        <v>0</v>
      </c>
      <c r="Y716" s="27">
        <f>IF(N716&gt;Gesamt!$B$23,0,K716/12*Gesamt!$C$23*(((1+Beamte!L716)^(Gesamt!$B$23-Beamte!N716))))</f>
        <v>0</v>
      </c>
      <c r="Z716" s="15">
        <f>IF(N716&gt;Gesamt!$B$32,0,Y716/Gesamt!$B$32*((N716)*(1+S716))/((1+Gesamt!$B$29)^(Gesamt!$B$32-N716)))</f>
        <v>0</v>
      </c>
      <c r="AA716" s="37">
        <f t="shared" si="76"/>
        <v>0</v>
      </c>
      <c r="AB716" s="15">
        <f>IF(V716-P716&gt;0,0,IF(N716&gt;Gesamt!$B$24,0,K716/12*Gesamt!$C$24*(((1+Beamte!L716)^(Gesamt!$B$24-Beamte!N716)))))</f>
        <v>0</v>
      </c>
      <c r="AC716" s="15">
        <f>IF(N716&gt;Gesamt!$B$24,0,AB716/Gesamt!$B$24*((N716)*(1+S716))/((1+Gesamt!$B$29)^(Gesamt!$B$24-N716)))</f>
        <v>0</v>
      </c>
      <c r="AD716" s="37">
        <f t="shared" si="77"/>
        <v>0</v>
      </c>
      <c r="AE716" s="15">
        <f>IF(R716-P716&lt;0,0,x)</f>
        <v>0</v>
      </c>
    </row>
    <row r="717" spans="6:31" x14ac:dyDescent="0.15">
      <c r="F717" s="40"/>
      <c r="G717" s="40"/>
      <c r="H717" s="40"/>
      <c r="I717" s="41"/>
      <c r="J717" s="41"/>
      <c r="K717" s="32">
        <f t="shared" si="73"/>
        <v>0</v>
      </c>
      <c r="L717" s="42">
        <v>1.4999999999999999E-2</v>
      </c>
      <c r="M717" s="33">
        <f t="shared" si="74"/>
        <v>-50.997946611909654</v>
      </c>
      <c r="N717" s="22">
        <f>(Gesamt!$B$2-IF(H717=0,G717,H717))/365.25</f>
        <v>116</v>
      </c>
      <c r="O717" s="22">
        <f t="shared" si="78"/>
        <v>65.002053388090346</v>
      </c>
      <c r="P717" s="23">
        <f>F717+IF(C717="m",Gesamt!$B$13*365.25,Gesamt!$B$14*365.25)</f>
        <v>23741.25</v>
      </c>
      <c r="Q717" s="34">
        <f t="shared" si="75"/>
        <v>23742</v>
      </c>
      <c r="R717" s="24">
        <f>IF(N717&lt;Gesamt!$B$23,IF(H717=0,G717+365.25*Gesamt!$B$23,H717+365.25*Gesamt!$B$23),0)</f>
        <v>0</v>
      </c>
      <c r="S717" s="35">
        <f>IF(M717&lt;Gesamt!$B$17,Gesamt!$C$17,IF(M717&lt;Gesamt!$B$18,Gesamt!$C$18,IF(M717&lt;Gesamt!$B$19,Gesamt!$C$19,Gesamt!$C$20)))</f>
        <v>0</v>
      </c>
      <c r="T717" s="26">
        <f>IF(R717&gt;0,IF(R717&lt;P717,K717/12*Gesamt!$C$23*(1+L717)^(Gesamt!$B$23-Beamte!N717)*(1+$K$4),0),0)</f>
        <v>0</v>
      </c>
      <c r="U717" s="36">
        <f>(T717/Gesamt!$B$23*N717/((1+Gesamt!$B$29)^(Gesamt!$B$23-Beamte!N717)))*(1+S717)</f>
        <v>0</v>
      </c>
      <c r="V717" s="24">
        <f>IF(N717&lt;Gesamt!$B$24,IF(H717=0,G717+365.25*Gesamt!$B$24,H717+365.25*Gesamt!$B$24),0)</f>
        <v>0</v>
      </c>
      <c r="W717" s="26" t="b">
        <f>IF(V717&gt;0,IF(V717&lt;P717,K717/12*Gesamt!$C$24*(1+L717)^(Gesamt!$B$24-Beamte!N717)*(1+$K$4),IF(O717&gt;=35,K717/12*Gesamt!$C$24*(1+L717)^(O717-N717)*(1+$K$4),0)))</f>
        <v>0</v>
      </c>
      <c r="X717" s="36">
        <f>IF(O717&gt;=40,(W717/Gesamt!$B$24*N717/((1+Gesamt!$B$29)^(Gesamt!$B$24-Beamte!N717))*(1+S717)),IF(O717&gt;=35,(W717/O717*N717/((1+Gesamt!$B$29)^(O717-Beamte!N717))*(1+S717)),0))</f>
        <v>0</v>
      </c>
      <c r="Y717" s="27">
        <f>IF(N717&gt;Gesamt!$B$23,0,K717/12*Gesamt!$C$23*(((1+Beamte!L717)^(Gesamt!$B$23-Beamte!N717))))</f>
        <v>0</v>
      </c>
      <c r="Z717" s="15">
        <f>IF(N717&gt;Gesamt!$B$32,0,Y717/Gesamt!$B$32*((N717)*(1+S717))/((1+Gesamt!$B$29)^(Gesamt!$B$32-N717)))</f>
        <v>0</v>
      </c>
      <c r="AA717" s="37">
        <f t="shared" si="76"/>
        <v>0</v>
      </c>
      <c r="AB717" s="15">
        <f>IF(V717-P717&gt;0,0,IF(N717&gt;Gesamt!$B$24,0,K717/12*Gesamt!$C$24*(((1+Beamte!L717)^(Gesamt!$B$24-Beamte!N717)))))</f>
        <v>0</v>
      </c>
      <c r="AC717" s="15">
        <f>IF(N717&gt;Gesamt!$B$24,0,AB717/Gesamt!$B$24*((N717)*(1+S717))/((1+Gesamt!$B$29)^(Gesamt!$B$24-N717)))</f>
        <v>0</v>
      </c>
      <c r="AD717" s="37">
        <f t="shared" si="77"/>
        <v>0</v>
      </c>
      <c r="AE717" s="15">
        <f>IF(R717-P717&lt;0,0,x)</f>
        <v>0</v>
      </c>
    </row>
    <row r="718" spans="6:31" x14ac:dyDescent="0.15">
      <c r="F718" s="40"/>
      <c r="G718" s="40"/>
      <c r="H718" s="40"/>
      <c r="I718" s="41"/>
      <c r="J718" s="41"/>
      <c r="K718" s="32">
        <f t="shared" si="73"/>
        <v>0</v>
      </c>
      <c r="L718" s="42">
        <v>1.4999999999999999E-2</v>
      </c>
      <c r="M718" s="33">
        <f t="shared" si="74"/>
        <v>-50.997946611909654</v>
      </c>
      <c r="N718" s="22">
        <f>(Gesamt!$B$2-IF(H718=0,G718,H718))/365.25</f>
        <v>116</v>
      </c>
      <c r="O718" s="22">
        <f t="shared" si="78"/>
        <v>65.002053388090346</v>
      </c>
      <c r="P718" s="23">
        <f>F718+IF(C718="m",Gesamt!$B$13*365.25,Gesamt!$B$14*365.25)</f>
        <v>23741.25</v>
      </c>
      <c r="Q718" s="34">
        <f t="shared" si="75"/>
        <v>23742</v>
      </c>
      <c r="R718" s="24">
        <f>IF(N718&lt;Gesamt!$B$23,IF(H718=0,G718+365.25*Gesamt!$B$23,H718+365.25*Gesamt!$B$23),0)</f>
        <v>0</v>
      </c>
      <c r="S718" s="35">
        <f>IF(M718&lt;Gesamt!$B$17,Gesamt!$C$17,IF(M718&lt;Gesamt!$B$18,Gesamt!$C$18,IF(M718&lt;Gesamt!$B$19,Gesamt!$C$19,Gesamt!$C$20)))</f>
        <v>0</v>
      </c>
      <c r="T718" s="26">
        <f>IF(R718&gt;0,IF(R718&lt;P718,K718/12*Gesamt!$C$23*(1+L718)^(Gesamt!$B$23-Beamte!N718)*(1+$K$4),0),0)</f>
        <v>0</v>
      </c>
      <c r="U718" s="36">
        <f>(T718/Gesamt!$B$23*N718/((1+Gesamt!$B$29)^(Gesamt!$B$23-Beamte!N718)))*(1+S718)</f>
        <v>0</v>
      </c>
      <c r="V718" s="24">
        <f>IF(N718&lt;Gesamt!$B$24,IF(H718=0,G718+365.25*Gesamt!$B$24,H718+365.25*Gesamt!$B$24),0)</f>
        <v>0</v>
      </c>
      <c r="W718" s="26" t="b">
        <f>IF(V718&gt;0,IF(V718&lt;P718,K718/12*Gesamt!$C$24*(1+L718)^(Gesamt!$B$24-Beamte!N718)*(1+$K$4),IF(O718&gt;=35,K718/12*Gesamt!$C$24*(1+L718)^(O718-N718)*(1+$K$4),0)))</f>
        <v>0</v>
      </c>
      <c r="X718" s="36">
        <f>IF(O718&gt;=40,(W718/Gesamt!$B$24*N718/((1+Gesamt!$B$29)^(Gesamt!$B$24-Beamte!N718))*(1+S718)),IF(O718&gt;=35,(W718/O718*N718/((1+Gesamt!$B$29)^(O718-Beamte!N718))*(1+S718)),0))</f>
        <v>0</v>
      </c>
      <c r="Y718" s="27">
        <f>IF(N718&gt;Gesamt!$B$23,0,K718/12*Gesamt!$C$23*(((1+Beamte!L718)^(Gesamt!$B$23-Beamte!N718))))</f>
        <v>0</v>
      </c>
      <c r="Z718" s="15">
        <f>IF(N718&gt;Gesamt!$B$32,0,Y718/Gesamt!$B$32*((N718)*(1+S718))/((1+Gesamt!$B$29)^(Gesamt!$B$32-N718)))</f>
        <v>0</v>
      </c>
      <c r="AA718" s="37">
        <f t="shared" si="76"/>
        <v>0</v>
      </c>
      <c r="AB718" s="15">
        <f>IF(V718-P718&gt;0,0,IF(N718&gt;Gesamt!$B$24,0,K718/12*Gesamt!$C$24*(((1+Beamte!L718)^(Gesamt!$B$24-Beamte!N718)))))</f>
        <v>0</v>
      </c>
      <c r="AC718" s="15">
        <f>IF(N718&gt;Gesamt!$B$24,0,AB718/Gesamt!$B$24*((N718)*(1+S718))/((1+Gesamt!$B$29)^(Gesamt!$B$24-N718)))</f>
        <v>0</v>
      </c>
      <c r="AD718" s="37">
        <f t="shared" si="77"/>
        <v>0</v>
      </c>
      <c r="AE718" s="15">
        <f>IF(R718-P718&lt;0,0,x)</f>
        <v>0</v>
      </c>
    </row>
    <row r="719" spans="6:31" x14ac:dyDescent="0.15">
      <c r="F719" s="40"/>
      <c r="G719" s="40"/>
      <c r="H719" s="40"/>
      <c r="I719" s="41"/>
      <c r="J719" s="41"/>
      <c r="K719" s="32">
        <f t="shared" si="73"/>
        <v>0</v>
      </c>
      <c r="L719" s="42">
        <v>1.4999999999999999E-2</v>
      </c>
      <c r="M719" s="33">
        <f t="shared" si="74"/>
        <v>-50.997946611909654</v>
      </c>
      <c r="N719" s="22">
        <f>(Gesamt!$B$2-IF(H719=0,G719,H719))/365.25</f>
        <v>116</v>
      </c>
      <c r="O719" s="22">
        <f t="shared" si="78"/>
        <v>65.002053388090346</v>
      </c>
      <c r="P719" s="23">
        <f>F719+IF(C719="m",Gesamt!$B$13*365.25,Gesamt!$B$14*365.25)</f>
        <v>23741.25</v>
      </c>
      <c r="Q719" s="34">
        <f t="shared" si="75"/>
        <v>23742</v>
      </c>
      <c r="R719" s="24">
        <f>IF(N719&lt;Gesamt!$B$23,IF(H719=0,G719+365.25*Gesamt!$B$23,H719+365.25*Gesamt!$B$23),0)</f>
        <v>0</v>
      </c>
      <c r="S719" s="35">
        <f>IF(M719&lt;Gesamt!$B$17,Gesamt!$C$17,IF(M719&lt;Gesamt!$B$18,Gesamt!$C$18,IF(M719&lt;Gesamt!$B$19,Gesamt!$C$19,Gesamt!$C$20)))</f>
        <v>0</v>
      </c>
      <c r="T719" s="26">
        <f>IF(R719&gt;0,IF(R719&lt;P719,K719/12*Gesamt!$C$23*(1+L719)^(Gesamt!$B$23-Beamte!N719)*(1+$K$4),0),0)</f>
        <v>0</v>
      </c>
      <c r="U719" s="36">
        <f>(T719/Gesamt!$B$23*N719/((1+Gesamt!$B$29)^(Gesamt!$B$23-Beamte!N719)))*(1+S719)</f>
        <v>0</v>
      </c>
      <c r="V719" s="24">
        <f>IF(N719&lt;Gesamt!$B$24,IF(H719=0,G719+365.25*Gesamt!$B$24,H719+365.25*Gesamt!$B$24),0)</f>
        <v>0</v>
      </c>
      <c r="W719" s="26" t="b">
        <f>IF(V719&gt;0,IF(V719&lt;P719,K719/12*Gesamt!$C$24*(1+L719)^(Gesamt!$B$24-Beamte!N719)*(1+$K$4),IF(O719&gt;=35,K719/12*Gesamt!$C$24*(1+L719)^(O719-N719)*(1+$K$4),0)))</f>
        <v>0</v>
      </c>
      <c r="X719" s="36">
        <f>IF(O719&gt;=40,(W719/Gesamt!$B$24*N719/((1+Gesamt!$B$29)^(Gesamt!$B$24-Beamte!N719))*(1+S719)),IF(O719&gt;=35,(W719/O719*N719/((1+Gesamt!$B$29)^(O719-Beamte!N719))*(1+S719)),0))</f>
        <v>0</v>
      </c>
      <c r="Y719" s="27">
        <f>IF(N719&gt;Gesamt!$B$23,0,K719/12*Gesamt!$C$23*(((1+Beamte!L719)^(Gesamt!$B$23-Beamte!N719))))</f>
        <v>0</v>
      </c>
      <c r="Z719" s="15">
        <f>IF(N719&gt;Gesamt!$B$32,0,Y719/Gesamt!$B$32*((N719)*(1+S719))/((1+Gesamt!$B$29)^(Gesamt!$B$32-N719)))</f>
        <v>0</v>
      </c>
      <c r="AA719" s="37">
        <f t="shared" si="76"/>
        <v>0</v>
      </c>
      <c r="AB719" s="15">
        <f>IF(V719-P719&gt;0,0,IF(N719&gt;Gesamt!$B$24,0,K719/12*Gesamt!$C$24*(((1+Beamte!L719)^(Gesamt!$B$24-Beamte!N719)))))</f>
        <v>0</v>
      </c>
      <c r="AC719" s="15">
        <f>IF(N719&gt;Gesamt!$B$24,0,AB719/Gesamt!$B$24*((N719)*(1+S719))/((1+Gesamt!$B$29)^(Gesamt!$B$24-N719)))</f>
        <v>0</v>
      </c>
      <c r="AD719" s="37">
        <f t="shared" si="77"/>
        <v>0</v>
      </c>
      <c r="AE719" s="15">
        <f>IF(R719-P719&lt;0,0,x)</f>
        <v>0</v>
      </c>
    </row>
    <row r="720" spans="6:31" x14ac:dyDescent="0.15">
      <c r="F720" s="40"/>
      <c r="G720" s="40"/>
      <c r="H720" s="40"/>
      <c r="I720" s="41"/>
      <c r="J720" s="41"/>
      <c r="K720" s="32">
        <f t="shared" si="73"/>
        <v>0</v>
      </c>
      <c r="L720" s="42">
        <v>1.4999999999999999E-2</v>
      </c>
      <c r="M720" s="33">
        <f t="shared" si="74"/>
        <v>-50.997946611909654</v>
      </c>
      <c r="N720" s="22">
        <f>(Gesamt!$B$2-IF(H720=0,G720,H720))/365.25</f>
        <v>116</v>
      </c>
      <c r="O720" s="22">
        <f t="shared" si="78"/>
        <v>65.002053388090346</v>
      </c>
      <c r="P720" s="23">
        <f>F720+IF(C720="m",Gesamt!$B$13*365.25,Gesamt!$B$14*365.25)</f>
        <v>23741.25</v>
      </c>
      <c r="Q720" s="34">
        <f t="shared" si="75"/>
        <v>23742</v>
      </c>
      <c r="R720" s="24">
        <f>IF(N720&lt;Gesamt!$B$23,IF(H720=0,G720+365.25*Gesamt!$B$23,H720+365.25*Gesamt!$B$23),0)</f>
        <v>0</v>
      </c>
      <c r="S720" s="35">
        <f>IF(M720&lt;Gesamt!$B$17,Gesamt!$C$17,IF(M720&lt;Gesamt!$B$18,Gesamt!$C$18,IF(M720&lt;Gesamt!$B$19,Gesamt!$C$19,Gesamt!$C$20)))</f>
        <v>0</v>
      </c>
      <c r="T720" s="26">
        <f>IF(R720&gt;0,IF(R720&lt;P720,K720/12*Gesamt!$C$23*(1+L720)^(Gesamt!$B$23-Beamte!N720)*(1+$K$4),0),0)</f>
        <v>0</v>
      </c>
      <c r="U720" s="36">
        <f>(T720/Gesamt!$B$23*N720/((1+Gesamt!$B$29)^(Gesamt!$B$23-Beamte!N720)))*(1+S720)</f>
        <v>0</v>
      </c>
      <c r="V720" s="24">
        <f>IF(N720&lt;Gesamt!$B$24,IF(H720=0,G720+365.25*Gesamt!$B$24,H720+365.25*Gesamt!$B$24),0)</f>
        <v>0</v>
      </c>
      <c r="W720" s="26" t="b">
        <f>IF(V720&gt;0,IF(V720&lt;P720,K720/12*Gesamt!$C$24*(1+L720)^(Gesamt!$B$24-Beamte!N720)*(1+$K$4),IF(O720&gt;=35,K720/12*Gesamt!$C$24*(1+L720)^(O720-N720)*(1+$K$4),0)))</f>
        <v>0</v>
      </c>
      <c r="X720" s="36">
        <f>IF(O720&gt;=40,(W720/Gesamt!$B$24*N720/((1+Gesamt!$B$29)^(Gesamt!$B$24-Beamte!N720))*(1+S720)),IF(O720&gt;=35,(W720/O720*N720/((1+Gesamt!$B$29)^(O720-Beamte!N720))*(1+S720)),0))</f>
        <v>0</v>
      </c>
      <c r="Y720" s="27">
        <f>IF(N720&gt;Gesamt!$B$23,0,K720/12*Gesamt!$C$23*(((1+Beamte!L720)^(Gesamt!$B$23-Beamte!N720))))</f>
        <v>0</v>
      </c>
      <c r="Z720" s="15">
        <f>IF(N720&gt;Gesamt!$B$32,0,Y720/Gesamt!$B$32*((N720)*(1+S720))/((1+Gesamt!$B$29)^(Gesamt!$B$32-N720)))</f>
        <v>0</v>
      </c>
      <c r="AA720" s="37">
        <f t="shared" si="76"/>
        <v>0</v>
      </c>
      <c r="AB720" s="15">
        <f>IF(V720-P720&gt;0,0,IF(N720&gt;Gesamt!$B$24,0,K720/12*Gesamt!$C$24*(((1+Beamte!L720)^(Gesamt!$B$24-Beamte!N720)))))</f>
        <v>0</v>
      </c>
      <c r="AC720" s="15">
        <f>IF(N720&gt;Gesamt!$B$24,0,AB720/Gesamt!$B$24*((N720)*(1+S720))/((1+Gesamt!$B$29)^(Gesamt!$B$24-N720)))</f>
        <v>0</v>
      </c>
      <c r="AD720" s="37">
        <f t="shared" si="77"/>
        <v>0</v>
      </c>
      <c r="AE720" s="15">
        <f>IF(R720-P720&lt;0,0,x)</f>
        <v>0</v>
      </c>
    </row>
    <row r="721" spans="6:31" x14ac:dyDescent="0.15">
      <c r="F721" s="40"/>
      <c r="G721" s="40"/>
      <c r="H721" s="40"/>
      <c r="I721" s="41"/>
      <c r="J721" s="41"/>
      <c r="K721" s="32">
        <f t="shared" si="73"/>
        <v>0</v>
      </c>
      <c r="L721" s="42">
        <v>1.4999999999999999E-2</v>
      </c>
      <c r="M721" s="33">
        <f t="shared" si="74"/>
        <v>-50.997946611909654</v>
      </c>
      <c r="N721" s="22">
        <f>(Gesamt!$B$2-IF(H721=0,G721,H721))/365.25</f>
        <v>116</v>
      </c>
      <c r="O721" s="22">
        <f t="shared" si="78"/>
        <v>65.002053388090346</v>
      </c>
      <c r="P721" s="23">
        <f>F721+IF(C721="m",Gesamt!$B$13*365.25,Gesamt!$B$14*365.25)</f>
        <v>23741.25</v>
      </c>
      <c r="Q721" s="34">
        <f t="shared" si="75"/>
        <v>23742</v>
      </c>
      <c r="R721" s="24">
        <f>IF(N721&lt;Gesamt!$B$23,IF(H721=0,G721+365.25*Gesamt!$B$23,H721+365.25*Gesamt!$B$23),0)</f>
        <v>0</v>
      </c>
      <c r="S721" s="35">
        <f>IF(M721&lt;Gesamt!$B$17,Gesamt!$C$17,IF(M721&lt;Gesamt!$B$18,Gesamt!$C$18,IF(M721&lt;Gesamt!$B$19,Gesamt!$C$19,Gesamt!$C$20)))</f>
        <v>0</v>
      </c>
      <c r="T721" s="26">
        <f>IF(R721&gt;0,IF(R721&lt;P721,K721/12*Gesamt!$C$23*(1+L721)^(Gesamt!$B$23-Beamte!N721)*(1+$K$4),0),0)</f>
        <v>0</v>
      </c>
      <c r="U721" s="36">
        <f>(T721/Gesamt!$B$23*N721/((1+Gesamt!$B$29)^(Gesamt!$B$23-Beamte!N721)))*(1+S721)</f>
        <v>0</v>
      </c>
      <c r="V721" s="24">
        <f>IF(N721&lt;Gesamt!$B$24,IF(H721=0,G721+365.25*Gesamt!$B$24,H721+365.25*Gesamt!$B$24),0)</f>
        <v>0</v>
      </c>
      <c r="W721" s="26" t="b">
        <f>IF(V721&gt;0,IF(V721&lt;P721,K721/12*Gesamt!$C$24*(1+L721)^(Gesamt!$B$24-Beamte!N721)*(1+$K$4),IF(O721&gt;=35,K721/12*Gesamt!$C$24*(1+L721)^(O721-N721)*(1+$K$4),0)))</f>
        <v>0</v>
      </c>
      <c r="X721" s="36">
        <f>IF(O721&gt;=40,(W721/Gesamt!$B$24*N721/((1+Gesamt!$B$29)^(Gesamt!$B$24-Beamte!N721))*(1+S721)),IF(O721&gt;=35,(W721/O721*N721/((1+Gesamt!$B$29)^(O721-Beamte!N721))*(1+S721)),0))</f>
        <v>0</v>
      </c>
      <c r="Y721" s="27">
        <f>IF(N721&gt;Gesamt!$B$23,0,K721/12*Gesamt!$C$23*(((1+Beamte!L721)^(Gesamt!$B$23-Beamte!N721))))</f>
        <v>0</v>
      </c>
      <c r="Z721" s="15">
        <f>IF(N721&gt;Gesamt!$B$32,0,Y721/Gesamt!$B$32*((N721)*(1+S721))/((1+Gesamt!$B$29)^(Gesamt!$B$32-N721)))</f>
        <v>0</v>
      </c>
      <c r="AA721" s="37">
        <f t="shared" si="76"/>
        <v>0</v>
      </c>
      <c r="AB721" s="15">
        <f>IF(V721-P721&gt;0,0,IF(N721&gt;Gesamt!$B$24,0,K721/12*Gesamt!$C$24*(((1+Beamte!L721)^(Gesamt!$B$24-Beamte!N721)))))</f>
        <v>0</v>
      </c>
      <c r="AC721" s="15">
        <f>IF(N721&gt;Gesamt!$B$24,0,AB721/Gesamt!$B$24*((N721)*(1+S721))/((1+Gesamt!$B$29)^(Gesamt!$B$24-N721)))</f>
        <v>0</v>
      </c>
      <c r="AD721" s="37">
        <f t="shared" si="77"/>
        <v>0</v>
      </c>
      <c r="AE721" s="15">
        <f>IF(R721-P721&lt;0,0,x)</f>
        <v>0</v>
      </c>
    </row>
    <row r="722" spans="6:31" x14ac:dyDescent="0.15">
      <c r="F722" s="40"/>
      <c r="G722" s="40"/>
      <c r="H722" s="40"/>
      <c r="I722" s="41"/>
      <c r="J722" s="41"/>
      <c r="K722" s="32">
        <f t="shared" si="73"/>
        <v>0</v>
      </c>
      <c r="L722" s="42">
        <v>1.4999999999999999E-2</v>
      </c>
      <c r="M722" s="33">
        <f t="shared" si="74"/>
        <v>-50.997946611909654</v>
      </c>
      <c r="N722" s="22">
        <f>(Gesamt!$B$2-IF(H722=0,G722,H722))/365.25</f>
        <v>116</v>
      </c>
      <c r="O722" s="22">
        <f t="shared" si="78"/>
        <v>65.002053388090346</v>
      </c>
      <c r="P722" s="23">
        <f>F722+IF(C722="m",Gesamt!$B$13*365.25,Gesamt!$B$14*365.25)</f>
        <v>23741.25</v>
      </c>
      <c r="Q722" s="34">
        <f t="shared" si="75"/>
        <v>23742</v>
      </c>
      <c r="R722" s="24">
        <f>IF(N722&lt;Gesamt!$B$23,IF(H722=0,G722+365.25*Gesamt!$B$23,H722+365.25*Gesamt!$B$23),0)</f>
        <v>0</v>
      </c>
      <c r="S722" s="35">
        <f>IF(M722&lt;Gesamt!$B$17,Gesamt!$C$17,IF(M722&lt;Gesamt!$B$18,Gesamt!$C$18,IF(M722&lt;Gesamt!$B$19,Gesamt!$C$19,Gesamt!$C$20)))</f>
        <v>0</v>
      </c>
      <c r="T722" s="26">
        <f>IF(R722&gt;0,IF(R722&lt;P722,K722/12*Gesamt!$C$23*(1+L722)^(Gesamt!$B$23-Beamte!N722)*(1+$K$4),0),0)</f>
        <v>0</v>
      </c>
      <c r="U722" s="36">
        <f>(T722/Gesamt!$B$23*N722/((1+Gesamt!$B$29)^(Gesamt!$B$23-Beamte!N722)))*(1+S722)</f>
        <v>0</v>
      </c>
      <c r="V722" s="24">
        <f>IF(N722&lt;Gesamt!$B$24,IF(H722=0,G722+365.25*Gesamt!$B$24,H722+365.25*Gesamt!$B$24),0)</f>
        <v>0</v>
      </c>
      <c r="W722" s="26" t="b">
        <f>IF(V722&gt;0,IF(V722&lt;P722,K722/12*Gesamt!$C$24*(1+L722)^(Gesamt!$B$24-Beamte!N722)*(1+$K$4),IF(O722&gt;=35,K722/12*Gesamt!$C$24*(1+L722)^(O722-N722)*(1+$K$4),0)))</f>
        <v>0</v>
      </c>
      <c r="X722" s="36">
        <f>IF(O722&gt;=40,(W722/Gesamt!$B$24*N722/((1+Gesamt!$B$29)^(Gesamt!$B$24-Beamte!N722))*(1+S722)),IF(O722&gt;=35,(W722/O722*N722/((1+Gesamt!$B$29)^(O722-Beamte!N722))*(1+S722)),0))</f>
        <v>0</v>
      </c>
      <c r="Y722" s="27">
        <f>IF(N722&gt;Gesamt!$B$23,0,K722/12*Gesamt!$C$23*(((1+Beamte!L722)^(Gesamt!$B$23-Beamte!N722))))</f>
        <v>0</v>
      </c>
      <c r="Z722" s="15">
        <f>IF(N722&gt;Gesamt!$B$32,0,Y722/Gesamt!$B$32*((N722)*(1+S722))/((1+Gesamt!$B$29)^(Gesamt!$B$32-N722)))</f>
        <v>0</v>
      </c>
      <c r="AA722" s="37">
        <f t="shared" si="76"/>
        <v>0</v>
      </c>
      <c r="AB722" s="15">
        <f>IF(V722-P722&gt;0,0,IF(N722&gt;Gesamt!$B$24,0,K722/12*Gesamt!$C$24*(((1+Beamte!L722)^(Gesamt!$B$24-Beamte!N722)))))</f>
        <v>0</v>
      </c>
      <c r="AC722" s="15">
        <f>IF(N722&gt;Gesamt!$B$24,0,AB722/Gesamt!$B$24*((N722)*(1+S722))/((1+Gesamt!$B$29)^(Gesamt!$B$24-N722)))</f>
        <v>0</v>
      </c>
      <c r="AD722" s="37">
        <f t="shared" si="77"/>
        <v>0</v>
      </c>
      <c r="AE722" s="15">
        <f>IF(R722-P722&lt;0,0,x)</f>
        <v>0</v>
      </c>
    </row>
    <row r="723" spans="6:31" x14ac:dyDescent="0.15">
      <c r="F723" s="40"/>
      <c r="G723" s="40"/>
      <c r="H723" s="40"/>
      <c r="I723" s="41"/>
      <c r="J723" s="41"/>
      <c r="K723" s="32">
        <f t="shared" si="73"/>
        <v>0</v>
      </c>
      <c r="L723" s="42">
        <v>1.4999999999999999E-2</v>
      </c>
      <c r="M723" s="33">
        <f t="shared" si="74"/>
        <v>-50.997946611909654</v>
      </c>
      <c r="N723" s="22">
        <f>(Gesamt!$B$2-IF(H723=0,G723,H723))/365.25</f>
        <v>116</v>
      </c>
      <c r="O723" s="22">
        <f t="shared" si="78"/>
        <v>65.002053388090346</v>
      </c>
      <c r="P723" s="23">
        <f>F723+IF(C723="m",Gesamt!$B$13*365.25,Gesamt!$B$14*365.25)</f>
        <v>23741.25</v>
      </c>
      <c r="Q723" s="34">
        <f t="shared" si="75"/>
        <v>23742</v>
      </c>
      <c r="R723" s="24">
        <f>IF(N723&lt;Gesamt!$B$23,IF(H723=0,G723+365.25*Gesamt!$B$23,H723+365.25*Gesamt!$B$23),0)</f>
        <v>0</v>
      </c>
      <c r="S723" s="35">
        <f>IF(M723&lt;Gesamt!$B$17,Gesamt!$C$17,IF(M723&lt;Gesamt!$B$18,Gesamt!$C$18,IF(M723&lt;Gesamt!$B$19,Gesamt!$C$19,Gesamt!$C$20)))</f>
        <v>0</v>
      </c>
      <c r="T723" s="26">
        <f>IF(R723&gt;0,IF(R723&lt;P723,K723/12*Gesamt!$C$23*(1+L723)^(Gesamt!$B$23-Beamte!N723)*(1+$K$4),0),0)</f>
        <v>0</v>
      </c>
      <c r="U723" s="36">
        <f>(T723/Gesamt!$B$23*N723/((1+Gesamt!$B$29)^(Gesamt!$B$23-Beamte!N723)))*(1+S723)</f>
        <v>0</v>
      </c>
      <c r="V723" s="24">
        <f>IF(N723&lt;Gesamt!$B$24,IF(H723=0,G723+365.25*Gesamt!$B$24,H723+365.25*Gesamt!$B$24),0)</f>
        <v>0</v>
      </c>
      <c r="W723" s="26" t="b">
        <f>IF(V723&gt;0,IF(V723&lt;P723,K723/12*Gesamt!$C$24*(1+L723)^(Gesamt!$B$24-Beamte!N723)*(1+$K$4),IF(O723&gt;=35,K723/12*Gesamt!$C$24*(1+L723)^(O723-N723)*(1+$K$4),0)))</f>
        <v>0</v>
      </c>
      <c r="X723" s="36">
        <f>IF(O723&gt;=40,(W723/Gesamt!$B$24*N723/((1+Gesamt!$B$29)^(Gesamt!$B$24-Beamte!N723))*(1+S723)),IF(O723&gt;=35,(W723/O723*N723/((1+Gesamt!$B$29)^(O723-Beamte!N723))*(1+S723)),0))</f>
        <v>0</v>
      </c>
      <c r="Y723" s="27">
        <f>IF(N723&gt;Gesamt!$B$23,0,K723/12*Gesamt!$C$23*(((1+Beamte!L723)^(Gesamt!$B$23-Beamte!N723))))</f>
        <v>0</v>
      </c>
      <c r="Z723" s="15">
        <f>IF(N723&gt;Gesamt!$B$32,0,Y723/Gesamt!$B$32*((N723)*(1+S723))/((1+Gesamt!$B$29)^(Gesamt!$B$32-N723)))</f>
        <v>0</v>
      </c>
      <c r="AA723" s="37">
        <f t="shared" si="76"/>
        <v>0</v>
      </c>
      <c r="AB723" s="15">
        <f>IF(V723-P723&gt;0,0,IF(N723&gt;Gesamt!$B$24,0,K723/12*Gesamt!$C$24*(((1+Beamte!L723)^(Gesamt!$B$24-Beamte!N723)))))</f>
        <v>0</v>
      </c>
      <c r="AC723" s="15">
        <f>IF(N723&gt;Gesamt!$B$24,0,AB723/Gesamt!$B$24*((N723)*(1+S723))/((1+Gesamt!$B$29)^(Gesamt!$B$24-N723)))</f>
        <v>0</v>
      </c>
      <c r="AD723" s="37">
        <f t="shared" si="77"/>
        <v>0</v>
      </c>
      <c r="AE723" s="15">
        <f>IF(R723-P723&lt;0,0,x)</f>
        <v>0</v>
      </c>
    </row>
    <row r="724" spans="6:31" x14ac:dyDescent="0.15">
      <c r="F724" s="40"/>
      <c r="G724" s="40"/>
      <c r="H724" s="40"/>
      <c r="I724" s="41"/>
      <c r="J724" s="41"/>
      <c r="K724" s="32">
        <f t="shared" si="73"/>
        <v>0</v>
      </c>
      <c r="L724" s="42">
        <v>1.4999999999999999E-2</v>
      </c>
      <c r="M724" s="33">
        <f t="shared" si="74"/>
        <v>-50.997946611909654</v>
      </c>
      <c r="N724" s="22">
        <f>(Gesamt!$B$2-IF(H724=0,G724,H724))/365.25</f>
        <v>116</v>
      </c>
      <c r="O724" s="22">
        <f t="shared" si="78"/>
        <v>65.002053388090346</v>
      </c>
      <c r="P724" s="23">
        <f>F724+IF(C724="m",Gesamt!$B$13*365.25,Gesamt!$B$14*365.25)</f>
        <v>23741.25</v>
      </c>
      <c r="Q724" s="34">
        <f t="shared" si="75"/>
        <v>23742</v>
      </c>
      <c r="R724" s="24">
        <f>IF(N724&lt;Gesamt!$B$23,IF(H724=0,G724+365.25*Gesamt!$B$23,H724+365.25*Gesamt!$B$23),0)</f>
        <v>0</v>
      </c>
      <c r="S724" s="35">
        <f>IF(M724&lt;Gesamt!$B$17,Gesamt!$C$17,IF(M724&lt;Gesamt!$B$18,Gesamt!$C$18,IF(M724&lt;Gesamt!$B$19,Gesamt!$C$19,Gesamt!$C$20)))</f>
        <v>0</v>
      </c>
      <c r="T724" s="26">
        <f>IF(R724&gt;0,IF(R724&lt;P724,K724/12*Gesamt!$C$23*(1+L724)^(Gesamt!$B$23-Beamte!N724)*(1+$K$4),0),0)</f>
        <v>0</v>
      </c>
      <c r="U724" s="36">
        <f>(T724/Gesamt!$B$23*N724/((1+Gesamt!$B$29)^(Gesamt!$B$23-Beamte!N724)))*(1+S724)</f>
        <v>0</v>
      </c>
      <c r="V724" s="24">
        <f>IF(N724&lt;Gesamt!$B$24,IF(H724=0,G724+365.25*Gesamt!$B$24,H724+365.25*Gesamt!$B$24),0)</f>
        <v>0</v>
      </c>
      <c r="W724" s="26" t="b">
        <f>IF(V724&gt;0,IF(V724&lt;P724,K724/12*Gesamt!$C$24*(1+L724)^(Gesamt!$B$24-Beamte!N724)*(1+$K$4),IF(O724&gt;=35,K724/12*Gesamt!$C$24*(1+L724)^(O724-N724)*(1+$K$4),0)))</f>
        <v>0</v>
      </c>
      <c r="X724" s="36">
        <f>IF(O724&gt;=40,(W724/Gesamt!$B$24*N724/((1+Gesamt!$B$29)^(Gesamt!$B$24-Beamte!N724))*(1+S724)),IF(O724&gt;=35,(W724/O724*N724/((1+Gesamt!$B$29)^(O724-Beamte!N724))*(1+S724)),0))</f>
        <v>0</v>
      </c>
      <c r="Y724" s="27">
        <f>IF(N724&gt;Gesamt!$B$23,0,K724/12*Gesamt!$C$23*(((1+Beamte!L724)^(Gesamt!$B$23-Beamte!N724))))</f>
        <v>0</v>
      </c>
      <c r="Z724" s="15">
        <f>IF(N724&gt;Gesamt!$B$32,0,Y724/Gesamt!$B$32*((N724)*(1+S724))/((1+Gesamt!$B$29)^(Gesamt!$B$32-N724)))</f>
        <v>0</v>
      </c>
      <c r="AA724" s="37">
        <f t="shared" si="76"/>
        <v>0</v>
      </c>
      <c r="AB724" s="15">
        <f>IF(V724-P724&gt;0,0,IF(N724&gt;Gesamt!$B$24,0,K724/12*Gesamt!$C$24*(((1+Beamte!L724)^(Gesamt!$B$24-Beamte!N724)))))</f>
        <v>0</v>
      </c>
      <c r="AC724" s="15">
        <f>IF(N724&gt;Gesamt!$B$24,0,AB724/Gesamt!$B$24*((N724)*(1+S724))/((1+Gesamt!$B$29)^(Gesamt!$B$24-N724)))</f>
        <v>0</v>
      </c>
      <c r="AD724" s="37">
        <f t="shared" si="77"/>
        <v>0</v>
      </c>
      <c r="AE724" s="15">
        <f>IF(R724-P724&lt;0,0,x)</f>
        <v>0</v>
      </c>
    </row>
    <row r="725" spans="6:31" x14ac:dyDescent="0.15">
      <c r="F725" s="40"/>
      <c r="G725" s="40"/>
      <c r="H725" s="40"/>
      <c r="I725" s="41"/>
      <c r="J725" s="41"/>
      <c r="K725" s="32">
        <f t="shared" si="73"/>
        <v>0</v>
      </c>
      <c r="L725" s="42">
        <v>1.4999999999999999E-2</v>
      </c>
      <c r="M725" s="33">
        <f t="shared" si="74"/>
        <v>-50.997946611909654</v>
      </c>
      <c r="N725" s="22">
        <f>(Gesamt!$B$2-IF(H725=0,G725,H725))/365.25</f>
        <v>116</v>
      </c>
      <c r="O725" s="22">
        <f t="shared" si="78"/>
        <v>65.002053388090346</v>
      </c>
      <c r="P725" s="23">
        <f>F725+IF(C725="m",Gesamt!$B$13*365.25,Gesamt!$B$14*365.25)</f>
        <v>23741.25</v>
      </c>
      <c r="Q725" s="34">
        <f t="shared" si="75"/>
        <v>23742</v>
      </c>
      <c r="R725" s="24">
        <f>IF(N725&lt;Gesamt!$B$23,IF(H725=0,G725+365.25*Gesamt!$B$23,H725+365.25*Gesamt!$B$23),0)</f>
        <v>0</v>
      </c>
      <c r="S725" s="35">
        <f>IF(M725&lt;Gesamt!$B$17,Gesamt!$C$17,IF(M725&lt;Gesamt!$B$18,Gesamt!$C$18,IF(M725&lt;Gesamt!$B$19,Gesamt!$C$19,Gesamt!$C$20)))</f>
        <v>0</v>
      </c>
      <c r="T725" s="26">
        <f>IF(R725&gt;0,IF(R725&lt;P725,K725/12*Gesamt!$C$23*(1+L725)^(Gesamt!$B$23-Beamte!N725)*(1+$K$4),0),0)</f>
        <v>0</v>
      </c>
      <c r="U725" s="36">
        <f>(T725/Gesamt!$B$23*N725/((1+Gesamt!$B$29)^(Gesamt!$B$23-Beamte!N725)))*(1+S725)</f>
        <v>0</v>
      </c>
      <c r="V725" s="24">
        <f>IF(N725&lt;Gesamt!$B$24,IF(H725=0,G725+365.25*Gesamt!$B$24,H725+365.25*Gesamt!$B$24),0)</f>
        <v>0</v>
      </c>
      <c r="W725" s="26" t="b">
        <f>IF(V725&gt;0,IF(V725&lt;P725,K725/12*Gesamt!$C$24*(1+L725)^(Gesamt!$B$24-Beamte!N725)*(1+$K$4),IF(O725&gt;=35,K725/12*Gesamt!$C$24*(1+L725)^(O725-N725)*(1+$K$4),0)))</f>
        <v>0</v>
      </c>
      <c r="X725" s="36">
        <f>IF(O725&gt;=40,(W725/Gesamt!$B$24*N725/((1+Gesamt!$B$29)^(Gesamt!$B$24-Beamte!N725))*(1+S725)),IF(O725&gt;=35,(W725/O725*N725/((1+Gesamt!$B$29)^(O725-Beamte!N725))*(1+S725)),0))</f>
        <v>0</v>
      </c>
      <c r="Y725" s="27">
        <f>IF(N725&gt;Gesamt!$B$23,0,K725/12*Gesamt!$C$23*(((1+Beamte!L725)^(Gesamt!$B$23-Beamte!N725))))</f>
        <v>0</v>
      </c>
      <c r="Z725" s="15">
        <f>IF(N725&gt;Gesamt!$B$32,0,Y725/Gesamt!$B$32*((N725)*(1+S725))/((1+Gesamt!$B$29)^(Gesamt!$B$32-N725)))</f>
        <v>0</v>
      </c>
      <c r="AA725" s="37">
        <f t="shared" si="76"/>
        <v>0</v>
      </c>
      <c r="AB725" s="15">
        <f>IF(V725-P725&gt;0,0,IF(N725&gt;Gesamt!$B$24,0,K725/12*Gesamt!$C$24*(((1+Beamte!L725)^(Gesamt!$B$24-Beamte!N725)))))</f>
        <v>0</v>
      </c>
      <c r="AC725" s="15">
        <f>IF(N725&gt;Gesamt!$B$24,0,AB725/Gesamt!$B$24*((N725)*(1+S725))/((1+Gesamt!$B$29)^(Gesamt!$B$24-N725)))</f>
        <v>0</v>
      </c>
      <c r="AD725" s="37">
        <f t="shared" si="77"/>
        <v>0</v>
      </c>
      <c r="AE725" s="15">
        <f>IF(R725-P725&lt;0,0,x)</f>
        <v>0</v>
      </c>
    </row>
    <row r="726" spans="6:31" x14ac:dyDescent="0.15">
      <c r="F726" s="40"/>
      <c r="G726" s="40"/>
      <c r="H726" s="40"/>
      <c r="I726" s="41"/>
      <c r="J726" s="41"/>
      <c r="K726" s="32">
        <f t="shared" si="73"/>
        <v>0</v>
      </c>
      <c r="L726" s="42">
        <v>1.4999999999999999E-2</v>
      </c>
      <c r="M726" s="33">
        <f t="shared" si="74"/>
        <v>-50.997946611909654</v>
      </c>
      <c r="N726" s="22">
        <f>(Gesamt!$B$2-IF(H726=0,G726,H726))/365.25</f>
        <v>116</v>
      </c>
      <c r="O726" s="22">
        <f t="shared" si="78"/>
        <v>65.002053388090346</v>
      </c>
      <c r="P726" s="23">
        <f>F726+IF(C726="m",Gesamt!$B$13*365.25,Gesamt!$B$14*365.25)</f>
        <v>23741.25</v>
      </c>
      <c r="Q726" s="34">
        <f t="shared" si="75"/>
        <v>23742</v>
      </c>
      <c r="R726" s="24">
        <f>IF(N726&lt;Gesamt!$B$23,IF(H726=0,G726+365.25*Gesamt!$B$23,H726+365.25*Gesamt!$B$23),0)</f>
        <v>0</v>
      </c>
      <c r="S726" s="35">
        <f>IF(M726&lt;Gesamt!$B$17,Gesamt!$C$17,IF(M726&lt;Gesamt!$B$18,Gesamt!$C$18,IF(M726&lt;Gesamt!$B$19,Gesamt!$C$19,Gesamt!$C$20)))</f>
        <v>0</v>
      </c>
      <c r="T726" s="26">
        <f>IF(R726&gt;0,IF(R726&lt;P726,K726/12*Gesamt!$C$23*(1+L726)^(Gesamt!$B$23-Beamte!N726)*(1+$K$4),0),0)</f>
        <v>0</v>
      </c>
      <c r="U726" s="36">
        <f>(T726/Gesamt!$B$23*N726/((1+Gesamt!$B$29)^(Gesamt!$B$23-Beamte!N726)))*(1+S726)</f>
        <v>0</v>
      </c>
      <c r="V726" s="24">
        <f>IF(N726&lt;Gesamt!$B$24,IF(H726=0,G726+365.25*Gesamt!$B$24,H726+365.25*Gesamt!$B$24),0)</f>
        <v>0</v>
      </c>
      <c r="W726" s="26" t="b">
        <f>IF(V726&gt;0,IF(V726&lt;P726,K726/12*Gesamt!$C$24*(1+L726)^(Gesamt!$B$24-Beamte!N726)*(1+$K$4),IF(O726&gt;=35,K726/12*Gesamt!$C$24*(1+L726)^(O726-N726)*(1+$K$4),0)))</f>
        <v>0</v>
      </c>
      <c r="X726" s="36">
        <f>IF(O726&gt;=40,(W726/Gesamt!$B$24*N726/((1+Gesamt!$B$29)^(Gesamt!$B$24-Beamte!N726))*(1+S726)),IF(O726&gt;=35,(W726/O726*N726/((1+Gesamt!$B$29)^(O726-Beamte!N726))*(1+S726)),0))</f>
        <v>0</v>
      </c>
      <c r="Y726" s="27">
        <f>IF(N726&gt;Gesamt!$B$23,0,K726/12*Gesamt!$C$23*(((1+Beamte!L726)^(Gesamt!$B$23-Beamte!N726))))</f>
        <v>0</v>
      </c>
      <c r="Z726" s="15">
        <f>IF(N726&gt;Gesamt!$B$32,0,Y726/Gesamt!$B$32*((N726)*(1+S726))/((1+Gesamt!$B$29)^(Gesamt!$B$32-N726)))</f>
        <v>0</v>
      </c>
      <c r="AA726" s="37">
        <f t="shared" si="76"/>
        <v>0</v>
      </c>
      <c r="AB726" s="15">
        <f>IF(V726-P726&gt;0,0,IF(N726&gt;Gesamt!$B$24,0,K726/12*Gesamt!$C$24*(((1+Beamte!L726)^(Gesamt!$B$24-Beamte!N726)))))</f>
        <v>0</v>
      </c>
      <c r="AC726" s="15">
        <f>IF(N726&gt;Gesamt!$B$24,0,AB726/Gesamt!$B$24*((N726)*(1+S726))/((1+Gesamt!$B$29)^(Gesamt!$B$24-N726)))</f>
        <v>0</v>
      </c>
      <c r="AD726" s="37">
        <f t="shared" si="77"/>
        <v>0</v>
      </c>
      <c r="AE726" s="15">
        <f>IF(R726-P726&lt;0,0,x)</f>
        <v>0</v>
      </c>
    </row>
    <row r="727" spans="6:31" x14ac:dyDescent="0.15">
      <c r="F727" s="40"/>
      <c r="G727" s="40"/>
      <c r="H727" s="40"/>
      <c r="I727" s="41"/>
      <c r="J727" s="41"/>
      <c r="K727" s="32">
        <f t="shared" si="73"/>
        <v>0</v>
      </c>
      <c r="L727" s="42">
        <v>1.4999999999999999E-2</v>
      </c>
      <c r="M727" s="33">
        <f t="shared" si="74"/>
        <v>-50.997946611909654</v>
      </c>
      <c r="N727" s="22">
        <f>(Gesamt!$B$2-IF(H727=0,G727,H727))/365.25</f>
        <v>116</v>
      </c>
      <c r="O727" s="22">
        <f t="shared" si="78"/>
        <v>65.002053388090346</v>
      </c>
      <c r="P727" s="23">
        <f>F727+IF(C727="m",Gesamt!$B$13*365.25,Gesamt!$B$14*365.25)</f>
        <v>23741.25</v>
      </c>
      <c r="Q727" s="34">
        <f t="shared" si="75"/>
        <v>23742</v>
      </c>
      <c r="R727" s="24">
        <f>IF(N727&lt;Gesamt!$B$23,IF(H727=0,G727+365.25*Gesamt!$B$23,H727+365.25*Gesamt!$B$23),0)</f>
        <v>0</v>
      </c>
      <c r="S727" s="35">
        <f>IF(M727&lt;Gesamt!$B$17,Gesamt!$C$17,IF(M727&lt;Gesamt!$B$18,Gesamt!$C$18,IF(M727&lt;Gesamt!$B$19,Gesamt!$C$19,Gesamt!$C$20)))</f>
        <v>0</v>
      </c>
      <c r="T727" s="26">
        <f>IF(R727&gt;0,IF(R727&lt;P727,K727/12*Gesamt!$C$23*(1+L727)^(Gesamt!$B$23-Beamte!N727)*(1+$K$4),0),0)</f>
        <v>0</v>
      </c>
      <c r="U727" s="36">
        <f>(T727/Gesamt!$B$23*N727/((1+Gesamt!$B$29)^(Gesamt!$B$23-Beamte!N727)))*(1+S727)</f>
        <v>0</v>
      </c>
      <c r="V727" s="24">
        <f>IF(N727&lt;Gesamt!$B$24,IF(H727=0,G727+365.25*Gesamt!$B$24,H727+365.25*Gesamt!$B$24),0)</f>
        <v>0</v>
      </c>
      <c r="W727" s="26" t="b">
        <f>IF(V727&gt;0,IF(V727&lt;P727,K727/12*Gesamt!$C$24*(1+L727)^(Gesamt!$B$24-Beamte!N727)*(1+$K$4),IF(O727&gt;=35,K727/12*Gesamt!$C$24*(1+L727)^(O727-N727)*(1+$K$4),0)))</f>
        <v>0</v>
      </c>
      <c r="X727" s="36">
        <f>IF(O727&gt;=40,(W727/Gesamt!$B$24*N727/((1+Gesamt!$B$29)^(Gesamt!$B$24-Beamte!N727))*(1+S727)),IF(O727&gt;=35,(W727/O727*N727/((1+Gesamt!$B$29)^(O727-Beamte!N727))*(1+S727)),0))</f>
        <v>0</v>
      </c>
      <c r="Y727" s="27">
        <f>IF(N727&gt;Gesamt!$B$23,0,K727/12*Gesamt!$C$23*(((1+Beamte!L727)^(Gesamt!$B$23-Beamte!N727))))</f>
        <v>0</v>
      </c>
      <c r="Z727" s="15">
        <f>IF(N727&gt;Gesamt!$B$32,0,Y727/Gesamt!$B$32*((N727)*(1+S727))/((1+Gesamt!$B$29)^(Gesamt!$B$32-N727)))</f>
        <v>0</v>
      </c>
      <c r="AA727" s="37">
        <f t="shared" si="76"/>
        <v>0</v>
      </c>
      <c r="AB727" s="15">
        <f>IF(V727-P727&gt;0,0,IF(N727&gt;Gesamt!$B$24,0,K727/12*Gesamt!$C$24*(((1+Beamte!L727)^(Gesamt!$B$24-Beamte!N727)))))</f>
        <v>0</v>
      </c>
      <c r="AC727" s="15">
        <f>IF(N727&gt;Gesamt!$B$24,0,AB727/Gesamt!$B$24*((N727)*(1+S727))/((1+Gesamt!$B$29)^(Gesamt!$B$24-N727)))</f>
        <v>0</v>
      </c>
      <c r="AD727" s="37">
        <f t="shared" si="77"/>
        <v>0</v>
      </c>
      <c r="AE727" s="15">
        <f>IF(R727-P727&lt;0,0,x)</f>
        <v>0</v>
      </c>
    </row>
    <row r="728" spans="6:31" x14ac:dyDescent="0.15">
      <c r="F728" s="40"/>
      <c r="G728" s="40"/>
      <c r="H728" s="40"/>
      <c r="I728" s="41"/>
      <c r="J728" s="41"/>
      <c r="K728" s="32">
        <f t="shared" si="73"/>
        <v>0</v>
      </c>
      <c r="L728" s="42">
        <v>1.4999999999999999E-2</v>
      </c>
      <c r="M728" s="33">
        <f t="shared" si="74"/>
        <v>-50.997946611909654</v>
      </c>
      <c r="N728" s="22">
        <f>(Gesamt!$B$2-IF(H728=0,G728,H728))/365.25</f>
        <v>116</v>
      </c>
      <c r="O728" s="22">
        <f t="shared" si="78"/>
        <v>65.002053388090346</v>
      </c>
      <c r="P728" s="23">
        <f>F728+IF(C728="m",Gesamt!$B$13*365.25,Gesamt!$B$14*365.25)</f>
        <v>23741.25</v>
      </c>
      <c r="Q728" s="34">
        <f t="shared" si="75"/>
        <v>23742</v>
      </c>
      <c r="R728" s="24">
        <f>IF(N728&lt;Gesamt!$B$23,IF(H728=0,G728+365.25*Gesamt!$B$23,H728+365.25*Gesamt!$B$23),0)</f>
        <v>0</v>
      </c>
      <c r="S728" s="35">
        <f>IF(M728&lt;Gesamt!$B$17,Gesamt!$C$17,IF(M728&lt;Gesamt!$B$18,Gesamt!$C$18,IF(M728&lt;Gesamt!$B$19,Gesamt!$C$19,Gesamt!$C$20)))</f>
        <v>0</v>
      </c>
      <c r="T728" s="26">
        <f>IF(R728&gt;0,IF(R728&lt;P728,K728/12*Gesamt!$C$23*(1+L728)^(Gesamt!$B$23-Beamte!N728)*(1+$K$4),0),0)</f>
        <v>0</v>
      </c>
      <c r="U728" s="36">
        <f>(T728/Gesamt!$B$23*N728/((1+Gesamt!$B$29)^(Gesamt!$B$23-Beamte!N728)))*(1+S728)</f>
        <v>0</v>
      </c>
      <c r="V728" s="24">
        <f>IF(N728&lt;Gesamt!$B$24,IF(H728=0,G728+365.25*Gesamt!$B$24,H728+365.25*Gesamt!$B$24),0)</f>
        <v>0</v>
      </c>
      <c r="W728" s="26" t="b">
        <f>IF(V728&gt;0,IF(V728&lt;P728,K728/12*Gesamt!$C$24*(1+L728)^(Gesamt!$B$24-Beamte!N728)*(1+$K$4),IF(O728&gt;=35,K728/12*Gesamt!$C$24*(1+L728)^(O728-N728)*(1+$K$4),0)))</f>
        <v>0</v>
      </c>
      <c r="X728" s="36">
        <f>IF(O728&gt;=40,(W728/Gesamt!$B$24*N728/((1+Gesamt!$B$29)^(Gesamt!$B$24-Beamte!N728))*(1+S728)),IF(O728&gt;=35,(W728/O728*N728/((1+Gesamt!$B$29)^(O728-Beamte!N728))*(1+S728)),0))</f>
        <v>0</v>
      </c>
      <c r="Y728" s="27">
        <f>IF(N728&gt;Gesamt!$B$23,0,K728/12*Gesamt!$C$23*(((1+Beamte!L728)^(Gesamt!$B$23-Beamte!N728))))</f>
        <v>0</v>
      </c>
      <c r="Z728" s="15">
        <f>IF(N728&gt;Gesamt!$B$32,0,Y728/Gesamt!$B$32*((N728)*(1+S728))/((1+Gesamt!$B$29)^(Gesamt!$B$32-N728)))</f>
        <v>0</v>
      </c>
      <c r="AA728" s="37">
        <f t="shared" si="76"/>
        <v>0</v>
      </c>
      <c r="AB728" s="15">
        <f>IF(V728-P728&gt;0,0,IF(N728&gt;Gesamt!$B$24,0,K728/12*Gesamt!$C$24*(((1+Beamte!L728)^(Gesamt!$B$24-Beamte!N728)))))</f>
        <v>0</v>
      </c>
      <c r="AC728" s="15">
        <f>IF(N728&gt;Gesamt!$B$24,0,AB728/Gesamt!$B$24*((N728)*(1+S728))/((1+Gesamt!$B$29)^(Gesamt!$B$24-N728)))</f>
        <v>0</v>
      </c>
      <c r="AD728" s="37">
        <f t="shared" si="77"/>
        <v>0</v>
      </c>
      <c r="AE728" s="15">
        <f>IF(R728-P728&lt;0,0,x)</f>
        <v>0</v>
      </c>
    </row>
    <row r="729" spans="6:31" x14ac:dyDescent="0.15">
      <c r="F729" s="40"/>
      <c r="G729" s="40"/>
      <c r="H729" s="40"/>
      <c r="I729" s="41"/>
      <c r="J729" s="41"/>
      <c r="K729" s="32">
        <f t="shared" si="73"/>
        <v>0</v>
      </c>
      <c r="L729" s="42">
        <v>1.4999999999999999E-2</v>
      </c>
      <c r="M729" s="33">
        <f t="shared" si="74"/>
        <v>-50.997946611909654</v>
      </c>
      <c r="N729" s="22">
        <f>(Gesamt!$B$2-IF(H729=0,G729,H729))/365.25</f>
        <v>116</v>
      </c>
      <c r="O729" s="22">
        <f t="shared" si="78"/>
        <v>65.002053388090346</v>
      </c>
      <c r="P729" s="23">
        <f>F729+IF(C729="m",Gesamt!$B$13*365.25,Gesamt!$B$14*365.25)</f>
        <v>23741.25</v>
      </c>
      <c r="Q729" s="34">
        <f t="shared" si="75"/>
        <v>23742</v>
      </c>
      <c r="R729" s="24">
        <f>IF(N729&lt;Gesamt!$B$23,IF(H729=0,G729+365.25*Gesamt!$B$23,H729+365.25*Gesamt!$B$23),0)</f>
        <v>0</v>
      </c>
      <c r="S729" s="35">
        <f>IF(M729&lt;Gesamt!$B$17,Gesamt!$C$17,IF(M729&lt;Gesamt!$B$18,Gesamt!$C$18,IF(M729&lt;Gesamt!$B$19,Gesamt!$C$19,Gesamt!$C$20)))</f>
        <v>0</v>
      </c>
      <c r="T729" s="26">
        <f>IF(R729&gt;0,IF(R729&lt;P729,K729/12*Gesamt!$C$23*(1+L729)^(Gesamt!$B$23-Beamte!N729)*(1+$K$4),0),0)</f>
        <v>0</v>
      </c>
      <c r="U729" s="36">
        <f>(T729/Gesamt!$B$23*N729/((1+Gesamt!$B$29)^(Gesamt!$B$23-Beamte!N729)))*(1+S729)</f>
        <v>0</v>
      </c>
      <c r="V729" s="24">
        <f>IF(N729&lt;Gesamt!$B$24,IF(H729=0,G729+365.25*Gesamt!$B$24,H729+365.25*Gesamt!$B$24),0)</f>
        <v>0</v>
      </c>
      <c r="W729" s="26" t="b">
        <f>IF(V729&gt;0,IF(V729&lt;P729,K729/12*Gesamt!$C$24*(1+L729)^(Gesamt!$B$24-Beamte!N729)*(1+$K$4),IF(O729&gt;=35,K729/12*Gesamt!$C$24*(1+L729)^(O729-N729)*(1+$K$4),0)))</f>
        <v>0</v>
      </c>
      <c r="X729" s="36">
        <f>IF(O729&gt;=40,(W729/Gesamt!$B$24*N729/((1+Gesamt!$B$29)^(Gesamt!$B$24-Beamte!N729))*(1+S729)),IF(O729&gt;=35,(W729/O729*N729/((1+Gesamt!$B$29)^(O729-Beamte!N729))*(1+S729)),0))</f>
        <v>0</v>
      </c>
      <c r="Y729" s="27">
        <f>IF(N729&gt;Gesamt!$B$23,0,K729/12*Gesamt!$C$23*(((1+Beamte!L729)^(Gesamt!$B$23-Beamte!N729))))</f>
        <v>0</v>
      </c>
      <c r="Z729" s="15">
        <f>IF(N729&gt;Gesamt!$B$32,0,Y729/Gesamt!$B$32*((N729)*(1+S729))/((1+Gesamt!$B$29)^(Gesamt!$B$32-N729)))</f>
        <v>0</v>
      </c>
      <c r="AA729" s="37">
        <f t="shared" si="76"/>
        <v>0</v>
      </c>
      <c r="AB729" s="15">
        <f>IF(V729-P729&gt;0,0,IF(N729&gt;Gesamt!$B$24,0,K729/12*Gesamt!$C$24*(((1+Beamte!L729)^(Gesamt!$B$24-Beamte!N729)))))</f>
        <v>0</v>
      </c>
      <c r="AC729" s="15">
        <f>IF(N729&gt;Gesamt!$B$24,0,AB729/Gesamt!$B$24*((N729)*(1+S729))/((1+Gesamt!$B$29)^(Gesamt!$B$24-N729)))</f>
        <v>0</v>
      </c>
      <c r="AD729" s="37">
        <f t="shared" si="77"/>
        <v>0</v>
      </c>
      <c r="AE729" s="15">
        <f>IF(R729-P729&lt;0,0,x)</f>
        <v>0</v>
      </c>
    </row>
    <row r="730" spans="6:31" x14ac:dyDescent="0.15">
      <c r="F730" s="40"/>
      <c r="G730" s="40"/>
      <c r="H730" s="40"/>
      <c r="I730" s="41"/>
      <c r="J730" s="41"/>
      <c r="K730" s="32">
        <f t="shared" si="73"/>
        <v>0</v>
      </c>
      <c r="L730" s="42">
        <v>1.4999999999999999E-2</v>
      </c>
      <c r="M730" s="33">
        <f t="shared" si="74"/>
        <v>-50.997946611909654</v>
      </c>
      <c r="N730" s="22">
        <f>(Gesamt!$B$2-IF(H730=0,G730,H730))/365.25</f>
        <v>116</v>
      </c>
      <c r="O730" s="22">
        <f t="shared" si="78"/>
        <v>65.002053388090346</v>
      </c>
      <c r="P730" s="23">
        <f>F730+IF(C730="m",Gesamt!$B$13*365.25,Gesamt!$B$14*365.25)</f>
        <v>23741.25</v>
      </c>
      <c r="Q730" s="34">
        <f t="shared" si="75"/>
        <v>23742</v>
      </c>
      <c r="R730" s="24">
        <f>IF(N730&lt;Gesamt!$B$23,IF(H730=0,G730+365.25*Gesamt!$B$23,H730+365.25*Gesamt!$B$23),0)</f>
        <v>0</v>
      </c>
      <c r="S730" s="35">
        <f>IF(M730&lt;Gesamt!$B$17,Gesamt!$C$17,IF(M730&lt;Gesamt!$B$18,Gesamt!$C$18,IF(M730&lt;Gesamt!$B$19,Gesamt!$C$19,Gesamt!$C$20)))</f>
        <v>0</v>
      </c>
      <c r="T730" s="26">
        <f>IF(R730&gt;0,IF(R730&lt;P730,K730/12*Gesamt!$C$23*(1+L730)^(Gesamt!$B$23-Beamte!N730)*(1+$K$4),0),0)</f>
        <v>0</v>
      </c>
      <c r="U730" s="36">
        <f>(T730/Gesamt!$B$23*N730/((1+Gesamt!$B$29)^(Gesamt!$B$23-Beamte!N730)))*(1+S730)</f>
        <v>0</v>
      </c>
      <c r="V730" s="24">
        <f>IF(N730&lt;Gesamt!$B$24,IF(H730=0,G730+365.25*Gesamt!$B$24,H730+365.25*Gesamt!$B$24),0)</f>
        <v>0</v>
      </c>
      <c r="W730" s="26" t="b">
        <f>IF(V730&gt;0,IF(V730&lt;P730,K730/12*Gesamt!$C$24*(1+L730)^(Gesamt!$B$24-Beamte!N730)*(1+$K$4),IF(O730&gt;=35,K730/12*Gesamt!$C$24*(1+L730)^(O730-N730)*(1+$K$4),0)))</f>
        <v>0</v>
      </c>
      <c r="X730" s="36">
        <f>IF(O730&gt;=40,(W730/Gesamt!$B$24*N730/((1+Gesamt!$B$29)^(Gesamt!$B$24-Beamte!N730))*(1+S730)),IF(O730&gt;=35,(W730/O730*N730/((1+Gesamt!$B$29)^(O730-Beamte!N730))*(1+S730)),0))</f>
        <v>0</v>
      </c>
      <c r="Y730" s="27">
        <f>IF(N730&gt;Gesamt!$B$23,0,K730/12*Gesamt!$C$23*(((1+Beamte!L730)^(Gesamt!$B$23-Beamte!N730))))</f>
        <v>0</v>
      </c>
      <c r="Z730" s="15">
        <f>IF(N730&gt;Gesamt!$B$32,0,Y730/Gesamt!$B$32*((N730)*(1+S730))/((1+Gesamt!$B$29)^(Gesamt!$B$32-N730)))</f>
        <v>0</v>
      </c>
      <c r="AA730" s="37">
        <f t="shared" si="76"/>
        <v>0</v>
      </c>
      <c r="AB730" s="15">
        <f>IF(V730-P730&gt;0,0,IF(N730&gt;Gesamt!$B$24,0,K730/12*Gesamt!$C$24*(((1+Beamte!L730)^(Gesamt!$B$24-Beamte!N730)))))</f>
        <v>0</v>
      </c>
      <c r="AC730" s="15">
        <f>IF(N730&gt;Gesamt!$B$24,0,AB730/Gesamt!$B$24*((N730)*(1+S730))/((1+Gesamt!$B$29)^(Gesamt!$B$24-N730)))</f>
        <v>0</v>
      </c>
      <c r="AD730" s="37">
        <f t="shared" si="77"/>
        <v>0</v>
      </c>
      <c r="AE730" s="15">
        <f>IF(R730-P730&lt;0,0,x)</f>
        <v>0</v>
      </c>
    </row>
    <row r="731" spans="6:31" x14ac:dyDescent="0.15">
      <c r="F731" s="40"/>
      <c r="G731" s="40"/>
      <c r="H731" s="40"/>
      <c r="I731" s="41"/>
      <c r="J731" s="41"/>
      <c r="K731" s="32">
        <f t="shared" ref="K731:K794" si="79">IF(J731=0,I731*12,J731*12)</f>
        <v>0</v>
      </c>
      <c r="L731" s="42">
        <v>1.4999999999999999E-2</v>
      </c>
      <c r="M731" s="33">
        <f t="shared" ref="M731:M794" si="80">+O731-N731</f>
        <v>-50.997946611909654</v>
      </c>
      <c r="N731" s="22">
        <f>(Gesamt!$B$2-IF(H731=0,G731,H731))/365.25</f>
        <v>116</v>
      </c>
      <c r="O731" s="22">
        <f t="shared" si="78"/>
        <v>65.002053388090346</v>
      </c>
      <c r="P731" s="23">
        <f>F731+IF(C731="m",Gesamt!$B$13*365.25,Gesamt!$B$14*365.25)</f>
        <v>23741.25</v>
      </c>
      <c r="Q731" s="34">
        <f t="shared" ref="Q731:Q794" si="81">EOMONTH(P731,0)</f>
        <v>23742</v>
      </c>
      <c r="R731" s="24">
        <f>IF(N731&lt;Gesamt!$B$23,IF(H731=0,G731+365.25*Gesamt!$B$23,H731+365.25*Gesamt!$B$23),0)</f>
        <v>0</v>
      </c>
      <c r="S731" s="35">
        <f>IF(M731&lt;Gesamt!$B$17,Gesamt!$C$17,IF(M731&lt;Gesamt!$B$18,Gesamt!$C$18,IF(M731&lt;Gesamt!$B$19,Gesamt!$C$19,Gesamt!$C$20)))</f>
        <v>0</v>
      </c>
      <c r="T731" s="26">
        <f>IF(R731&gt;0,IF(R731&lt;P731,K731/12*Gesamt!$C$23*(1+L731)^(Gesamt!$B$23-Beamte!N731)*(1+$K$4),0),0)</f>
        <v>0</v>
      </c>
      <c r="U731" s="36">
        <f>(T731/Gesamt!$B$23*N731/((1+Gesamt!$B$29)^(Gesamt!$B$23-Beamte!N731)))*(1+S731)</f>
        <v>0</v>
      </c>
      <c r="V731" s="24">
        <f>IF(N731&lt;Gesamt!$B$24,IF(H731=0,G731+365.25*Gesamt!$B$24,H731+365.25*Gesamt!$B$24),0)</f>
        <v>0</v>
      </c>
      <c r="W731" s="26" t="b">
        <f>IF(V731&gt;0,IF(V731&lt;P731,K731/12*Gesamt!$C$24*(1+L731)^(Gesamt!$B$24-Beamte!N731)*(1+$K$4),IF(O731&gt;=35,K731/12*Gesamt!$C$24*(1+L731)^(O731-N731)*(1+$K$4),0)))</f>
        <v>0</v>
      </c>
      <c r="X731" s="36">
        <f>IF(O731&gt;=40,(W731/Gesamt!$B$24*N731/((1+Gesamt!$B$29)^(Gesamt!$B$24-Beamte!N731))*(1+S731)),IF(O731&gt;=35,(W731/O731*N731/((1+Gesamt!$B$29)^(O731-Beamte!N731))*(1+S731)),0))</f>
        <v>0</v>
      </c>
      <c r="Y731" s="27">
        <f>IF(N731&gt;Gesamt!$B$23,0,K731/12*Gesamt!$C$23*(((1+Beamte!L731)^(Gesamt!$B$23-Beamte!N731))))</f>
        <v>0</v>
      </c>
      <c r="Z731" s="15">
        <f>IF(N731&gt;Gesamt!$B$32,0,Y731/Gesamt!$B$32*((N731)*(1+S731))/((1+Gesamt!$B$29)^(Gesamt!$B$32-N731)))</f>
        <v>0</v>
      </c>
      <c r="AA731" s="37">
        <f t="shared" ref="AA731:AA794" si="82">U731-Z731</f>
        <v>0</v>
      </c>
      <c r="AB731" s="15">
        <f>IF(V731-P731&gt;0,0,IF(N731&gt;Gesamt!$B$24,0,K731/12*Gesamt!$C$24*(((1+Beamte!L731)^(Gesamt!$B$24-Beamte!N731)))))</f>
        <v>0</v>
      </c>
      <c r="AC731" s="15">
        <f>IF(N731&gt;Gesamt!$B$24,0,AB731/Gesamt!$B$24*((N731)*(1+S731))/((1+Gesamt!$B$29)^(Gesamt!$B$24-N731)))</f>
        <v>0</v>
      </c>
      <c r="AD731" s="37">
        <f t="shared" ref="AD731:AD794" si="83">X731-AC731</f>
        <v>0</v>
      </c>
      <c r="AE731" s="15">
        <f>IF(R731-P731&lt;0,0,x)</f>
        <v>0</v>
      </c>
    </row>
    <row r="732" spans="6:31" x14ac:dyDescent="0.15">
      <c r="F732" s="40"/>
      <c r="G732" s="40"/>
      <c r="H732" s="40"/>
      <c r="I732" s="41"/>
      <c r="J732" s="41"/>
      <c r="K732" s="32">
        <f t="shared" si="79"/>
        <v>0</v>
      </c>
      <c r="L732" s="42">
        <v>1.4999999999999999E-2</v>
      </c>
      <c r="M732" s="33">
        <f t="shared" si="80"/>
        <v>-50.997946611909654</v>
      </c>
      <c r="N732" s="22">
        <f>(Gesamt!$B$2-IF(H732=0,G732,H732))/365.25</f>
        <v>116</v>
      </c>
      <c r="O732" s="22">
        <f t="shared" si="78"/>
        <v>65.002053388090346</v>
      </c>
      <c r="P732" s="23">
        <f>F732+IF(C732="m",Gesamt!$B$13*365.25,Gesamt!$B$14*365.25)</f>
        <v>23741.25</v>
      </c>
      <c r="Q732" s="34">
        <f t="shared" si="81"/>
        <v>23742</v>
      </c>
      <c r="R732" s="24">
        <f>IF(N732&lt;Gesamt!$B$23,IF(H732=0,G732+365.25*Gesamt!$B$23,H732+365.25*Gesamt!$B$23),0)</f>
        <v>0</v>
      </c>
      <c r="S732" s="35">
        <f>IF(M732&lt;Gesamt!$B$17,Gesamt!$C$17,IF(M732&lt;Gesamt!$B$18,Gesamt!$C$18,IF(M732&lt;Gesamt!$B$19,Gesamt!$C$19,Gesamt!$C$20)))</f>
        <v>0</v>
      </c>
      <c r="T732" s="26">
        <f>IF(R732&gt;0,IF(R732&lt;P732,K732/12*Gesamt!$C$23*(1+L732)^(Gesamt!$B$23-Beamte!N732)*(1+$K$4),0),0)</f>
        <v>0</v>
      </c>
      <c r="U732" s="36">
        <f>(T732/Gesamt!$B$23*N732/((1+Gesamt!$B$29)^(Gesamt!$B$23-Beamte!N732)))*(1+S732)</f>
        <v>0</v>
      </c>
      <c r="V732" s="24">
        <f>IF(N732&lt;Gesamt!$B$24,IF(H732=0,G732+365.25*Gesamt!$B$24,H732+365.25*Gesamt!$B$24),0)</f>
        <v>0</v>
      </c>
      <c r="W732" s="26" t="b">
        <f>IF(V732&gt;0,IF(V732&lt;P732,K732/12*Gesamt!$C$24*(1+L732)^(Gesamt!$B$24-Beamte!N732)*(1+$K$4),IF(O732&gt;=35,K732/12*Gesamt!$C$24*(1+L732)^(O732-N732)*(1+$K$4),0)))</f>
        <v>0</v>
      </c>
      <c r="X732" s="36">
        <f>IF(O732&gt;=40,(W732/Gesamt!$B$24*N732/((1+Gesamt!$B$29)^(Gesamt!$B$24-Beamte!N732))*(1+S732)),IF(O732&gt;=35,(W732/O732*N732/((1+Gesamt!$B$29)^(O732-Beamte!N732))*(1+S732)),0))</f>
        <v>0</v>
      </c>
      <c r="Y732" s="27">
        <f>IF(N732&gt;Gesamt!$B$23,0,K732/12*Gesamt!$C$23*(((1+Beamte!L732)^(Gesamt!$B$23-Beamte!N732))))</f>
        <v>0</v>
      </c>
      <c r="Z732" s="15">
        <f>IF(N732&gt;Gesamt!$B$32,0,Y732/Gesamt!$B$32*((N732)*(1+S732))/((1+Gesamt!$B$29)^(Gesamt!$B$32-N732)))</f>
        <v>0</v>
      </c>
      <c r="AA732" s="37">
        <f t="shared" si="82"/>
        <v>0</v>
      </c>
      <c r="AB732" s="15">
        <f>IF(V732-P732&gt;0,0,IF(N732&gt;Gesamt!$B$24,0,K732/12*Gesamt!$C$24*(((1+Beamte!L732)^(Gesamt!$B$24-Beamte!N732)))))</f>
        <v>0</v>
      </c>
      <c r="AC732" s="15">
        <f>IF(N732&gt;Gesamt!$B$24,0,AB732/Gesamt!$B$24*((N732)*(1+S732))/((1+Gesamt!$B$29)^(Gesamt!$B$24-N732)))</f>
        <v>0</v>
      </c>
      <c r="AD732" s="37">
        <f t="shared" si="83"/>
        <v>0</v>
      </c>
      <c r="AE732" s="15">
        <f>IF(R732-P732&lt;0,0,x)</f>
        <v>0</v>
      </c>
    </row>
    <row r="733" spans="6:31" x14ac:dyDescent="0.15">
      <c r="F733" s="40"/>
      <c r="G733" s="40"/>
      <c r="H733" s="40"/>
      <c r="I733" s="41"/>
      <c r="J733" s="41"/>
      <c r="K733" s="32">
        <f t="shared" si="79"/>
        <v>0</v>
      </c>
      <c r="L733" s="42">
        <v>1.4999999999999999E-2</v>
      </c>
      <c r="M733" s="33">
        <f t="shared" si="80"/>
        <v>-50.997946611909654</v>
      </c>
      <c r="N733" s="22">
        <f>(Gesamt!$B$2-IF(H733=0,G733,H733))/365.25</f>
        <v>116</v>
      </c>
      <c r="O733" s="22">
        <f t="shared" si="78"/>
        <v>65.002053388090346</v>
      </c>
      <c r="P733" s="23">
        <f>F733+IF(C733="m",Gesamt!$B$13*365.25,Gesamt!$B$14*365.25)</f>
        <v>23741.25</v>
      </c>
      <c r="Q733" s="34">
        <f t="shared" si="81"/>
        <v>23742</v>
      </c>
      <c r="R733" s="24">
        <f>IF(N733&lt;Gesamt!$B$23,IF(H733=0,G733+365.25*Gesamt!$B$23,H733+365.25*Gesamt!$B$23),0)</f>
        <v>0</v>
      </c>
      <c r="S733" s="35">
        <f>IF(M733&lt;Gesamt!$B$17,Gesamt!$C$17,IF(M733&lt;Gesamt!$B$18,Gesamt!$C$18,IF(M733&lt;Gesamt!$B$19,Gesamt!$C$19,Gesamt!$C$20)))</f>
        <v>0</v>
      </c>
      <c r="T733" s="26">
        <f>IF(R733&gt;0,IF(R733&lt;P733,K733/12*Gesamt!$C$23*(1+L733)^(Gesamt!$B$23-Beamte!N733)*(1+$K$4),0),0)</f>
        <v>0</v>
      </c>
      <c r="U733" s="36">
        <f>(T733/Gesamt!$B$23*N733/((1+Gesamt!$B$29)^(Gesamt!$B$23-Beamte!N733)))*(1+S733)</f>
        <v>0</v>
      </c>
      <c r="V733" s="24">
        <f>IF(N733&lt;Gesamt!$B$24,IF(H733=0,G733+365.25*Gesamt!$B$24,H733+365.25*Gesamt!$B$24),0)</f>
        <v>0</v>
      </c>
      <c r="W733" s="26" t="b">
        <f>IF(V733&gt;0,IF(V733&lt;P733,K733/12*Gesamt!$C$24*(1+L733)^(Gesamt!$B$24-Beamte!N733)*(1+$K$4),IF(O733&gt;=35,K733/12*Gesamt!$C$24*(1+L733)^(O733-N733)*(1+$K$4),0)))</f>
        <v>0</v>
      </c>
      <c r="X733" s="36">
        <f>IF(O733&gt;=40,(W733/Gesamt!$B$24*N733/((1+Gesamt!$B$29)^(Gesamt!$B$24-Beamte!N733))*(1+S733)),IF(O733&gt;=35,(W733/O733*N733/((1+Gesamt!$B$29)^(O733-Beamte!N733))*(1+S733)),0))</f>
        <v>0</v>
      </c>
      <c r="Y733" s="27">
        <f>IF(N733&gt;Gesamt!$B$23,0,K733/12*Gesamt!$C$23*(((1+Beamte!L733)^(Gesamt!$B$23-Beamte!N733))))</f>
        <v>0</v>
      </c>
      <c r="Z733" s="15">
        <f>IF(N733&gt;Gesamt!$B$32,0,Y733/Gesamt!$B$32*((N733)*(1+S733))/((1+Gesamt!$B$29)^(Gesamt!$B$32-N733)))</f>
        <v>0</v>
      </c>
      <c r="AA733" s="37">
        <f t="shared" si="82"/>
        <v>0</v>
      </c>
      <c r="AB733" s="15">
        <f>IF(V733-P733&gt;0,0,IF(N733&gt;Gesamt!$B$24,0,K733/12*Gesamt!$C$24*(((1+Beamte!L733)^(Gesamt!$B$24-Beamte!N733)))))</f>
        <v>0</v>
      </c>
      <c r="AC733" s="15">
        <f>IF(N733&gt;Gesamt!$B$24,0,AB733/Gesamt!$B$24*((N733)*(1+S733))/((1+Gesamt!$B$29)^(Gesamt!$B$24-N733)))</f>
        <v>0</v>
      </c>
      <c r="AD733" s="37">
        <f t="shared" si="83"/>
        <v>0</v>
      </c>
      <c r="AE733" s="15">
        <f>IF(R733-P733&lt;0,0,x)</f>
        <v>0</v>
      </c>
    </row>
    <row r="734" spans="6:31" x14ac:dyDescent="0.15">
      <c r="F734" s="40"/>
      <c r="G734" s="40"/>
      <c r="H734" s="40"/>
      <c r="I734" s="41"/>
      <c r="J734" s="41"/>
      <c r="K734" s="32">
        <f t="shared" si="79"/>
        <v>0</v>
      </c>
      <c r="L734" s="42">
        <v>1.4999999999999999E-2</v>
      </c>
      <c r="M734" s="33">
        <f t="shared" si="80"/>
        <v>-50.997946611909654</v>
      </c>
      <c r="N734" s="22">
        <f>(Gesamt!$B$2-IF(H734=0,G734,H734))/365.25</f>
        <v>116</v>
      </c>
      <c r="O734" s="22">
        <f t="shared" si="78"/>
        <v>65.002053388090346</v>
      </c>
      <c r="P734" s="23">
        <f>F734+IF(C734="m",Gesamt!$B$13*365.25,Gesamt!$B$14*365.25)</f>
        <v>23741.25</v>
      </c>
      <c r="Q734" s="34">
        <f t="shared" si="81"/>
        <v>23742</v>
      </c>
      <c r="R734" s="24">
        <f>IF(N734&lt;Gesamt!$B$23,IF(H734=0,G734+365.25*Gesamt!$B$23,H734+365.25*Gesamt!$B$23),0)</f>
        <v>0</v>
      </c>
      <c r="S734" s="35">
        <f>IF(M734&lt;Gesamt!$B$17,Gesamt!$C$17,IF(M734&lt;Gesamt!$B$18,Gesamt!$C$18,IF(M734&lt;Gesamt!$B$19,Gesamt!$C$19,Gesamt!$C$20)))</f>
        <v>0</v>
      </c>
      <c r="T734" s="26">
        <f>IF(R734&gt;0,IF(R734&lt;P734,K734/12*Gesamt!$C$23*(1+L734)^(Gesamt!$B$23-Beamte!N734)*(1+$K$4),0),0)</f>
        <v>0</v>
      </c>
      <c r="U734" s="36">
        <f>(T734/Gesamt!$B$23*N734/((1+Gesamt!$B$29)^(Gesamt!$B$23-Beamte!N734)))*(1+S734)</f>
        <v>0</v>
      </c>
      <c r="V734" s="24">
        <f>IF(N734&lt;Gesamt!$B$24,IF(H734=0,G734+365.25*Gesamt!$B$24,H734+365.25*Gesamt!$B$24),0)</f>
        <v>0</v>
      </c>
      <c r="W734" s="26" t="b">
        <f>IF(V734&gt;0,IF(V734&lt;P734,K734/12*Gesamt!$C$24*(1+L734)^(Gesamt!$B$24-Beamte!N734)*(1+$K$4),IF(O734&gt;=35,K734/12*Gesamt!$C$24*(1+L734)^(O734-N734)*(1+$K$4),0)))</f>
        <v>0</v>
      </c>
      <c r="X734" s="36">
        <f>IF(O734&gt;=40,(W734/Gesamt!$B$24*N734/((1+Gesamt!$B$29)^(Gesamt!$B$24-Beamte!N734))*(1+S734)),IF(O734&gt;=35,(W734/O734*N734/((1+Gesamt!$B$29)^(O734-Beamte!N734))*(1+S734)),0))</f>
        <v>0</v>
      </c>
      <c r="Y734" s="27">
        <f>IF(N734&gt;Gesamt!$B$23,0,K734/12*Gesamt!$C$23*(((1+Beamte!L734)^(Gesamt!$B$23-Beamte!N734))))</f>
        <v>0</v>
      </c>
      <c r="Z734" s="15">
        <f>IF(N734&gt;Gesamt!$B$32,0,Y734/Gesamt!$B$32*((N734)*(1+S734))/((1+Gesamt!$B$29)^(Gesamt!$B$32-N734)))</f>
        <v>0</v>
      </c>
      <c r="AA734" s="37">
        <f t="shared" si="82"/>
        <v>0</v>
      </c>
      <c r="AB734" s="15">
        <f>IF(V734-P734&gt;0,0,IF(N734&gt;Gesamt!$B$24,0,K734/12*Gesamt!$C$24*(((1+Beamte!L734)^(Gesamt!$B$24-Beamte!N734)))))</f>
        <v>0</v>
      </c>
      <c r="AC734" s="15">
        <f>IF(N734&gt;Gesamt!$B$24,0,AB734/Gesamt!$B$24*((N734)*(1+S734))/((1+Gesamt!$B$29)^(Gesamt!$B$24-N734)))</f>
        <v>0</v>
      </c>
      <c r="AD734" s="37">
        <f t="shared" si="83"/>
        <v>0</v>
      </c>
      <c r="AE734" s="15">
        <f>IF(R734-P734&lt;0,0,x)</f>
        <v>0</v>
      </c>
    </row>
    <row r="735" spans="6:31" x14ac:dyDescent="0.15">
      <c r="F735" s="40"/>
      <c r="G735" s="40"/>
      <c r="H735" s="40"/>
      <c r="I735" s="41"/>
      <c r="J735" s="41"/>
      <c r="K735" s="32">
        <f t="shared" si="79"/>
        <v>0</v>
      </c>
      <c r="L735" s="42">
        <v>1.4999999999999999E-2</v>
      </c>
      <c r="M735" s="33">
        <f t="shared" si="80"/>
        <v>-50.997946611909654</v>
      </c>
      <c r="N735" s="22">
        <f>(Gesamt!$B$2-IF(H735=0,G735,H735))/365.25</f>
        <v>116</v>
      </c>
      <c r="O735" s="22">
        <f t="shared" si="78"/>
        <v>65.002053388090346</v>
      </c>
      <c r="P735" s="23">
        <f>F735+IF(C735="m",Gesamt!$B$13*365.25,Gesamt!$B$14*365.25)</f>
        <v>23741.25</v>
      </c>
      <c r="Q735" s="34">
        <f t="shared" si="81"/>
        <v>23742</v>
      </c>
      <c r="R735" s="24">
        <f>IF(N735&lt;Gesamt!$B$23,IF(H735=0,G735+365.25*Gesamt!$B$23,H735+365.25*Gesamt!$B$23),0)</f>
        <v>0</v>
      </c>
      <c r="S735" s="35">
        <f>IF(M735&lt;Gesamt!$B$17,Gesamt!$C$17,IF(M735&lt;Gesamt!$B$18,Gesamt!$C$18,IF(M735&lt;Gesamt!$B$19,Gesamt!$C$19,Gesamt!$C$20)))</f>
        <v>0</v>
      </c>
      <c r="T735" s="26">
        <f>IF(R735&gt;0,IF(R735&lt;P735,K735/12*Gesamt!$C$23*(1+L735)^(Gesamt!$B$23-Beamte!N735)*(1+$K$4),0),0)</f>
        <v>0</v>
      </c>
      <c r="U735" s="36">
        <f>(T735/Gesamt!$B$23*N735/((1+Gesamt!$B$29)^(Gesamt!$B$23-Beamte!N735)))*(1+S735)</f>
        <v>0</v>
      </c>
      <c r="V735" s="24">
        <f>IF(N735&lt;Gesamt!$B$24,IF(H735=0,G735+365.25*Gesamt!$B$24,H735+365.25*Gesamt!$B$24),0)</f>
        <v>0</v>
      </c>
      <c r="W735" s="26" t="b">
        <f>IF(V735&gt;0,IF(V735&lt;P735,K735/12*Gesamt!$C$24*(1+L735)^(Gesamt!$B$24-Beamte!N735)*(1+$K$4),IF(O735&gt;=35,K735/12*Gesamt!$C$24*(1+L735)^(O735-N735)*(1+$K$4),0)))</f>
        <v>0</v>
      </c>
      <c r="X735" s="36">
        <f>IF(O735&gt;=40,(W735/Gesamt!$B$24*N735/((1+Gesamt!$B$29)^(Gesamt!$B$24-Beamte!N735))*(1+S735)),IF(O735&gt;=35,(W735/O735*N735/((1+Gesamt!$B$29)^(O735-Beamte!N735))*(1+S735)),0))</f>
        <v>0</v>
      </c>
      <c r="Y735" s="27">
        <f>IF(N735&gt;Gesamt!$B$23,0,K735/12*Gesamt!$C$23*(((1+Beamte!L735)^(Gesamt!$B$23-Beamte!N735))))</f>
        <v>0</v>
      </c>
      <c r="Z735" s="15">
        <f>IF(N735&gt;Gesamt!$B$32,0,Y735/Gesamt!$B$32*((N735)*(1+S735))/((1+Gesamt!$B$29)^(Gesamt!$B$32-N735)))</f>
        <v>0</v>
      </c>
      <c r="AA735" s="37">
        <f t="shared" si="82"/>
        <v>0</v>
      </c>
      <c r="AB735" s="15">
        <f>IF(V735-P735&gt;0,0,IF(N735&gt;Gesamt!$B$24,0,K735/12*Gesamt!$C$24*(((1+Beamte!L735)^(Gesamt!$B$24-Beamte!N735)))))</f>
        <v>0</v>
      </c>
      <c r="AC735" s="15">
        <f>IF(N735&gt;Gesamt!$B$24,0,AB735/Gesamt!$B$24*((N735)*(1+S735))/((1+Gesamt!$B$29)^(Gesamt!$B$24-N735)))</f>
        <v>0</v>
      </c>
      <c r="AD735" s="37">
        <f t="shared" si="83"/>
        <v>0</v>
      </c>
      <c r="AE735" s="15">
        <f>IF(R735-P735&lt;0,0,x)</f>
        <v>0</v>
      </c>
    </row>
    <row r="736" spans="6:31" x14ac:dyDescent="0.15">
      <c r="F736" s="40"/>
      <c r="G736" s="40"/>
      <c r="H736" s="40"/>
      <c r="I736" s="41"/>
      <c r="J736" s="41"/>
      <c r="K736" s="32">
        <f t="shared" si="79"/>
        <v>0</v>
      </c>
      <c r="L736" s="42">
        <v>1.4999999999999999E-2</v>
      </c>
      <c r="M736" s="33">
        <f t="shared" si="80"/>
        <v>-50.997946611909654</v>
      </c>
      <c r="N736" s="22">
        <f>(Gesamt!$B$2-IF(H736=0,G736,H736))/365.25</f>
        <v>116</v>
      </c>
      <c r="O736" s="22">
        <f t="shared" si="78"/>
        <v>65.002053388090346</v>
      </c>
      <c r="P736" s="23">
        <f>F736+IF(C736="m",Gesamt!$B$13*365.25,Gesamt!$B$14*365.25)</f>
        <v>23741.25</v>
      </c>
      <c r="Q736" s="34">
        <f t="shared" si="81"/>
        <v>23742</v>
      </c>
      <c r="R736" s="24">
        <f>IF(N736&lt;Gesamt!$B$23,IF(H736=0,G736+365.25*Gesamt!$B$23,H736+365.25*Gesamt!$B$23),0)</f>
        <v>0</v>
      </c>
      <c r="S736" s="35">
        <f>IF(M736&lt;Gesamt!$B$17,Gesamt!$C$17,IF(M736&lt;Gesamt!$B$18,Gesamt!$C$18,IF(M736&lt;Gesamt!$B$19,Gesamt!$C$19,Gesamt!$C$20)))</f>
        <v>0</v>
      </c>
      <c r="T736" s="26">
        <f>IF(R736&gt;0,IF(R736&lt;P736,K736/12*Gesamt!$C$23*(1+L736)^(Gesamt!$B$23-Beamte!N736)*(1+$K$4),0),0)</f>
        <v>0</v>
      </c>
      <c r="U736" s="36">
        <f>(T736/Gesamt!$B$23*N736/((1+Gesamt!$B$29)^(Gesamt!$B$23-Beamte!N736)))*(1+S736)</f>
        <v>0</v>
      </c>
      <c r="V736" s="24">
        <f>IF(N736&lt;Gesamt!$B$24,IF(H736=0,G736+365.25*Gesamt!$B$24,H736+365.25*Gesamt!$B$24),0)</f>
        <v>0</v>
      </c>
      <c r="W736" s="26" t="b">
        <f>IF(V736&gt;0,IF(V736&lt;P736,K736/12*Gesamt!$C$24*(1+L736)^(Gesamt!$B$24-Beamte!N736)*(1+$K$4),IF(O736&gt;=35,K736/12*Gesamt!$C$24*(1+L736)^(O736-N736)*(1+$K$4),0)))</f>
        <v>0</v>
      </c>
      <c r="X736" s="36">
        <f>IF(O736&gt;=40,(W736/Gesamt!$B$24*N736/((1+Gesamt!$B$29)^(Gesamt!$B$24-Beamte!N736))*(1+S736)),IF(O736&gt;=35,(W736/O736*N736/((1+Gesamt!$B$29)^(O736-Beamte!N736))*(1+S736)),0))</f>
        <v>0</v>
      </c>
      <c r="Y736" s="27">
        <f>IF(N736&gt;Gesamt!$B$23,0,K736/12*Gesamt!$C$23*(((1+Beamte!L736)^(Gesamt!$B$23-Beamte!N736))))</f>
        <v>0</v>
      </c>
      <c r="Z736" s="15">
        <f>IF(N736&gt;Gesamt!$B$32,0,Y736/Gesamt!$B$32*((N736)*(1+S736))/((1+Gesamt!$B$29)^(Gesamt!$B$32-N736)))</f>
        <v>0</v>
      </c>
      <c r="AA736" s="37">
        <f t="shared" si="82"/>
        <v>0</v>
      </c>
      <c r="AB736" s="15">
        <f>IF(V736-P736&gt;0,0,IF(N736&gt;Gesamt!$B$24,0,K736/12*Gesamt!$C$24*(((1+Beamte!L736)^(Gesamt!$B$24-Beamte!N736)))))</f>
        <v>0</v>
      </c>
      <c r="AC736" s="15">
        <f>IF(N736&gt;Gesamt!$B$24,0,AB736/Gesamt!$B$24*((N736)*(1+S736))/((1+Gesamt!$B$29)^(Gesamt!$B$24-N736)))</f>
        <v>0</v>
      </c>
      <c r="AD736" s="37">
        <f t="shared" si="83"/>
        <v>0</v>
      </c>
      <c r="AE736" s="15">
        <f>IF(R736-P736&lt;0,0,x)</f>
        <v>0</v>
      </c>
    </row>
    <row r="737" spans="6:31" x14ac:dyDescent="0.15">
      <c r="F737" s="40"/>
      <c r="G737" s="40"/>
      <c r="H737" s="40"/>
      <c r="I737" s="41"/>
      <c r="J737" s="41"/>
      <c r="K737" s="32">
        <f t="shared" si="79"/>
        <v>0</v>
      </c>
      <c r="L737" s="42">
        <v>1.4999999999999999E-2</v>
      </c>
      <c r="M737" s="33">
        <f t="shared" si="80"/>
        <v>-50.997946611909654</v>
      </c>
      <c r="N737" s="22">
        <f>(Gesamt!$B$2-IF(H737=0,G737,H737))/365.25</f>
        <v>116</v>
      </c>
      <c r="O737" s="22">
        <f t="shared" si="78"/>
        <v>65.002053388090346</v>
      </c>
      <c r="P737" s="23">
        <f>F737+IF(C737="m",Gesamt!$B$13*365.25,Gesamt!$B$14*365.25)</f>
        <v>23741.25</v>
      </c>
      <c r="Q737" s="34">
        <f t="shared" si="81"/>
        <v>23742</v>
      </c>
      <c r="R737" s="24">
        <f>IF(N737&lt;Gesamt!$B$23,IF(H737=0,G737+365.25*Gesamt!$B$23,H737+365.25*Gesamt!$B$23),0)</f>
        <v>0</v>
      </c>
      <c r="S737" s="35">
        <f>IF(M737&lt;Gesamt!$B$17,Gesamt!$C$17,IF(M737&lt;Gesamt!$B$18,Gesamt!$C$18,IF(M737&lt;Gesamt!$B$19,Gesamt!$C$19,Gesamt!$C$20)))</f>
        <v>0</v>
      </c>
      <c r="T737" s="26">
        <f>IF(R737&gt;0,IF(R737&lt;P737,K737/12*Gesamt!$C$23*(1+L737)^(Gesamt!$B$23-Beamte!N737)*(1+$K$4),0),0)</f>
        <v>0</v>
      </c>
      <c r="U737" s="36">
        <f>(T737/Gesamt!$B$23*N737/((1+Gesamt!$B$29)^(Gesamt!$B$23-Beamte!N737)))*(1+S737)</f>
        <v>0</v>
      </c>
      <c r="V737" s="24">
        <f>IF(N737&lt;Gesamt!$B$24,IF(H737=0,G737+365.25*Gesamt!$B$24,H737+365.25*Gesamt!$B$24),0)</f>
        <v>0</v>
      </c>
      <c r="W737" s="26" t="b">
        <f>IF(V737&gt;0,IF(V737&lt;P737,K737/12*Gesamt!$C$24*(1+L737)^(Gesamt!$B$24-Beamte!N737)*(1+$K$4),IF(O737&gt;=35,K737/12*Gesamt!$C$24*(1+L737)^(O737-N737)*(1+$K$4),0)))</f>
        <v>0</v>
      </c>
      <c r="X737" s="36">
        <f>IF(O737&gt;=40,(W737/Gesamt!$B$24*N737/((1+Gesamt!$B$29)^(Gesamt!$B$24-Beamte!N737))*(1+S737)),IF(O737&gt;=35,(W737/O737*N737/((1+Gesamt!$B$29)^(O737-Beamte!N737))*(1+S737)),0))</f>
        <v>0</v>
      </c>
      <c r="Y737" s="27">
        <f>IF(N737&gt;Gesamt!$B$23,0,K737/12*Gesamt!$C$23*(((1+Beamte!L737)^(Gesamt!$B$23-Beamte!N737))))</f>
        <v>0</v>
      </c>
      <c r="Z737" s="15">
        <f>IF(N737&gt;Gesamt!$B$32,0,Y737/Gesamt!$B$32*((N737)*(1+S737))/((1+Gesamt!$B$29)^(Gesamt!$B$32-N737)))</f>
        <v>0</v>
      </c>
      <c r="AA737" s="37">
        <f t="shared" si="82"/>
        <v>0</v>
      </c>
      <c r="AB737" s="15">
        <f>IF(V737-P737&gt;0,0,IF(N737&gt;Gesamt!$B$24,0,K737/12*Gesamt!$C$24*(((1+Beamte!L737)^(Gesamt!$B$24-Beamte!N737)))))</f>
        <v>0</v>
      </c>
      <c r="AC737" s="15">
        <f>IF(N737&gt;Gesamt!$B$24,0,AB737/Gesamt!$B$24*((N737)*(1+S737))/((1+Gesamt!$B$29)^(Gesamt!$B$24-N737)))</f>
        <v>0</v>
      </c>
      <c r="AD737" s="37">
        <f t="shared" si="83"/>
        <v>0</v>
      </c>
      <c r="AE737" s="15">
        <f>IF(R737-P737&lt;0,0,x)</f>
        <v>0</v>
      </c>
    </row>
    <row r="738" spans="6:31" x14ac:dyDescent="0.15">
      <c r="F738" s="40"/>
      <c r="G738" s="40"/>
      <c r="H738" s="40"/>
      <c r="I738" s="41"/>
      <c r="J738" s="41"/>
      <c r="K738" s="32">
        <f t="shared" si="79"/>
        <v>0</v>
      </c>
      <c r="L738" s="42">
        <v>1.4999999999999999E-2</v>
      </c>
      <c r="M738" s="33">
        <f t="shared" si="80"/>
        <v>-50.997946611909654</v>
      </c>
      <c r="N738" s="22">
        <f>(Gesamt!$B$2-IF(H738=0,G738,H738))/365.25</f>
        <v>116</v>
      </c>
      <c r="O738" s="22">
        <f t="shared" si="78"/>
        <v>65.002053388090346</v>
      </c>
      <c r="P738" s="23">
        <f>F738+IF(C738="m",Gesamt!$B$13*365.25,Gesamt!$B$14*365.25)</f>
        <v>23741.25</v>
      </c>
      <c r="Q738" s="34">
        <f t="shared" si="81"/>
        <v>23742</v>
      </c>
      <c r="R738" s="24">
        <f>IF(N738&lt;Gesamt!$B$23,IF(H738=0,G738+365.25*Gesamt!$B$23,H738+365.25*Gesamt!$B$23),0)</f>
        <v>0</v>
      </c>
      <c r="S738" s="35">
        <f>IF(M738&lt;Gesamt!$B$17,Gesamt!$C$17,IF(M738&lt;Gesamt!$B$18,Gesamt!$C$18,IF(M738&lt;Gesamt!$B$19,Gesamt!$C$19,Gesamt!$C$20)))</f>
        <v>0</v>
      </c>
      <c r="T738" s="26">
        <f>IF(R738&gt;0,IF(R738&lt;P738,K738/12*Gesamt!$C$23*(1+L738)^(Gesamt!$B$23-Beamte!N738)*(1+$K$4),0),0)</f>
        <v>0</v>
      </c>
      <c r="U738" s="36">
        <f>(T738/Gesamt!$B$23*N738/((1+Gesamt!$B$29)^(Gesamt!$B$23-Beamte!N738)))*(1+S738)</f>
        <v>0</v>
      </c>
      <c r="V738" s="24">
        <f>IF(N738&lt;Gesamt!$B$24,IF(H738=0,G738+365.25*Gesamt!$B$24,H738+365.25*Gesamt!$B$24),0)</f>
        <v>0</v>
      </c>
      <c r="W738" s="26" t="b">
        <f>IF(V738&gt;0,IF(V738&lt;P738,K738/12*Gesamt!$C$24*(1+L738)^(Gesamt!$B$24-Beamte!N738)*(1+$K$4),IF(O738&gt;=35,K738/12*Gesamt!$C$24*(1+L738)^(O738-N738)*(1+$K$4),0)))</f>
        <v>0</v>
      </c>
      <c r="X738" s="36">
        <f>IF(O738&gt;=40,(W738/Gesamt!$B$24*N738/((1+Gesamt!$B$29)^(Gesamt!$B$24-Beamte!N738))*(1+S738)),IF(O738&gt;=35,(W738/O738*N738/((1+Gesamt!$B$29)^(O738-Beamte!N738))*(1+S738)),0))</f>
        <v>0</v>
      </c>
      <c r="Y738" s="27">
        <f>IF(N738&gt;Gesamt!$B$23,0,K738/12*Gesamt!$C$23*(((1+Beamte!L738)^(Gesamt!$B$23-Beamte!N738))))</f>
        <v>0</v>
      </c>
      <c r="Z738" s="15">
        <f>IF(N738&gt;Gesamt!$B$32,0,Y738/Gesamt!$B$32*((N738)*(1+S738))/((1+Gesamt!$B$29)^(Gesamt!$B$32-N738)))</f>
        <v>0</v>
      </c>
      <c r="AA738" s="37">
        <f t="shared" si="82"/>
        <v>0</v>
      </c>
      <c r="AB738" s="15">
        <f>IF(V738-P738&gt;0,0,IF(N738&gt;Gesamt!$B$24,0,K738/12*Gesamt!$C$24*(((1+Beamte!L738)^(Gesamt!$B$24-Beamte!N738)))))</f>
        <v>0</v>
      </c>
      <c r="AC738" s="15">
        <f>IF(N738&gt;Gesamt!$B$24,0,AB738/Gesamt!$B$24*((N738)*(1+S738))/((1+Gesamt!$B$29)^(Gesamt!$B$24-N738)))</f>
        <v>0</v>
      </c>
      <c r="AD738" s="37">
        <f t="shared" si="83"/>
        <v>0</v>
      </c>
      <c r="AE738" s="15">
        <f>IF(R738-P738&lt;0,0,x)</f>
        <v>0</v>
      </c>
    </row>
    <row r="739" spans="6:31" x14ac:dyDescent="0.15">
      <c r="F739" s="40"/>
      <c r="G739" s="40"/>
      <c r="H739" s="40"/>
      <c r="I739" s="41"/>
      <c r="J739" s="41"/>
      <c r="K739" s="32">
        <f t="shared" si="79"/>
        <v>0</v>
      </c>
      <c r="L739" s="42">
        <v>1.4999999999999999E-2</v>
      </c>
      <c r="M739" s="33">
        <f t="shared" si="80"/>
        <v>-50.997946611909654</v>
      </c>
      <c r="N739" s="22">
        <f>(Gesamt!$B$2-IF(H739=0,G739,H739))/365.25</f>
        <v>116</v>
      </c>
      <c r="O739" s="22">
        <f t="shared" si="78"/>
        <v>65.002053388090346</v>
      </c>
      <c r="P739" s="23">
        <f>F739+IF(C739="m",Gesamt!$B$13*365.25,Gesamt!$B$14*365.25)</f>
        <v>23741.25</v>
      </c>
      <c r="Q739" s="34">
        <f t="shared" si="81"/>
        <v>23742</v>
      </c>
      <c r="R739" s="24">
        <f>IF(N739&lt;Gesamt!$B$23,IF(H739=0,G739+365.25*Gesamt!$B$23,H739+365.25*Gesamt!$B$23),0)</f>
        <v>0</v>
      </c>
      <c r="S739" s="35">
        <f>IF(M739&lt;Gesamt!$B$17,Gesamt!$C$17,IF(M739&lt;Gesamt!$B$18,Gesamt!$C$18,IF(M739&lt;Gesamt!$B$19,Gesamt!$C$19,Gesamt!$C$20)))</f>
        <v>0</v>
      </c>
      <c r="T739" s="26">
        <f>IF(R739&gt;0,IF(R739&lt;P739,K739/12*Gesamt!$C$23*(1+L739)^(Gesamt!$B$23-Beamte!N739)*(1+$K$4),0),0)</f>
        <v>0</v>
      </c>
      <c r="U739" s="36">
        <f>(T739/Gesamt!$B$23*N739/((1+Gesamt!$B$29)^(Gesamt!$B$23-Beamte!N739)))*(1+S739)</f>
        <v>0</v>
      </c>
      <c r="V739" s="24">
        <f>IF(N739&lt;Gesamt!$B$24,IF(H739=0,G739+365.25*Gesamt!$B$24,H739+365.25*Gesamt!$B$24),0)</f>
        <v>0</v>
      </c>
      <c r="W739" s="26" t="b">
        <f>IF(V739&gt;0,IF(V739&lt;P739,K739/12*Gesamt!$C$24*(1+L739)^(Gesamt!$B$24-Beamte!N739)*(1+$K$4),IF(O739&gt;=35,K739/12*Gesamt!$C$24*(1+L739)^(O739-N739)*(1+$K$4),0)))</f>
        <v>0</v>
      </c>
      <c r="X739" s="36">
        <f>IF(O739&gt;=40,(W739/Gesamt!$B$24*N739/((1+Gesamt!$B$29)^(Gesamt!$B$24-Beamte!N739))*(1+S739)),IF(O739&gt;=35,(W739/O739*N739/((1+Gesamt!$B$29)^(O739-Beamte!N739))*(1+S739)),0))</f>
        <v>0</v>
      </c>
      <c r="Y739" s="27">
        <f>IF(N739&gt;Gesamt!$B$23,0,K739/12*Gesamt!$C$23*(((1+Beamte!L739)^(Gesamt!$B$23-Beamte!N739))))</f>
        <v>0</v>
      </c>
      <c r="Z739" s="15">
        <f>IF(N739&gt;Gesamt!$B$32,0,Y739/Gesamt!$B$32*((N739)*(1+S739))/((1+Gesamt!$B$29)^(Gesamt!$B$32-N739)))</f>
        <v>0</v>
      </c>
      <c r="AA739" s="37">
        <f t="shared" si="82"/>
        <v>0</v>
      </c>
      <c r="AB739" s="15">
        <f>IF(V739-P739&gt;0,0,IF(N739&gt;Gesamt!$B$24,0,K739/12*Gesamt!$C$24*(((1+Beamte!L739)^(Gesamt!$B$24-Beamte!N739)))))</f>
        <v>0</v>
      </c>
      <c r="AC739" s="15">
        <f>IF(N739&gt;Gesamt!$B$24,0,AB739/Gesamt!$B$24*((N739)*(1+S739))/((1+Gesamt!$B$29)^(Gesamt!$B$24-N739)))</f>
        <v>0</v>
      </c>
      <c r="AD739" s="37">
        <f t="shared" si="83"/>
        <v>0</v>
      </c>
      <c r="AE739" s="15">
        <f>IF(R739-P739&lt;0,0,x)</f>
        <v>0</v>
      </c>
    </row>
    <row r="740" spans="6:31" x14ac:dyDescent="0.15">
      <c r="F740" s="40"/>
      <c r="G740" s="40"/>
      <c r="H740" s="40"/>
      <c r="I740" s="41"/>
      <c r="J740" s="41"/>
      <c r="K740" s="32">
        <f t="shared" si="79"/>
        <v>0</v>
      </c>
      <c r="L740" s="42">
        <v>1.4999999999999999E-2</v>
      </c>
      <c r="M740" s="33">
        <f t="shared" si="80"/>
        <v>-50.997946611909654</v>
      </c>
      <c r="N740" s="22">
        <f>(Gesamt!$B$2-IF(H740=0,G740,H740))/365.25</f>
        <v>116</v>
      </c>
      <c r="O740" s="22">
        <f t="shared" si="78"/>
        <v>65.002053388090346</v>
      </c>
      <c r="P740" s="23">
        <f>F740+IF(C740="m",Gesamt!$B$13*365.25,Gesamt!$B$14*365.25)</f>
        <v>23741.25</v>
      </c>
      <c r="Q740" s="34">
        <f t="shared" si="81"/>
        <v>23742</v>
      </c>
      <c r="R740" s="24">
        <f>IF(N740&lt;Gesamt!$B$23,IF(H740=0,G740+365.25*Gesamt!$B$23,H740+365.25*Gesamt!$B$23),0)</f>
        <v>0</v>
      </c>
      <c r="S740" s="35">
        <f>IF(M740&lt;Gesamt!$B$17,Gesamt!$C$17,IF(M740&lt;Gesamt!$B$18,Gesamt!$C$18,IF(M740&lt;Gesamt!$B$19,Gesamt!$C$19,Gesamt!$C$20)))</f>
        <v>0</v>
      </c>
      <c r="T740" s="26">
        <f>IF(R740&gt;0,IF(R740&lt;P740,K740/12*Gesamt!$C$23*(1+L740)^(Gesamt!$B$23-Beamte!N740)*(1+$K$4),0),0)</f>
        <v>0</v>
      </c>
      <c r="U740" s="36">
        <f>(T740/Gesamt!$B$23*N740/((1+Gesamt!$B$29)^(Gesamt!$B$23-Beamte!N740)))*(1+S740)</f>
        <v>0</v>
      </c>
      <c r="V740" s="24">
        <f>IF(N740&lt;Gesamt!$B$24,IF(H740=0,G740+365.25*Gesamt!$B$24,H740+365.25*Gesamt!$B$24),0)</f>
        <v>0</v>
      </c>
      <c r="W740" s="26" t="b">
        <f>IF(V740&gt;0,IF(V740&lt;P740,K740/12*Gesamt!$C$24*(1+L740)^(Gesamt!$B$24-Beamte!N740)*(1+$K$4),IF(O740&gt;=35,K740/12*Gesamt!$C$24*(1+L740)^(O740-N740)*(1+$K$4),0)))</f>
        <v>0</v>
      </c>
      <c r="X740" s="36">
        <f>IF(O740&gt;=40,(W740/Gesamt!$B$24*N740/((1+Gesamt!$B$29)^(Gesamt!$B$24-Beamte!N740))*(1+S740)),IF(O740&gt;=35,(W740/O740*N740/((1+Gesamt!$B$29)^(O740-Beamte!N740))*(1+S740)),0))</f>
        <v>0</v>
      </c>
      <c r="Y740" s="27">
        <f>IF(N740&gt;Gesamt!$B$23,0,K740/12*Gesamt!$C$23*(((1+Beamte!L740)^(Gesamt!$B$23-Beamte!N740))))</f>
        <v>0</v>
      </c>
      <c r="Z740" s="15">
        <f>IF(N740&gt;Gesamt!$B$32,0,Y740/Gesamt!$B$32*((N740)*(1+S740))/((1+Gesamt!$B$29)^(Gesamt!$B$32-N740)))</f>
        <v>0</v>
      </c>
      <c r="AA740" s="37">
        <f t="shared" si="82"/>
        <v>0</v>
      </c>
      <c r="AB740" s="15">
        <f>IF(V740-P740&gt;0,0,IF(N740&gt;Gesamt!$B$24,0,K740/12*Gesamt!$C$24*(((1+Beamte!L740)^(Gesamt!$B$24-Beamte!N740)))))</f>
        <v>0</v>
      </c>
      <c r="AC740" s="15">
        <f>IF(N740&gt;Gesamt!$B$24,0,AB740/Gesamt!$B$24*((N740)*(1+S740))/((1+Gesamt!$B$29)^(Gesamt!$B$24-N740)))</f>
        <v>0</v>
      </c>
      <c r="AD740" s="37">
        <f t="shared" si="83"/>
        <v>0</v>
      </c>
      <c r="AE740" s="15">
        <f>IF(R740-P740&lt;0,0,x)</f>
        <v>0</v>
      </c>
    </row>
    <row r="741" spans="6:31" x14ac:dyDescent="0.15">
      <c r="F741" s="40"/>
      <c r="G741" s="40"/>
      <c r="H741" s="40"/>
      <c r="I741" s="41"/>
      <c r="J741" s="41"/>
      <c r="K741" s="32">
        <f t="shared" si="79"/>
        <v>0</v>
      </c>
      <c r="L741" s="42">
        <v>1.4999999999999999E-2</v>
      </c>
      <c r="M741" s="33">
        <f t="shared" si="80"/>
        <v>-50.997946611909654</v>
      </c>
      <c r="N741" s="22">
        <f>(Gesamt!$B$2-IF(H741=0,G741,H741))/365.25</f>
        <v>116</v>
      </c>
      <c r="O741" s="22">
        <f t="shared" si="78"/>
        <v>65.002053388090346</v>
      </c>
      <c r="P741" s="23">
        <f>F741+IF(C741="m",Gesamt!$B$13*365.25,Gesamt!$B$14*365.25)</f>
        <v>23741.25</v>
      </c>
      <c r="Q741" s="34">
        <f t="shared" si="81"/>
        <v>23742</v>
      </c>
      <c r="R741" s="24">
        <f>IF(N741&lt;Gesamt!$B$23,IF(H741=0,G741+365.25*Gesamt!$B$23,H741+365.25*Gesamt!$B$23),0)</f>
        <v>0</v>
      </c>
      <c r="S741" s="35">
        <f>IF(M741&lt;Gesamt!$B$17,Gesamt!$C$17,IF(M741&lt;Gesamt!$B$18,Gesamt!$C$18,IF(M741&lt;Gesamt!$B$19,Gesamt!$C$19,Gesamt!$C$20)))</f>
        <v>0</v>
      </c>
      <c r="T741" s="26">
        <f>IF(R741&gt;0,IF(R741&lt;P741,K741/12*Gesamt!$C$23*(1+L741)^(Gesamt!$B$23-Beamte!N741)*(1+$K$4),0),0)</f>
        <v>0</v>
      </c>
      <c r="U741" s="36">
        <f>(T741/Gesamt!$B$23*N741/((1+Gesamt!$B$29)^(Gesamt!$B$23-Beamte!N741)))*(1+S741)</f>
        <v>0</v>
      </c>
      <c r="V741" s="24">
        <f>IF(N741&lt;Gesamt!$B$24,IF(H741=0,G741+365.25*Gesamt!$B$24,H741+365.25*Gesamt!$B$24),0)</f>
        <v>0</v>
      </c>
      <c r="W741" s="26" t="b">
        <f>IF(V741&gt;0,IF(V741&lt;P741,K741/12*Gesamt!$C$24*(1+L741)^(Gesamt!$B$24-Beamte!N741)*(1+$K$4),IF(O741&gt;=35,K741/12*Gesamt!$C$24*(1+L741)^(O741-N741)*(1+$K$4),0)))</f>
        <v>0</v>
      </c>
      <c r="X741" s="36">
        <f>IF(O741&gt;=40,(W741/Gesamt!$B$24*N741/((1+Gesamt!$B$29)^(Gesamt!$B$24-Beamte!N741))*(1+S741)),IF(O741&gt;=35,(W741/O741*N741/((1+Gesamt!$B$29)^(O741-Beamte!N741))*(1+S741)),0))</f>
        <v>0</v>
      </c>
      <c r="Y741" s="27">
        <f>IF(N741&gt;Gesamt!$B$23,0,K741/12*Gesamt!$C$23*(((1+Beamte!L741)^(Gesamt!$B$23-Beamte!N741))))</f>
        <v>0</v>
      </c>
      <c r="Z741" s="15">
        <f>IF(N741&gt;Gesamt!$B$32,0,Y741/Gesamt!$B$32*((N741)*(1+S741))/((1+Gesamt!$B$29)^(Gesamt!$B$32-N741)))</f>
        <v>0</v>
      </c>
      <c r="AA741" s="37">
        <f t="shared" si="82"/>
        <v>0</v>
      </c>
      <c r="AB741" s="15">
        <f>IF(V741-P741&gt;0,0,IF(N741&gt;Gesamt!$B$24,0,K741/12*Gesamt!$C$24*(((1+Beamte!L741)^(Gesamt!$B$24-Beamte!N741)))))</f>
        <v>0</v>
      </c>
      <c r="AC741" s="15">
        <f>IF(N741&gt;Gesamt!$B$24,0,AB741/Gesamt!$B$24*((N741)*(1+S741))/((1+Gesamt!$B$29)^(Gesamt!$B$24-N741)))</f>
        <v>0</v>
      </c>
      <c r="AD741" s="37">
        <f t="shared" si="83"/>
        <v>0</v>
      </c>
      <c r="AE741" s="15">
        <f>IF(R741-P741&lt;0,0,x)</f>
        <v>0</v>
      </c>
    </row>
    <row r="742" spans="6:31" x14ac:dyDescent="0.15">
      <c r="F742" s="40"/>
      <c r="G742" s="40"/>
      <c r="H742" s="40"/>
      <c r="I742" s="41"/>
      <c r="J742" s="41"/>
      <c r="K742" s="32">
        <f t="shared" si="79"/>
        <v>0</v>
      </c>
      <c r="L742" s="42">
        <v>1.4999999999999999E-2</v>
      </c>
      <c r="M742" s="33">
        <f t="shared" si="80"/>
        <v>-50.997946611909654</v>
      </c>
      <c r="N742" s="22">
        <f>(Gesamt!$B$2-IF(H742=0,G742,H742))/365.25</f>
        <v>116</v>
      </c>
      <c r="O742" s="22">
        <f t="shared" si="78"/>
        <v>65.002053388090346</v>
      </c>
      <c r="P742" s="23">
        <f>F742+IF(C742="m",Gesamt!$B$13*365.25,Gesamt!$B$14*365.25)</f>
        <v>23741.25</v>
      </c>
      <c r="Q742" s="34">
        <f t="shared" si="81"/>
        <v>23742</v>
      </c>
      <c r="R742" s="24">
        <f>IF(N742&lt;Gesamt!$B$23,IF(H742=0,G742+365.25*Gesamt!$B$23,H742+365.25*Gesamt!$B$23),0)</f>
        <v>0</v>
      </c>
      <c r="S742" s="35">
        <f>IF(M742&lt;Gesamt!$B$17,Gesamt!$C$17,IF(M742&lt;Gesamt!$B$18,Gesamt!$C$18,IF(M742&lt;Gesamt!$B$19,Gesamt!$C$19,Gesamt!$C$20)))</f>
        <v>0</v>
      </c>
      <c r="T742" s="26">
        <f>IF(R742&gt;0,IF(R742&lt;P742,K742/12*Gesamt!$C$23*(1+L742)^(Gesamt!$B$23-Beamte!N742)*(1+$K$4),0),0)</f>
        <v>0</v>
      </c>
      <c r="U742" s="36">
        <f>(T742/Gesamt!$B$23*N742/((1+Gesamt!$B$29)^(Gesamt!$B$23-Beamte!N742)))*(1+S742)</f>
        <v>0</v>
      </c>
      <c r="V742" s="24">
        <f>IF(N742&lt;Gesamt!$B$24,IF(H742=0,G742+365.25*Gesamt!$B$24,H742+365.25*Gesamt!$B$24),0)</f>
        <v>0</v>
      </c>
      <c r="W742" s="26" t="b">
        <f>IF(V742&gt;0,IF(V742&lt;P742,K742/12*Gesamt!$C$24*(1+L742)^(Gesamt!$B$24-Beamte!N742)*(1+$K$4),IF(O742&gt;=35,K742/12*Gesamt!$C$24*(1+L742)^(O742-N742)*(1+$K$4),0)))</f>
        <v>0</v>
      </c>
      <c r="X742" s="36">
        <f>IF(O742&gt;=40,(W742/Gesamt!$B$24*N742/((1+Gesamt!$B$29)^(Gesamt!$B$24-Beamte!N742))*(1+S742)),IF(O742&gt;=35,(W742/O742*N742/((1+Gesamt!$B$29)^(O742-Beamte!N742))*(1+S742)),0))</f>
        <v>0</v>
      </c>
      <c r="Y742" s="27">
        <f>IF(N742&gt;Gesamt!$B$23,0,K742/12*Gesamt!$C$23*(((1+Beamte!L742)^(Gesamt!$B$23-Beamte!N742))))</f>
        <v>0</v>
      </c>
      <c r="Z742" s="15">
        <f>IF(N742&gt;Gesamt!$B$32,0,Y742/Gesamt!$B$32*((N742)*(1+S742))/((1+Gesamt!$B$29)^(Gesamt!$B$32-N742)))</f>
        <v>0</v>
      </c>
      <c r="AA742" s="37">
        <f t="shared" si="82"/>
        <v>0</v>
      </c>
      <c r="AB742" s="15">
        <f>IF(V742-P742&gt;0,0,IF(N742&gt;Gesamt!$B$24,0,K742/12*Gesamt!$C$24*(((1+Beamte!L742)^(Gesamt!$B$24-Beamte!N742)))))</f>
        <v>0</v>
      </c>
      <c r="AC742" s="15">
        <f>IF(N742&gt;Gesamt!$B$24,0,AB742/Gesamt!$B$24*((N742)*(1+S742))/((1+Gesamt!$B$29)^(Gesamt!$B$24-N742)))</f>
        <v>0</v>
      </c>
      <c r="AD742" s="37">
        <f t="shared" si="83"/>
        <v>0</v>
      </c>
      <c r="AE742" s="15">
        <f>IF(R742-P742&lt;0,0,x)</f>
        <v>0</v>
      </c>
    </row>
    <row r="743" spans="6:31" x14ac:dyDescent="0.15">
      <c r="F743" s="40"/>
      <c r="G743" s="40"/>
      <c r="H743" s="40"/>
      <c r="I743" s="41"/>
      <c r="J743" s="41"/>
      <c r="K743" s="32">
        <f t="shared" si="79"/>
        <v>0</v>
      </c>
      <c r="L743" s="42">
        <v>1.4999999999999999E-2</v>
      </c>
      <c r="M743" s="33">
        <f t="shared" si="80"/>
        <v>-50.997946611909654</v>
      </c>
      <c r="N743" s="22">
        <f>(Gesamt!$B$2-IF(H743=0,G743,H743))/365.25</f>
        <v>116</v>
      </c>
      <c r="O743" s="22">
        <f t="shared" si="78"/>
        <v>65.002053388090346</v>
      </c>
      <c r="P743" s="23">
        <f>F743+IF(C743="m",Gesamt!$B$13*365.25,Gesamt!$B$14*365.25)</f>
        <v>23741.25</v>
      </c>
      <c r="Q743" s="34">
        <f t="shared" si="81"/>
        <v>23742</v>
      </c>
      <c r="R743" s="24">
        <f>IF(N743&lt;Gesamt!$B$23,IF(H743=0,G743+365.25*Gesamt!$B$23,H743+365.25*Gesamt!$B$23),0)</f>
        <v>0</v>
      </c>
      <c r="S743" s="35">
        <f>IF(M743&lt;Gesamt!$B$17,Gesamt!$C$17,IF(M743&lt;Gesamt!$B$18,Gesamt!$C$18,IF(M743&lt;Gesamt!$B$19,Gesamt!$C$19,Gesamt!$C$20)))</f>
        <v>0</v>
      </c>
      <c r="T743" s="26">
        <f>IF(R743&gt;0,IF(R743&lt;P743,K743/12*Gesamt!$C$23*(1+L743)^(Gesamt!$B$23-Beamte!N743)*(1+$K$4),0),0)</f>
        <v>0</v>
      </c>
      <c r="U743" s="36">
        <f>(T743/Gesamt!$B$23*N743/((1+Gesamt!$B$29)^(Gesamt!$B$23-Beamte!N743)))*(1+S743)</f>
        <v>0</v>
      </c>
      <c r="V743" s="24">
        <f>IF(N743&lt;Gesamt!$B$24,IF(H743=0,G743+365.25*Gesamt!$B$24,H743+365.25*Gesamt!$B$24),0)</f>
        <v>0</v>
      </c>
      <c r="W743" s="26" t="b">
        <f>IF(V743&gt;0,IF(V743&lt;P743,K743/12*Gesamt!$C$24*(1+L743)^(Gesamt!$B$24-Beamte!N743)*(1+$K$4),IF(O743&gt;=35,K743/12*Gesamt!$C$24*(1+L743)^(O743-N743)*(1+$K$4),0)))</f>
        <v>0</v>
      </c>
      <c r="X743" s="36">
        <f>IF(O743&gt;=40,(W743/Gesamt!$B$24*N743/((1+Gesamt!$B$29)^(Gesamt!$B$24-Beamte!N743))*(1+S743)),IF(O743&gt;=35,(W743/O743*N743/((1+Gesamt!$B$29)^(O743-Beamte!N743))*(1+S743)),0))</f>
        <v>0</v>
      </c>
      <c r="Y743" s="27">
        <f>IF(N743&gt;Gesamt!$B$23,0,K743/12*Gesamt!$C$23*(((1+Beamte!L743)^(Gesamt!$B$23-Beamte!N743))))</f>
        <v>0</v>
      </c>
      <c r="Z743" s="15">
        <f>IF(N743&gt;Gesamt!$B$32,0,Y743/Gesamt!$B$32*((N743)*(1+S743))/((1+Gesamt!$B$29)^(Gesamt!$B$32-N743)))</f>
        <v>0</v>
      </c>
      <c r="AA743" s="37">
        <f t="shared" si="82"/>
        <v>0</v>
      </c>
      <c r="AB743" s="15">
        <f>IF(V743-P743&gt;0,0,IF(N743&gt;Gesamt!$B$24,0,K743/12*Gesamt!$C$24*(((1+Beamte!L743)^(Gesamt!$B$24-Beamte!N743)))))</f>
        <v>0</v>
      </c>
      <c r="AC743" s="15">
        <f>IF(N743&gt;Gesamt!$B$24,0,AB743/Gesamt!$B$24*((N743)*(1+S743))/((1+Gesamt!$B$29)^(Gesamt!$B$24-N743)))</f>
        <v>0</v>
      </c>
      <c r="AD743" s="37">
        <f t="shared" si="83"/>
        <v>0</v>
      </c>
      <c r="AE743" s="15">
        <f>IF(R743-P743&lt;0,0,x)</f>
        <v>0</v>
      </c>
    </row>
    <row r="744" spans="6:31" x14ac:dyDescent="0.15">
      <c r="F744" s="40"/>
      <c r="G744" s="40"/>
      <c r="H744" s="40"/>
      <c r="I744" s="41"/>
      <c r="J744" s="41"/>
      <c r="K744" s="32">
        <f t="shared" si="79"/>
        <v>0</v>
      </c>
      <c r="L744" s="42">
        <v>1.4999999999999999E-2</v>
      </c>
      <c r="M744" s="33">
        <f t="shared" si="80"/>
        <v>-50.997946611909654</v>
      </c>
      <c r="N744" s="22">
        <f>(Gesamt!$B$2-IF(H744=0,G744,H744))/365.25</f>
        <v>116</v>
      </c>
      <c r="O744" s="22">
        <f t="shared" si="78"/>
        <v>65.002053388090346</v>
      </c>
      <c r="P744" s="23">
        <f>F744+IF(C744="m",Gesamt!$B$13*365.25,Gesamt!$B$14*365.25)</f>
        <v>23741.25</v>
      </c>
      <c r="Q744" s="34">
        <f t="shared" si="81"/>
        <v>23742</v>
      </c>
      <c r="R744" s="24">
        <f>IF(N744&lt;Gesamt!$B$23,IF(H744=0,G744+365.25*Gesamt!$B$23,H744+365.25*Gesamt!$B$23),0)</f>
        <v>0</v>
      </c>
      <c r="S744" s="35">
        <f>IF(M744&lt;Gesamt!$B$17,Gesamt!$C$17,IF(M744&lt;Gesamt!$B$18,Gesamt!$C$18,IF(M744&lt;Gesamt!$B$19,Gesamt!$C$19,Gesamt!$C$20)))</f>
        <v>0</v>
      </c>
      <c r="T744" s="26">
        <f>IF(R744&gt;0,IF(R744&lt;P744,K744/12*Gesamt!$C$23*(1+L744)^(Gesamt!$B$23-Beamte!N744)*(1+$K$4),0),0)</f>
        <v>0</v>
      </c>
      <c r="U744" s="36">
        <f>(T744/Gesamt!$B$23*N744/((1+Gesamt!$B$29)^(Gesamt!$B$23-Beamte!N744)))*(1+S744)</f>
        <v>0</v>
      </c>
      <c r="V744" s="24">
        <f>IF(N744&lt;Gesamt!$B$24,IF(H744=0,G744+365.25*Gesamt!$B$24,H744+365.25*Gesamt!$B$24),0)</f>
        <v>0</v>
      </c>
      <c r="W744" s="26" t="b">
        <f>IF(V744&gt;0,IF(V744&lt;P744,K744/12*Gesamt!$C$24*(1+L744)^(Gesamt!$B$24-Beamte!N744)*(1+$K$4),IF(O744&gt;=35,K744/12*Gesamt!$C$24*(1+L744)^(O744-N744)*(1+$K$4),0)))</f>
        <v>0</v>
      </c>
      <c r="X744" s="36">
        <f>IF(O744&gt;=40,(W744/Gesamt!$B$24*N744/((1+Gesamt!$B$29)^(Gesamt!$B$24-Beamte!N744))*(1+S744)),IF(O744&gt;=35,(W744/O744*N744/((1+Gesamt!$B$29)^(O744-Beamte!N744))*(1+S744)),0))</f>
        <v>0</v>
      </c>
      <c r="Y744" s="27">
        <f>IF(N744&gt;Gesamt!$B$23,0,K744/12*Gesamt!$C$23*(((1+Beamte!L744)^(Gesamt!$B$23-Beamte!N744))))</f>
        <v>0</v>
      </c>
      <c r="Z744" s="15">
        <f>IF(N744&gt;Gesamt!$B$32,0,Y744/Gesamt!$B$32*((N744)*(1+S744))/((1+Gesamt!$B$29)^(Gesamt!$B$32-N744)))</f>
        <v>0</v>
      </c>
      <c r="AA744" s="37">
        <f t="shared" si="82"/>
        <v>0</v>
      </c>
      <c r="AB744" s="15">
        <f>IF(V744-P744&gt;0,0,IF(N744&gt;Gesamt!$B$24,0,K744/12*Gesamt!$C$24*(((1+Beamte!L744)^(Gesamt!$B$24-Beamte!N744)))))</f>
        <v>0</v>
      </c>
      <c r="AC744" s="15">
        <f>IF(N744&gt;Gesamt!$B$24,0,AB744/Gesamt!$B$24*((N744)*(1+S744))/((1+Gesamt!$B$29)^(Gesamt!$B$24-N744)))</f>
        <v>0</v>
      </c>
      <c r="AD744" s="37">
        <f t="shared" si="83"/>
        <v>0</v>
      </c>
      <c r="AE744" s="15">
        <f>IF(R744-P744&lt;0,0,x)</f>
        <v>0</v>
      </c>
    </row>
    <row r="745" spans="6:31" x14ac:dyDescent="0.15">
      <c r="F745" s="40"/>
      <c r="G745" s="40"/>
      <c r="H745" s="40"/>
      <c r="I745" s="41"/>
      <c r="J745" s="41"/>
      <c r="K745" s="32">
        <f t="shared" si="79"/>
        <v>0</v>
      </c>
      <c r="L745" s="42">
        <v>1.4999999999999999E-2</v>
      </c>
      <c r="M745" s="33">
        <f t="shared" si="80"/>
        <v>-50.997946611909654</v>
      </c>
      <c r="N745" s="22">
        <f>(Gesamt!$B$2-IF(H745=0,G745,H745))/365.25</f>
        <v>116</v>
      </c>
      <c r="O745" s="22">
        <f t="shared" si="78"/>
        <v>65.002053388090346</v>
      </c>
      <c r="P745" s="23">
        <f>F745+IF(C745="m",Gesamt!$B$13*365.25,Gesamt!$B$14*365.25)</f>
        <v>23741.25</v>
      </c>
      <c r="Q745" s="34">
        <f t="shared" si="81"/>
        <v>23742</v>
      </c>
      <c r="R745" s="24">
        <f>IF(N745&lt;Gesamt!$B$23,IF(H745=0,G745+365.25*Gesamt!$B$23,H745+365.25*Gesamt!$B$23),0)</f>
        <v>0</v>
      </c>
      <c r="S745" s="35">
        <f>IF(M745&lt;Gesamt!$B$17,Gesamt!$C$17,IF(M745&lt;Gesamt!$B$18,Gesamt!$C$18,IF(M745&lt;Gesamt!$B$19,Gesamt!$C$19,Gesamt!$C$20)))</f>
        <v>0</v>
      </c>
      <c r="T745" s="26">
        <f>IF(R745&gt;0,IF(R745&lt;P745,K745/12*Gesamt!$C$23*(1+L745)^(Gesamt!$B$23-Beamte!N745)*(1+$K$4),0),0)</f>
        <v>0</v>
      </c>
      <c r="U745" s="36">
        <f>(T745/Gesamt!$B$23*N745/((1+Gesamt!$B$29)^(Gesamt!$B$23-Beamte!N745)))*(1+S745)</f>
        <v>0</v>
      </c>
      <c r="V745" s="24">
        <f>IF(N745&lt;Gesamt!$B$24,IF(H745=0,G745+365.25*Gesamt!$B$24,H745+365.25*Gesamt!$B$24),0)</f>
        <v>0</v>
      </c>
      <c r="W745" s="26" t="b">
        <f>IF(V745&gt;0,IF(V745&lt;P745,K745/12*Gesamt!$C$24*(1+L745)^(Gesamt!$B$24-Beamte!N745)*(1+$K$4),IF(O745&gt;=35,K745/12*Gesamt!$C$24*(1+L745)^(O745-N745)*(1+$K$4),0)))</f>
        <v>0</v>
      </c>
      <c r="X745" s="36">
        <f>IF(O745&gt;=40,(W745/Gesamt!$B$24*N745/((1+Gesamt!$B$29)^(Gesamt!$B$24-Beamte!N745))*(1+S745)),IF(O745&gt;=35,(W745/O745*N745/((1+Gesamt!$B$29)^(O745-Beamte!N745))*(1+S745)),0))</f>
        <v>0</v>
      </c>
      <c r="Y745" s="27">
        <f>IF(N745&gt;Gesamt!$B$23,0,K745/12*Gesamt!$C$23*(((1+Beamte!L745)^(Gesamt!$B$23-Beamte!N745))))</f>
        <v>0</v>
      </c>
      <c r="Z745" s="15">
        <f>IF(N745&gt;Gesamt!$B$32,0,Y745/Gesamt!$B$32*((N745)*(1+S745))/((1+Gesamt!$B$29)^(Gesamt!$B$32-N745)))</f>
        <v>0</v>
      </c>
      <c r="AA745" s="37">
        <f t="shared" si="82"/>
        <v>0</v>
      </c>
      <c r="AB745" s="15">
        <f>IF(V745-P745&gt;0,0,IF(N745&gt;Gesamt!$B$24,0,K745/12*Gesamt!$C$24*(((1+Beamte!L745)^(Gesamt!$B$24-Beamte!N745)))))</f>
        <v>0</v>
      </c>
      <c r="AC745" s="15">
        <f>IF(N745&gt;Gesamt!$B$24,0,AB745/Gesamt!$B$24*((N745)*(1+S745))/((1+Gesamt!$B$29)^(Gesamt!$B$24-N745)))</f>
        <v>0</v>
      </c>
      <c r="AD745" s="37">
        <f t="shared" si="83"/>
        <v>0</v>
      </c>
      <c r="AE745" s="15">
        <f>IF(R745-P745&lt;0,0,x)</f>
        <v>0</v>
      </c>
    </row>
    <row r="746" spans="6:31" x14ac:dyDescent="0.15">
      <c r="F746" s="40"/>
      <c r="G746" s="40"/>
      <c r="H746" s="40"/>
      <c r="I746" s="41"/>
      <c r="J746" s="41"/>
      <c r="K746" s="32">
        <f t="shared" si="79"/>
        <v>0</v>
      </c>
      <c r="L746" s="42">
        <v>1.4999999999999999E-2</v>
      </c>
      <c r="M746" s="33">
        <f t="shared" si="80"/>
        <v>-50.997946611909654</v>
      </c>
      <c r="N746" s="22">
        <f>(Gesamt!$B$2-IF(H746=0,G746,H746))/365.25</f>
        <v>116</v>
      </c>
      <c r="O746" s="22">
        <f t="shared" si="78"/>
        <v>65.002053388090346</v>
      </c>
      <c r="P746" s="23">
        <f>F746+IF(C746="m",Gesamt!$B$13*365.25,Gesamt!$B$14*365.25)</f>
        <v>23741.25</v>
      </c>
      <c r="Q746" s="34">
        <f t="shared" si="81"/>
        <v>23742</v>
      </c>
      <c r="R746" s="24">
        <f>IF(N746&lt;Gesamt!$B$23,IF(H746=0,G746+365.25*Gesamt!$B$23,H746+365.25*Gesamt!$B$23),0)</f>
        <v>0</v>
      </c>
      <c r="S746" s="35">
        <f>IF(M746&lt;Gesamt!$B$17,Gesamt!$C$17,IF(M746&lt;Gesamt!$B$18,Gesamt!$C$18,IF(M746&lt;Gesamt!$B$19,Gesamt!$C$19,Gesamt!$C$20)))</f>
        <v>0</v>
      </c>
      <c r="T746" s="26">
        <f>IF(R746&gt;0,IF(R746&lt;P746,K746/12*Gesamt!$C$23*(1+L746)^(Gesamt!$B$23-Beamte!N746)*(1+$K$4),0),0)</f>
        <v>0</v>
      </c>
      <c r="U746" s="36">
        <f>(T746/Gesamt!$B$23*N746/((1+Gesamt!$B$29)^(Gesamt!$B$23-Beamte!N746)))*(1+S746)</f>
        <v>0</v>
      </c>
      <c r="V746" s="24">
        <f>IF(N746&lt;Gesamt!$B$24,IF(H746=0,G746+365.25*Gesamt!$B$24,H746+365.25*Gesamt!$B$24),0)</f>
        <v>0</v>
      </c>
      <c r="W746" s="26" t="b">
        <f>IF(V746&gt;0,IF(V746&lt;P746,K746/12*Gesamt!$C$24*(1+L746)^(Gesamt!$B$24-Beamte!N746)*(1+$K$4),IF(O746&gt;=35,K746/12*Gesamt!$C$24*(1+L746)^(O746-N746)*(1+$K$4),0)))</f>
        <v>0</v>
      </c>
      <c r="X746" s="36">
        <f>IF(O746&gt;=40,(W746/Gesamt!$B$24*N746/((1+Gesamt!$B$29)^(Gesamt!$B$24-Beamte!N746))*(1+S746)),IF(O746&gt;=35,(W746/O746*N746/((1+Gesamt!$B$29)^(O746-Beamte!N746))*(1+S746)),0))</f>
        <v>0</v>
      </c>
      <c r="Y746" s="27">
        <f>IF(N746&gt;Gesamt!$B$23,0,K746/12*Gesamt!$C$23*(((1+Beamte!L746)^(Gesamt!$B$23-Beamte!N746))))</f>
        <v>0</v>
      </c>
      <c r="Z746" s="15">
        <f>IF(N746&gt;Gesamt!$B$32,0,Y746/Gesamt!$B$32*((N746)*(1+S746))/((1+Gesamt!$B$29)^(Gesamt!$B$32-N746)))</f>
        <v>0</v>
      </c>
      <c r="AA746" s="37">
        <f t="shared" si="82"/>
        <v>0</v>
      </c>
      <c r="AB746" s="15">
        <f>IF(V746-P746&gt;0,0,IF(N746&gt;Gesamt!$B$24,0,K746/12*Gesamt!$C$24*(((1+Beamte!L746)^(Gesamt!$B$24-Beamte!N746)))))</f>
        <v>0</v>
      </c>
      <c r="AC746" s="15">
        <f>IF(N746&gt;Gesamt!$B$24,0,AB746/Gesamt!$B$24*((N746)*(1+S746))/((1+Gesamt!$B$29)^(Gesamt!$B$24-N746)))</f>
        <v>0</v>
      </c>
      <c r="AD746" s="37">
        <f t="shared" si="83"/>
        <v>0</v>
      </c>
      <c r="AE746" s="15">
        <f>IF(R746-P746&lt;0,0,x)</f>
        <v>0</v>
      </c>
    </row>
    <row r="747" spans="6:31" x14ac:dyDescent="0.15">
      <c r="F747" s="40"/>
      <c r="G747" s="40"/>
      <c r="H747" s="40"/>
      <c r="I747" s="41"/>
      <c r="J747" s="41"/>
      <c r="K747" s="32">
        <f t="shared" si="79"/>
        <v>0</v>
      </c>
      <c r="L747" s="42">
        <v>1.4999999999999999E-2</v>
      </c>
      <c r="M747" s="33">
        <f t="shared" si="80"/>
        <v>-50.997946611909654</v>
      </c>
      <c r="N747" s="22">
        <f>(Gesamt!$B$2-IF(H747=0,G747,H747))/365.25</f>
        <v>116</v>
      </c>
      <c r="O747" s="22">
        <f t="shared" si="78"/>
        <v>65.002053388090346</v>
      </c>
      <c r="P747" s="23">
        <f>F747+IF(C747="m",Gesamt!$B$13*365.25,Gesamt!$B$14*365.25)</f>
        <v>23741.25</v>
      </c>
      <c r="Q747" s="34">
        <f t="shared" si="81"/>
        <v>23742</v>
      </c>
      <c r="R747" s="24">
        <f>IF(N747&lt;Gesamt!$B$23,IF(H747=0,G747+365.25*Gesamt!$B$23,H747+365.25*Gesamt!$B$23),0)</f>
        <v>0</v>
      </c>
      <c r="S747" s="35">
        <f>IF(M747&lt;Gesamt!$B$17,Gesamt!$C$17,IF(M747&lt;Gesamt!$B$18,Gesamt!$C$18,IF(M747&lt;Gesamt!$B$19,Gesamt!$C$19,Gesamt!$C$20)))</f>
        <v>0</v>
      </c>
      <c r="T747" s="26">
        <f>IF(R747&gt;0,IF(R747&lt;P747,K747/12*Gesamt!$C$23*(1+L747)^(Gesamt!$B$23-Beamte!N747)*(1+$K$4),0),0)</f>
        <v>0</v>
      </c>
      <c r="U747" s="36">
        <f>(T747/Gesamt!$B$23*N747/((1+Gesamt!$B$29)^(Gesamt!$B$23-Beamte!N747)))*(1+S747)</f>
        <v>0</v>
      </c>
      <c r="V747" s="24">
        <f>IF(N747&lt;Gesamt!$B$24,IF(H747=0,G747+365.25*Gesamt!$B$24,H747+365.25*Gesamt!$B$24),0)</f>
        <v>0</v>
      </c>
      <c r="W747" s="26" t="b">
        <f>IF(V747&gt;0,IF(V747&lt;P747,K747/12*Gesamt!$C$24*(1+L747)^(Gesamt!$B$24-Beamte!N747)*(1+$K$4),IF(O747&gt;=35,K747/12*Gesamt!$C$24*(1+L747)^(O747-N747)*(1+$K$4),0)))</f>
        <v>0</v>
      </c>
      <c r="X747" s="36">
        <f>IF(O747&gt;=40,(W747/Gesamt!$B$24*N747/((1+Gesamt!$B$29)^(Gesamt!$B$24-Beamte!N747))*(1+S747)),IF(O747&gt;=35,(W747/O747*N747/((1+Gesamt!$B$29)^(O747-Beamte!N747))*(1+S747)),0))</f>
        <v>0</v>
      </c>
      <c r="Y747" s="27">
        <f>IF(N747&gt;Gesamt!$B$23,0,K747/12*Gesamt!$C$23*(((1+Beamte!L747)^(Gesamt!$B$23-Beamte!N747))))</f>
        <v>0</v>
      </c>
      <c r="Z747" s="15">
        <f>IF(N747&gt;Gesamt!$B$32,0,Y747/Gesamt!$B$32*((N747)*(1+S747))/((1+Gesamt!$B$29)^(Gesamt!$B$32-N747)))</f>
        <v>0</v>
      </c>
      <c r="AA747" s="37">
        <f t="shared" si="82"/>
        <v>0</v>
      </c>
      <c r="AB747" s="15">
        <f>IF(V747-P747&gt;0,0,IF(N747&gt;Gesamt!$B$24,0,K747/12*Gesamt!$C$24*(((1+Beamte!L747)^(Gesamt!$B$24-Beamte!N747)))))</f>
        <v>0</v>
      </c>
      <c r="AC747" s="15">
        <f>IF(N747&gt;Gesamt!$B$24,0,AB747/Gesamt!$B$24*((N747)*(1+S747))/((1+Gesamt!$B$29)^(Gesamt!$B$24-N747)))</f>
        <v>0</v>
      </c>
      <c r="AD747" s="37">
        <f t="shared" si="83"/>
        <v>0</v>
      </c>
      <c r="AE747" s="15">
        <f>IF(R747-P747&lt;0,0,x)</f>
        <v>0</v>
      </c>
    </row>
    <row r="748" spans="6:31" x14ac:dyDescent="0.15">
      <c r="F748" s="40"/>
      <c r="G748" s="40"/>
      <c r="H748" s="40"/>
      <c r="I748" s="41"/>
      <c r="J748" s="41"/>
      <c r="K748" s="32">
        <f t="shared" si="79"/>
        <v>0</v>
      </c>
      <c r="L748" s="42">
        <v>1.4999999999999999E-2</v>
      </c>
      <c r="M748" s="33">
        <f t="shared" si="80"/>
        <v>-50.997946611909654</v>
      </c>
      <c r="N748" s="22">
        <f>(Gesamt!$B$2-IF(H748=0,G748,H748))/365.25</f>
        <v>116</v>
      </c>
      <c r="O748" s="22">
        <f t="shared" si="78"/>
        <v>65.002053388090346</v>
      </c>
      <c r="P748" s="23">
        <f>F748+IF(C748="m",Gesamt!$B$13*365.25,Gesamt!$B$14*365.25)</f>
        <v>23741.25</v>
      </c>
      <c r="Q748" s="34">
        <f t="shared" si="81"/>
        <v>23742</v>
      </c>
      <c r="R748" s="24">
        <f>IF(N748&lt;Gesamt!$B$23,IF(H748=0,G748+365.25*Gesamt!$B$23,H748+365.25*Gesamt!$B$23),0)</f>
        <v>0</v>
      </c>
      <c r="S748" s="35">
        <f>IF(M748&lt;Gesamt!$B$17,Gesamt!$C$17,IF(M748&lt;Gesamt!$B$18,Gesamt!$C$18,IF(M748&lt;Gesamt!$B$19,Gesamt!$C$19,Gesamt!$C$20)))</f>
        <v>0</v>
      </c>
      <c r="T748" s="26">
        <f>IF(R748&gt;0,IF(R748&lt;P748,K748/12*Gesamt!$C$23*(1+L748)^(Gesamt!$B$23-Beamte!N748)*(1+$K$4),0),0)</f>
        <v>0</v>
      </c>
      <c r="U748" s="36">
        <f>(T748/Gesamt!$B$23*N748/((1+Gesamt!$B$29)^(Gesamt!$B$23-Beamte!N748)))*(1+S748)</f>
        <v>0</v>
      </c>
      <c r="V748" s="24">
        <f>IF(N748&lt;Gesamt!$B$24,IF(H748=0,G748+365.25*Gesamt!$B$24,H748+365.25*Gesamt!$B$24),0)</f>
        <v>0</v>
      </c>
      <c r="W748" s="26" t="b">
        <f>IF(V748&gt;0,IF(V748&lt;P748,K748/12*Gesamt!$C$24*(1+L748)^(Gesamt!$B$24-Beamte!N748)*(1+$K$4),IF(O748&gt;=35,K748/12*Gesamt!$C$24*(1+L748)^(O748-N748)*(1+$K$4),0)))</f>
        <v>0</v>
      </c>
      <c r="X748" s="36">
        <f>IF(O748&gt;=40,(W748/Gesamt!$B$24*N748/((1+Gesamt!$B$29)^(Gesamt!$B$24-Beamte!N748))*(1+S748)),IF(O748&gt;=35,(W748/O748*N748/((1+Gesamt!$B$29)^(O748-Beamte!N748))*(1+S748)),0))</f>
        <v>0</v>
      </c>
      <c r="Y748" s="27">
        <f>IF(N748&gt;Gesamt!$B$23,0,K748/12*Gesamt!$C$23*(((1+Beamte!L748)^(Gesamt!$B$23-Beamte!N748))))</f>
        <v>0</v>
      </c>
      <c r="Z748" s="15">
        <f>IF(N748&gt;Gesamt!$B$32,0,Y748/Gesamt!$B$32*((N748)*(1+S748))/((1+Gesamt!$B$29)^(Gesamt!$B$32-N748)))</f>
        <v>0</v>
      </c>
      <c r="AA748" s="37">
        <f t="shared" si="82"/>
        <v>0</v>
      </c>
      <c r="AB748" s="15">
        <f>IF(V748-P748&gt;0,0,IF(N748&gt;Gesamt!$B$24,0,K748/12*Gesamt!$C$24*(((1+Beamte!L748)^(Gesamt!$B$24-Beamte!N748)))))</f>
        <v>0</v>
      </c>
      <c r="AC748" s="15">
        <f>IF(N748&gt;Gesamt!$B$24,0,AB748/Gesamt!$B$24*((N748)*(1+S748))/((1+Gesamt!$B$29)^(Gesamt!$B$24-N748)))</f>
        <v>0</v>
      </c>
      <c r="AD748" s="37">
        <f t="shared" si="83"/>
        <v>0</v>
      </c>
      <c r="AE748" s="15">
        <f>IF(R748-P748&lt;0,0,x)</f>
        <v>0</v>
      </c>
    </row>
    <row r="749" spans="6:31" x14ac:dyDescent="0.15">
      <c r="F749" s="40"/>
      <c r="G749" s="40"/>
      <c r="H749" s="40"/>
      <c r="I749" s="41"/>
      <c r="J749" s="41"/>
      <c r="K749" s="32">
        <f t="shared" si="79"/>
        <v>0</v>
      </c>
      <c r="L749" s="42">
        <v>1.4999999999999999E-2</v>
      </c>
      <c r="M749" s="33">
        <f t="shared" si="80"/>
        <v>-50.997946611909654</v>
      </c>
      <c r="N749" s="22">
        <f>(Gesamt!$B$2-IF(H749=0,G749,H749))/365.25</f>
        <v>116</v>
      </c>
      <c r="O749" s="22">
        <f t="shared" si="78"/>
        <v>65.002053388090346</v>
      </c>
      <c r="P749" s="23">
        <f>F749+IF(C749="m",Gesamt!$B$13*365.25,Gesamt!$B$14*365.25)</f>
        <v>23741.25</v>
      </c>
      <c r="Q749" s="34">
        <f t="shared" si="81"/>
        <v>23742</v>
      </c>
      <c r="R749" s="24">
        <f>IF(N749&lt;Gesamt!$B$23,IF(H749=0,G749+365.25*Gesamt!$B$23,H749+365.25*Gesamt!$B$23),0)</f>
        <v>0</v>
      </c>
      <c r="S749" s="35">
        <f>IF(M749&lt;Gesamt!$B$17,Gesamt!$C$17,IF(M749&lt;Gesamt!$B$18,Gesamt!$C$18,IF(M749&lt;Gesamt!$B$19,Gesamt!$C$19,Gesamt!$C$20)))</f>
        <v>0</v>
      </c>
      <c r="T749" s="26">
        <f>IF(R749&gt;0,IF(R749&lt;P749,K749/12*Gesamt!$C$23*(1+L749)^(Gesamt!$B$23-Beamte!N749)*(1+$K$4),0),0)</f>
        <v>0</v>
      </c>
      <c r="U749" s="36">
        <f>(T749/Gesamt!$B$23*N749/((1+Gesamt!$B$29)^(Gesamt!$B$23-Beamte!N749)))*(1+S749)</f>
        <v>0</v>
      </c>
      <c r="V749" s="24">
        <f>IF(N749&lt;Gesamt!$B$24,IF(H749=0,G749+365.25*Gesamt!$B$24,H749+365.25*Gesamt!$B$24),0)</f>
        <v>0</v>
      </c>
      <c r="W749" s="26" t="b">
        <f>IF(V749&gt;0,IF(V749&lt;P749,K749/12*Gesamt!$C$24*(1+L749)^(Gesamt!$B$24-Beamte!N749)*(1+$K$4),IF(O749&gt;=35,K749/12*Gesamt!$C$24*(1+L749)^(O749-N749)*(1+$K$4),0)))</f>
        <v>0</v>
      </c>
      <c r="X749" s="36">
        <f>IF(O749&gt;=40,(W749/Gesamt!$B$24*N749/((1+Gesamt!$B$29)^(Gesamt!$B$24-Beamte!N749))*(1+S749)),IF(O749&gt;=35,(W749/O749*N749/((1+Gesamt!$B$29)^(O749-Beamte!N749))*(1+S749)),0))</f>
        <v>0</v>
      </c>
      <c r="Y749" s="27">
        <f>IF(N749&gt;Gesamt!$B$23,0,K749/12*Gesamt!$C$23*(((1+Beamte!L749)^(Gesamt!$B$23-Beamte!N749))))</f>
        <v>0</v>
      </c>
      <c r="Z749" s="15">
        <f>IF(N749&gt;Gesamt!$B$32,0,Y749/Gesamt!$B$32*((N749)*(1+S749))/((1+Gesamt!$B$29)^(Gesamt!$B$32-N749)))</f>
        <v>0</v>
      </c>
      <c r="AA749" s="37">
        <f t="shared" si="82"/>
        <v>0</v>
      </c>
      <c r="AB749" s="15">
        <f>IF(V749-P749&gt;0,0,IF(N749&gt;Gesamt!$B$24,0,K749/12*Gesamt!$C$24*(((1+Beamte!L749)^(Gesamt!$B$24-Beamte!N749)))))</f>
        <v>0</v>
      </c>
      <c r="AC749" s="15">
        <f>IF(N749&gt;Gesamt!$B$24,0,AB749/Gesamt!$B$24*((N749)*(1+S749))/((1+Gesamt!$B$29)^(Gesamt!$B$24-N749)))</f>
        <v>0</v>
      </c>
      <c r="AD749" s="37">
        <f t="shared" si="83"/>
        <v>0</v>
      </c>
      <c r="AE749" s="15">
        <f>IF(R749-P749&lt;0,0,x)</f>
        <v>0</v>
      </c>
    </row>
    <row r="750" spans="6:31" x14ac:dyDescent="0.15">
      <c r="F750" s="40"/>
      <c r="G750" s="40"/>
      <c r="H750" s="40"/>
      <c r="I750" s="41"/>
      <c r="J750" s="41"/>
      <c r="K750" s="32">
        <f t="shared" si="79"/>
        <v>0</v>
      </c>
      <c r="L750" s="42">
        <v>1.4999999999999999E-2</v>
      </c>
      <c r="M750" s="33">
        <f t="shared" si="80"/>
        <v>-50.997946611909654</v>
      </c>
      <c r="N750" s="22">
        <f>(Gesamt!$B$2-IF(H750=0,G750,H750))/365.25</f>
        <v>116</v>
      </c>
      <c r="O750" s="22">
        <f t="shared" si="78"/>
        <v>65.002053388090346</v>
      </c>
      <c r="P750" s="23">
        <f>F750+IF(C750="m",Gesamt!$B$13*365.25,Gesamt!$B$14*365.25)</f>
        <v>23741.25</v>
      </c>
      <c r="Q750" s="34">
        <f t="shared" si="81"/>
        <v>23742</v>
      </c>
      <c r="R750" s="24">
        <f>IF(N750&lt;Gesamt!$B$23,IF(H750=0,G750+365.25*Gesamt!$B$23,H750+365.25*Gesamt!$B$23),0)</f>
        <v>0</v>
      </c>
      <c r="S750" s="35">
        <f>IF(M750&lt;Gesamt!$B$17,Gesamt!$C$17,IF(M750&lt;Gesamt!$B$18,Gesamt!$C$18,IF(M750&lt;Gesamt!$B$19,Gesamt!$C$19,Gesamt!$C$20)))</f>
        <v>0</v>
      </c>
      <c r="T750" s="26">
        <f>IF(R750&gt;0,IF(R750&lt;P750,K750/12*Gesamt!$C$23*(1+L750)^(Gesamt!$B$23-Beamte!N750)*(1+$K$4),0),0)</f>
        <v>0</v>
      </c>
      <c r="U750" s="36">
        <f>(T750/Gesamt!$B$23*N750/((1+Gesamt!$B$29)^(Gesamt!$B$23-Beamte!N750)))*(1+S750)</f>
        <v>0</v>
      </c>
      <c r="V750" s="24">
        <f>IF(N750&lt;Gesamt!$B$24,IF(H750=0,G750+365.25*Gesamt!$B$24,H750+365.25*Gesamt!$B$24),0)</f>
        <v>0</v>
      </c>
      <c r="W750" s="26" t="b">
        <f>IF(V750&gt;0,IF(V750&lt;P750,K750/12*Gesamt!$C$24*(1+L750)^(Gesamt!$B$24-Beamte!N750)*(1+$K$4),IF(O750&gt;=35,K750/12*Gesamt!$C$24*(1+L750)^(O750-N750)*(1+$K$4),0)))</f>
        <v>0</v>
      </c>
      <c r="X750" s="36">
        <f>IF(O750&gt;=40,(W750/Gesamt!$B$24*N750/((1+Gesamt!$B$29)^(Gesamt!$B$24-Beamte!N750))*(1+S750)),IF(O750&gt;=35,(W750/O750*N750/((1+Gesamt!$B$29)^(O750-Beamte!N750))*(1+S750)),0))</f>
        <v>0</v>
      </c>
      <c r="Y750" s="27">
        <f>IF(N750&gt;Gesamt!$B$23,0,K750/12*Gesamt!$C$23*(((1+Beamte!L750)^(Gesamt!$B$23-Beamte!N750))))</f>
        <v>0</v>
      </c>
      <c r="Z750" s="15">
        <f>IF(N750&gt;Gesamt!$B$32,0,Y750/Gesamt!$B$32*((N750)*(1+S750))/((1+Gesamt!$B$29)^(Gesamt!$B$32-N750)))</f>
        <v>0</v>
      </c>
      <c r="AA750" s="37">
        <f t="shared" si="82"/>
        <v>0</v>
      </c>
      <c r="AB750" s="15">
        <f>IF(V750-P750&gt;0,0,IF(N750&gt;Gesamt!$B$24,0,K750/12*Gesamt!$C$24*(((1+Beamte!L750)^(Gesamt!$B$24-Beamte!N750)))))</f>
        <v>0</v>
      </c>
      <c r="AC750" s="15">
        <f>IF(N750&gt;Gesamt!$B$24,0,AB750/Gesamt!$B$24*((N750)*(1+S750))/((1+Gesamt!$B$29)^(Gesamt!$B$24-N750)))</f>
        <v>0</v>
      </c>
      <c r="AD750" s="37">
        <f t="shared" si="83"/>
        <v>0</v>
      </c>
      <c r="AE750" s="15">
        <f>IF(R750-P750&lt;0,0,x)</f>
        <v>0</v>
      </c>
    </row>
    <row r="751" spans="6:31" x14ac:dyDescent="0.15">
      <c r="F751" s="40"/>
      <c r="G751" s="40"/>
      <c r="H751" s="40"/>
      <c r="I751" s="41"/>
      <c r="J751" s="41"/>
      <c r="K751" s="32">
        <f t="shared" si="79"/>
        <v>0</v>
      </c>
      <c r="L751" s="42">
        <v>1.4999999999999999E-2</v>
      </c>
      <c r="M751" s="33">
        <f t="shared" si="80"/>
        <v>-50.997946611909654</v>
      </c>
      <c r="N751" s="22">
        <f>(Gesamt!$B$2-IF(H751=0,G751,H751))/365.25</f>
        <v>116</v>
      </c>
      <c r="O751" s="22">
        <f t="shared" si="78"/>
        <v>65.002053388090346</v>
      </c>
      <c r="P751" s="23">
        <f>F751+IF(C751="m",Gesamt!$B$13*365.25,Gesamt!$B$14*365.25)</f>
        <v>23741.25</v>
      </c>
      <c r="Q751" s="34">
        <f t="shared" si="81"/>
        <v>23742</v>
      </c>
      <c r="R751" s="24">
        <f>IF(N751&lt;Gesamt!$B$23,IF(H751=0,G751+365.25*Gesamt!$B$23,H751+365.25*Gesamt!$B$23),0)</f>
        <v>0</v>
      </c>
      <c r="S751" s="35">
        <f>IF(M751&lt;Gesamt!$B$17,Gesamt!$C$17,IF(M751&lt;Gesamt!$B$18,Gesamt!$C$18,IF(M751&lt;Gesamt!$B$19,Gesamt!$C$19,Gesamt!$C$20)))</f>
        <v>0</v>
      </c>
      <c r="T751" s="26">
        <f>IF(R751&gt;0,IF(R751&lt;P751,K751/12*Gesamt!$C$23*(1+L751)^(Gesamt!$B$23-Beamte!N751)*(1+$K$4),0),0)</f>
        <v>0</v>
      </c>
      <c r="U751" s="36">
        <f>(T751/Gesamt!$B$23*N751/((1+Gesamt!$B$29)^(Gesamt!$B$23-Beamte!N751)))*(1+S751)</f>
        <v>0</v>
      </c>
      <c r="V751" s="24">
        <f>IF(N751&lt;Gesamt!$B$24,IF(H751=0,G751+365.25*Gesamt!$B$24,H751+365.25*Gesamt!$B$24),0)</f>
        <v>0</v>
      </c>
      <c r="W751" s="26" t="b">
        <f>IF(V751&gt;0,IF(V751&lt;P751,K751/12*Gesamt!$C$24*(1+L751)^(Gesamt!$B$24-Beamte!N751)*(1+$K$4),IF(O751&gt;=35,K751/12*Gesamt!$C$24*(1+L751)^(O751-N751)*(1+$K$4),0)))</f>
        <v>0</v>
      </c>
      <c r="X751" s="36">
        <f>IF(O751&gt;=40,(W751/Gesamt!$B$24*N751/((1+Gesamt!$B$29)^(Gesamt!$B$24-Beamte!N751))*(1+S751)),IF(O751&gt;=35,(W751/O751*N751/((1+Gesamt!$B$29)^(O751-Beamte!N751))*(1+S751)),0))</f>
        <v>0</v>
      </c>
      <c r="Y751" s="27">
        <f>IF(N751&gt;Gesamt!$B$23,0,K751/12*Gesamt!$C$23*(((1+Beamte!L751)^(Gesamt!$B$23-Beamte!N751))))</f>
        <v>0</v>
      </c>
      <c r="Z751" s="15">
        <f>IF(N751&gt;Gesamt!$B$32,0,Y751/Gesamt!$B$32*((N751)*(1+S751))/((1+Gesamt!$B$29)^(Gesamt!$B$32-N751)))</f>
        <v>0</v>
      </c>
      <c r="AA751" s="37">
        <f t="shared" si="82"/>
        <v>0</v>
      </c>
      <c r="AB751" s="15">
        <f>IF(V751-P751&gt;0,0,IF(N751&gt;Gesamt!$B$24,0,K751/12*Gesamt!$C$24*(((1+Beamte!L751)^(Gesamt!$B$24-Beamte!N751)))))</f>
        <v>0</v>
      </c>
      <c r="AC751" s="15">
        <f>IF(N751&gt;Gesamt!$B$24,0,AB751/Gesamt!$B$24*((N751)*(1+S751))/((1+Gesamt!$B$29)^(Gesamt!$B$24-N751)))</f>
        <v>0</v>
      </c>
      <c r="AD751" s="37">
        <f t="shared" si="83"/>
        <v>0</v>
      </c>
      <c r="AE751" s="15">
        <f>IF(R751-P751&lt;0,0,x)</f>
        <v>0</v>
      </c>
    </row>
    <row r="752" spans="6:31" x14ac:dyDescent="0.15">
      <c r="F752" s="40"/>
      <c r="G752" s="40"/>
      <c r="H752" s="40"/>
      <c r="I752" s="41"/>
      <c r="J752" s="41"/>
      <c r="K752" s="32">
        <f t="shared" si="79"/>
        <v>0</v>
      </c>
      <c r="L752" s="42">
        <v>1.4999999999999999E-2</v>
      </c>
      <c r="M752" s="33">
        <f t="shared" si="80"/>
        <v>-50.997946611909654</v>
      </c>
      <c r="N752" s="22">
        <f>(Gesamt!$B$2-IF(H752=0,G752,H752))/365.25</f>
        <v>116</v>
      </c>
      <c r="O752" s="22">
        <f t="shared" si="78"/>
        <v>65.002053388090346</v>
      </c>
      <c r="P752" s="23">
        <f>F752+IF(C752="m",Gesamt!$B$13*365.25,Gesamt!$B$14*365.25)</f>
        <v>23741.25</v>
      </c>
      <c r="Q752" s="34">
        <f t="shared" si="81"/>
        <v>23742</v>
      </c>
      <c r="R752" s="24">
        <f>IF(N752&lt;Gesamt!$B$23,IF(H752=0,G752+365.25*Gesamt!$B$23,H752+365.25*Gesamt!$B$23),0)</f>
        <v>0</v>
      </c>
      <c r="S752" s="35">
        <f>IF(M752&lt;Gesamt!$B$17,Gesamt!$C$17,IF(M752&lt;Gesamt!$B$18,Gesamt!$C$18,IF(M752&lt;Gesamt!$B$19,Gesamt!$C$19,Gesamt!$C$20)))</f>
        <v>0</v>
      </c>
      <c r="T752" s="26">
        <f>IF(R752&gt;0,IF(R752&lt;P752,K752/12*Gesamt!$C$23*(1+L752)^(Gesamt!$B$23-Beamte!N752)*(1+$K$4),0),0)</f>
        <v>0</v>
      </c>
      <c r="U752" s="36">
        <f>(T752/Gesamt!$B$23*N752/((1+Gesamt!$B$29)^(Gesamt!$B$23-Beamte!N752)))*(1+S752)</f>
        <v>0</v>
      </c>
      <c r="V752" s="24">
        <f>IF(N752&lt;Gesamt!$B$24,IF(H752=0,G752+365.25*Gesamt!$B$24,H752+365.25*Gesamt!$B$24),0)</f>
        <v>0</v>
      </c>
      <c r="W752" s="26" t="b">
        <f>IF(V752&gt;0,IF(V752&lt;P752,K752/12*Gesamt!$C$24*(1+L752)^(Gesamt!$B$24-Beamte!N752)*(1+$K$4),IF(O752&gt;=35,K752/12*Gesamt!$C$24*(1+L752)^(O752-N752)*(1+$K$4),0)))</f>
        <v>0</v>
      </c>
      <c r="X752" s="36">
        <f>IF(O752&gt;=40,(W752/Gesamt!$B$24*N752/((1+Gesamt!$B$29)^(Gesamt!$B$24-Beamte!N752))*(1+S752)),IF(O752&gt;=35,(W752/O752*N752/((1+Gesamt!$B$29)^(O752-Beamte!N752))*(1+S752)),0))</f>
        <v>0</v>
      </c>
      <c r="Y752" s="27">
        <f>IF(N752&gt;Gesamt!$B$23,0,K752/12*Gesamt!$C$23*(((1+Beamte!L752)^(Gesamt!$B$23-Beamte!N752))))</f>
        <v>0</v>
      </c>
      <c r="Z752" s="15">
        <f>IF(N752&gt;Gesamt!$B$32,0,Y752/Gesamt!$B$32*((N752)*(1+S752))/((1+Gesamt!$B$29)^(Gesamt!$B$32-N752)))</f>
        <v>0</v>
      </c>
      <c r="AA752" s="37">
        <f t="shared" si="82"/>
        <v>0</v>
      </c>
      <c r="AB752" s="15">
        <f>IF(V752-P752&gt;0,0,IF(N752&gt;Gesamt!$B$24,0,K752/12*Gesamt!$C$24*(((1+Beamte!L752)^(Gesamt!$B$24-Beamte!N752)))))</f>
        <v>0</v>
      </c>
      <c r="AC752" s="15">
        <f>IF(N752&gt;Gesamt!$B$24,0,AB752/Gesamt!$B$24*((N752)*(1+S752))/((1+Gesamt!$B$29)^(Gesamt!$B$24-N752)))</f>
        <v>0</v>
      </c>
      <c r="AD752" s="37">
        <f t="shared" si="83"/>
        <v>0</v>
      </c>
      <c r="AE752" s="15">
        <f>IF(R752-P752&lt;0,0,x)</f>
        <v>0</v>
      </c>
    </row>
    <row r="753" spans="6:31" x14ac:dyDescent="0.15">
      <c r="F753" s="40"/>
      <c r="G753" s="40"/>
      <c r="H753" s="40"/>
      <c r="I753" s="41"/>
      <c r="J753" s="41"/>
      <c r="K753" s="32">
        <f t="shared" si="79"/>
        <v>0</v>
      </c>
      <c r="L753" s="42">
        <v>1.4999999999999999E-2</v>
      </c>
      <c r="M753" s="33">
        <f t="shared" si="80"/>
        <v>-50.997946611909654</v>
      </c>
      <c r="N753" s="22">
        <f>(Gesamt!$B$2-IF(H753=0,G753,H753))/365.25</f>
        <v>116</v>
      </c>
      <c r="O753" s="22">
        <f t="shared" si="78"/>
        <v>65.002053388090346</v>
      </c>
      <c r="P753" s="23">
        <f>F753+IF(C753="m",Gesamt!$B$13*365.25,Gesamt!$B$14*365.25)</f>
        <v>23741.25</v>
      </c>
      <c r="Q753" s="34">
        <f t="shared" si="81"/>
        <v>23742</v>
      </c>
      <c r="R753" s="24">
        <f>IF(N753&lt;Gesamt!$B$23,IF(H753=0,G753+365.25*Gesamt!$B$23,H753+365.25*Gesamt!$B$23),0)</f>
        <v>0</v>
      </c>
      <c r="S753" s="35">
        <f>IF(M753&lt;Gesamt!$B$17,Gesamt!$C$17,IF(M753&lt;Gesamt!$B$18,Gesamt!$C$18,IF(M753&lt;Gesamt!$B$19,Gesamt!$C$19,Gesamt!$C$20)))</f>
        <v>0</v>
      </c>
      <c r="T753" s="26">
        <f>IF(R753&gt;0,IF(R753&lt;P753,K753/12*Gesamt!$C$23*(1+L753)^(Gesamt!$B$23-Beamte!N753)*(1+$K$4),0),0)</f>
        <v>0</v>
      </c>
      <c r="U753" s="36">
        <f>(T753/Gesamt!$B$23*N753/((1+Gesamt!$B$29)^(Gesamt!$B$23-Beamte!N753)))*(1+S753)</f>
        <v>0</v>
      </c>
      <c r="V753" s="24">
        <f>IF(N753&lt;Gesamt!$B$24,IF(H753=0,G753+365.25*Gesamt!$B$24,H753+365.25*Gesamt!$B$24),0)</f>
        <v>0</v>
      </c>
      <c r="W753" s="26" t="b">
        <f>IF(V753&gt;0,IF(V753&lt;P753,K753/12*Gesamt!$C$24*(1+L753)^(Gesamt!$B$24-Beamte!N753)*(1+$K$4),IF(O753&gt;=35,K753/12*Gesamt!$C$24*(1+L753)^(O753-N753)*(1+$K$4),0)))</f>
        <v>0</v>
      </c>
      <c r="X753" s="36">
        <f>IF(O753&gt;=40,(W753/Gesamt!$B$24*N753/((1+Gesamt!$B$29)^(Gesamt!$B$24-Beamte!N753))*(1+S753)),IF(O753&gt;=35,(W753/O753*N753/((1+Gesamt!$B$29)^(O753-Beamte!N753))*(1+S753)),0))</f>
        <v>0</v>
      </c>
      <c r="Y753" s="27">
        <f>IF(N753&gt;Gesamt!$B$23,0,K753/12*Gesamt!$C$23*(((1+Beamte!L753)^(Gesamt!$B$23-Beamte!N753))))</f>
        <v>0</v>
      </c>
      <c r="Z753" s="15">
        <f>IF(N753&gt;Gesamt!$B$32,0,Y753/Gesamt!$B$32*((N753)*(1+S753))/((1+Gesamt!$B$29)^(Gesamt!$B$32-N753)))</f>
        <v>0</v>
      </c>
      <c r="AA753" s="37">
        <f t="shared" si="82"/>
        <v>0</v>
      </c>
      <c r="AB753" s="15">
        <f>IF(V753-P753&gt;0,0,IF(N753&gt;Gesamt!$B$24,0,K753/12*Gesamt!$C$24*(((1+Beamte!L753)^(Gesamt!$B$24-Beamte!N753)))))</f>
        <v>0</v>
      </c>
      <c r="AC753" s="15">
        <f>IF(N753&gt;Gesamt!$B$24,0,AB753/Gesamt!$B$24*((N753)*(1+S753))/((1+Gesamt!$B$29)^(Gesamt!$B$24-N753)))</f>
        <v>0</v>
      </c>
      <c r="AD753" s="37">
        <f t="shared" si="83"/>
        <v>0</v>
      </c>
      <c r="AE753" s="15">
        <f>IF(R753-P753&lt;0,0,x)</f>
        <v>0</v>
      </c>
    </row>
    <row r="754" spans="6:31" x14ac:dyDescent="0.15">
      <c r="F754" s="40"/>
      <c r="G754" s="40"/>
      <c r="H754" s="40"/>
      <c r="I754" s="41"/>
      <c r="J754" s="41"/>
      <c r="K754" s="32">
        <f t="shared" si="79"/>
        <v>0</v>
      </c>
      <c r="L754" s="42">
        <v>1.4999999999999999E-2</v>
      </c>
      <c r="M754" s="33">
        <f t="shared" si="80"/>
        <v>-50.997946611909654</v>
      </c>
      <c r="N754" s="22">
        <f>(Gesamt!$B$2-IF(H754=0,G754,H754))/365.25</f>
        <v>116</v>
      </c>
      <c r="O754" s="22">
        <f t="shared" si="78"/>
        <v>65.002053388090346</v>
      </c>
      <c r="P754" s="23">
        <f>F754+IF(C754="m",Gesamt!$B$13*365.25,Gesamt!$B$14*365.25)</f>
        <v>23741.25</v>
      </c>
      <c r="Q754" s="34">
        <f t="shared" si="81"/>
        <v>23742</v>
      </c>
      <c r="R754" s="24">
        <f>IF(N754&lt;Gesamt!$B$23,IF(H754=0,G754+365.25*Gesamt!$B$23,H754+365.25*Gesamt!$B$23),0)</f>
        <v>0</v>
      </c>
      <c r="S754" s="35">
        <f>IF(M754&lt;Gesamt!$B$17,Gesamt!$C$17,IF(M754&lt;Gesamt!$B$18,Gesamt!$C$18,IF(M754&lt;Gesamt!$B$19,Gesamt!$C$19,Gesamt!$C$20)))</f>
        <v>0</v>
      </c>
      <c r="T754" s="26">
        <f>IF(R754&gt;0,IF(R754&lt;P754,K754/12*Gesamt!$C$23*(1+L754)^(Gesamt!$B$23-Beamte!N754)*(1+$K$4),0),0)</f>
        <v>0</v>
      </c>
      <c r="U754" s="36">
        <f>(T754/Gesamt!$B$23*N754/((1+Gesamt!$B$29)^(Gesamt!$B$23-Beamte!N754)))*(1+S754)</f>
        <v>0</v>
      </c>
      <c r="V754" s="24">
        <f>IF(N754&lt;Gesamt!$B$24,IF(H754=0,G754+365.25*Gesamt!$B$24,H754+365.25*Gesamt!$B$24),0)</f>
        <v>0</v>
      </c>
      <c r="W754" s="26" t="b">
        <f>IF(V754&gt;0,IF(V754&lt;P754,K754/12*Gesamt!$C$24*(1+L754)^(Gesamt!$B$24-Beamte!N754)*(1+$K$4),IF(O754&gt;=35,K754/12*Gesamt!$C$24*(1+L754)^(O754-N754)*(1+$K$4),0)))</f>
        <v>0</v>
      </c>
      <c r="X754" s="36">
        <f>IF(O754&gt;=40,(W754/Gesamt!$B$24*N754/((1+Gesamt!$B$29)^(Gesamt!$B$24-Beamte!N754))*(1+S754)),IF(O754&gt;=35,(W754/O754*N754/((1+Gesamt!$B$29)^(O754-Beamte!N754))*(1+S754)),0))</f>
        <v>0</v>
      </c>
      <c r="Y754" s="27">
        <f>IF(N754&gt;Gesamt!$B$23,0,K754/12*Gesamt!$C$23*(((1+Beamte!L754)^(Gesamt!$B$23-Beamte!N754))))</f>
        <v>0</v>
      </c>
      <c r="Z754" s="15">
        <f>IF(N754&gt;Gesamt!$B$32,0,Y754/Gesamt!$B$32*((N754)*(1+S754))/((1+Gesamt!$B$29)^(Gesamt!$B$32-N754)))</f>
        <v>0</v>
      </c>
      <c r="AA754" s="37">
        <f t="shared" si="82"/>
        <v>0</v>
      </c>
      <c r="AB754" s="15">
        <f>IF(V754-P754&gt;0,0,IF(N754&gt;Gesamt!$B$24,0,K754/12*Gesamt!$C$24*(((1+Beamte!L754)^(Gesamt!$B$24-Beamte!N754)))))</f>
        <v>0</v>
      </c>
      <c r="AC754" s="15">
        <f>IF(N754&gt;Gesamt!$B$24,0,AB754/Gesamt!$B$24*((N754)*(1+S754))/((1+Gesamt!$B$29)^(Gesamt!$B$24-N754)))</f>
        <v>0</v>
      </c>
      <c r="AD754" s="37">
        <f t="shared" si="83"/>
        <v>0</v>
      </c>
      <c r="AE754" s="15">
        <f>IF(R754-P754&lt;0,0,x)</f>
        <v>0</v>
      </c>
    </row>
    <row r="755" spans="6:31" x14ac:dyDescent="0.15">
      <c r="F755" s="40"/>
      <c r="G755" s="40"/>
      <c r="H755" s="40"/>
      <c r="I755" s="41"/>
      <c r="J755" s="41"/>
      <c r="K755" s="32">
        <f t="shared" si="79"/>
        <v>0</v>
      </c>
      <c r="L755" s="42">
        <v>1.4999999999999999E-2</v>
      </c>
      <c r="M755" s="33">
        <f t="shared" si="80"/>
        <v>-50.997946611909654</v>
      </c>
      <c r="N755" s="22">
        <f>(Gesamt!$B$2-IF(H755=0,G755,H755))/365.25</f>
        <v>116</v>
      </c>
      <c r="O755" s="22">
        <f t="shared" si="78"/>
        <v>65.002053388090346</v>
      </c>
      <c r="P755" s="23">
        <f>F755+IF(C755="m",Gesamt!$B$13*365.25,Gesamt!$B$14*365.25)</f>
        <v>23741.25</v>
      </c>
      <c r="Q755" s="34">
        <f t="shared" si="81"/>
        <v>23742</v>
      </c>
      <c r="R755" s="24">
        <f>IF(N755&lt;Gesamt!$B$23,IF(H755=0,G755+365.25*Gesamt!$B$23,H755+365.25*Gesamt!$B$23),0)</f>
        <v>0</v>
      </c>
      <c r="S755" s="35">
        <f>IF(M755&lt;Gesamt!$B$17,Gesamt!$C$17,IF(M755&lt;Gesamt!$B$18,Gesamt!$C$18,IF(M755&lt;Gesamt!$B$19,Gesamt!$C$19,Gesamt!$C$20)))</f>
        <v>0</v>
      </c>
      <c r="T755" s="26">
        <f>IF(R755&gt;0,IF(R755&lt;P755,K755/12*Gesamt!$C$23*(1+L755)^(Gesamt!$B$23-Beamte!N755)*(1+$K$4),0),0)</f>
        <v>0</v>
      </c>
      <c r="U755" s="36">
        <f>(T755/Gesamt!$B$23*N755/((1+Gesamt!$B$29)^(Gesamt!$B$23-Beamte!N755)))*(1+S755)</f>
        <v>0</v>
      </c>
      <c r="V755" s="24">
        <f>IF(N755&lt;Gesamt!$B$24,IF(H755=0,G755+365.25*Gesamt!$B$24,H755+365.25*Gesamt!$B$24),0)</f>
        <v>0</v>
      </c>
      <c r="W755" s="26" t="b">
        <f>IF(V755&gt;0,IF(V755&lt;P755,K755/12*Gesamt!$C$24*(1+L755)^(Gesamt!$B$24-Beamte!N755)*(1+$K$4),IF(O755&gt;=35,K755/12*Gesamt!$C$24*(1+L755)^(O755-N755)*(1+$K$4),0)))</f>
        <v>0</v>
      </c>
      <c r="X755" s="36">
        <f>IF(O755&gt;=40,(W755/Gesamt!$B$24*N755/((1+Gesamt!$B$29)^(Gesamt!$B$24-Beamte!N755))*(1+S755)),IF(O755&gt;=35,(W755/O755*N755/((1+Gesamt!$B$29)^(O755-Beamte!N755))*(1+S755)),0))</f>
        <v>0</v>
      </c>
      <c r="Y755" s="27">
        <f>IF(N755&gt;Gesamt!$B$23,0,K755/12*Gesamt!$C$23*(((1+Beamte!L755)^(Gesamt!$B$23-Beamte!N755))))</f>
        <v>0</v>
      </c>
      <c r="Z755" s="15">
        <f>IF(N755&gt;Gesamt!$B$32,0,Y755/Gesamt!$B$32*((N755)*(1+S755))/((1+Gesamt!$B$29)^(Gesamt!$B$32-N755)))</f>
        <v>0</v>
      </c>
      <c r="AA755" s="37">
        <f t="shared" si="82"/>
        <v>0</v>
      </c>
      <c r="AB755" s="15">
        <f>IF(V755-P755&gt;0,0,IF(N755&gt;Gesamt!$B$24,0,K755/12*Gesamt!$C$24*(((1+Beamte!L755)^(Gesamt!$B$24-Beamte!N755)))))</f>
        <v>0</v>
      </c>
      <c r="AC755" s="15">
        <f>IF(N755&gt;Gesamt!$B$24,0,AB755/Gesamt!$B$24*((N755)*(1+S755))/((1+Gesamt!$B$29)^(Gesamt!$B$24-N755)))</f>
        <v>0</v>
      </c>
      <c r="AD755" s="37">
        <f t="shared" si="83"/>
        <v>0</v>
      </c>
      <c r="AE755" s="15">
        <f>IF(R755-P755&lt;0,0,x)</f>
        <v>0</v>
      </c>
    </row>
    <row r="756" spans="6:31" x14ac:dyDescent="0.15">
      <c r="F756" s="40"/>
      <c r="G756" s="40"/>
      <c r="H756" s="40"/>
      <c r="I756" s="41"/>
      <c r="J756" s="41"/>
      <c r="K756" s="32">
        <f t="shared" si="79"/>
        <v>0</v>
      </c>
      <c r="L756" s="42">
        <v>1.4999999999999999E-2</v>
      </c>
      <c r="M756" s="33">
        <f t="shared" si="80"/>
        <v>-50.997946611909654</v>
      </c>
      <c r="N756" s="22">
        <f>(Gesamt!$B$2-IF(H756=0,G756,H756))/365.25</f>
        <v>116</v>
      </c>
      <c r="O756" s="22">
        <f t="shared" si="78"/>
        <v>65.002053388090346</v>
      </c>
      <c r="P756" s="23">
        <f>F756+IF(C756="m",Gesamt!$B$13*365.25,Gesamt!$B$14*365.25)</f>
        <v>23741.25</v>
      </c>
      <c r="Q756" s="34">
        <f t="shared" si="81"/>
        <v>23742</v>
      </c>
      <c r="R756" s="24">
        <f>IF(N756&lt;Gesamt!$B$23,IF(H756=0,G756+365.25*Gesamt!$B$23,H756+365.25*Gesamt!$B$23),0)</f>
        <v>0</v>
      </c>
      <c r="S756" s="35">
        <f>IF(M756&lt;Gesamt!$B$17,Gesamt!$C$17,IF(M756&lt;Gesamt!$B$18,Gesamt!$C$18,IF(M756&lt;Gesamt!$B$19,Gesamt!$C$19,Gesamt!$C$20)))</f>
        <v>0</v>
      </c>
      <c r="T756" s="26">
        <f>IF(R756&gt;0,IF(R756&lt;P756,K756/12*Gesamt!$C$23*(1+L756)^(Gesamt!$B$23-Beamte!N756)*(1+$K$4),0),0)</f>
        <v>0</v>
      </c>
      <c r="U756" s="36">
        <f>(T756/Gesamt!$B$23*N756/((1+Gesamt!$B$29)^(Gesamt!$B$23-Beamte!N756)))*(1+S756)</f>
        <v>0</v>
      </c>
      <c r="V756" s="24">
        <f>IF(N756&lt;Gesamt!$B$24,IF(H756=0,G756+365.25*Gesamt!$B$24,H756+365.25*Gesamt!$B$24),0)</f>
        <v>0</v>
      </c>
      <c r="W756" s="26" t="b">
        <f>IF(V756&gt;0,IF(V756&lt;P756,K756/12*Gesamt!$C$24*(1+L756)^(Gesamt!$B$24-Beamte!N756)*(1+$K$4),IF(O756&gt;=35,K756/12*Gesamt!$C$24*(1+L756)^(O756-N756)*(1+$K$4),0)))</f>
        <v>0</v>
      </c>
      <c r="X756" s="36">
        <f>IF(O756&gt;=40,(W756/Gesamt!$B$24*N756/((1+Gesamt!$B$29)^(Gesamt!$B$24-Beamte!N756))*(1+S756)),IF(O756&gt;=35,(W756/O756*N756/((1+Gesamt!$B$29)^(O756-Beamte!N756))*(1+S756)),0))</f>
        <v>0</v>
      </c>
      <c r="Y756" s="27">
        <f>IF(N756&gt;Gesamt!$B$23,0,K756/12*Gesamt!$C$23*(((1+Beamte!L756)^(Gesamt!$B$23-Beamte!N756))))</f>
        <v>0</v>
      </c>
      <c r="Z756" s="15">
        <f>IF(N756&gt;Gesamt!$B$32,0,Y756/Gesamt!$B$32*((N756)*(1+S756))/((1+Gesamt!$B$29)^(Gesamt!$B$32-N756)))</f>
        <v>0</v>
      </c>
      <c r="AA756" s="37">
        <f t="shared" si="82"/>
        <v>0</v>
      </c>
      <c r="AB756" s="15">
        <f>IF(V756-P756&gt;0,0,IF(N756&gt;Gesamt!$B$24,0,K756/12*Gesamt!$C$24*(((1+Beamte!L756)^(Gesamt!$B$24-Beamte!N756)))))</f>
        <v>0</v>
      </c>
      <c r="AC756" s="15">
        <f>IF(N756&gt;Gesamt!$B$24,0,AB756/Gesamt!$B$24*((N756)*(1+S756))/((1+Gesamt!$B$29)^(Gesamt!$B$24-N756)))</f>
        <v>0</v>
      </c>
      <c r="AD756" s="37">
        <f t="shared" si="83"/>
        <v>0</v>
      </c>
      <c r="AE756" s="15">
        <f>IF(R756-P756&lt;0,0,x)</f>
        <v>0</v>
      </c>
    </row>
    <row r="757" spans="6:31" x14ac:dyDescent="0.15">
      <c r="F757" s="40"/>
      <c r="G757" s="40"/>
      <c r="H757" s="40"/>
      <c r="I757" s="41"/>
      <c r="J757" s="41"/>
      <c r="K757" s="32">
        <f t="shared" si="79"/>
        <v>0</v>
      </c>
      <c r="L757" s="42">
        <v>1.4999999999999999E-2</v>
      </c>
      <c r="M757" s="33">
        <f t="shared" si="80"/>
        <v>-50.997946611909654</v>
      </c>
      <c r="N757" s="22">
        <f>(Gesamt!$B$2-IF(H757=0,G757,H757))/365.25</f>
        <v>116</v>
      </c>
      <c r="O757" s="22">
        <f t="shared" si="78"/>
        <v>65.002053388090346</v>
      </c>
      <c r="P757" s="23">
        <f>F757+IF(C757="m",Gesamt!$B$13*365.25,Gesamt!$B$14*365.25)</f>
        <v>23741.25</v>
      </c>
      <c r="Q757" s="34">
        <f t="shared" si="81"/>
        <v>23742</v>
      </c>
      <c r="R757" s="24">
        <f>IF(N757&lt;Gesamt!$B$23,IF(H757=0,G757+365.25*Gesamt!$B$23,H757+365.25*Gesamt!$B$23),0)</f>
        <v>0</v>
      </c>
      <c r="S757" s="35">
        <f>IF(M757&lt;Gesamt!$B$17,Gesamt!$C$17,IF(M757&lt;Gesamt!$B$18,Gesamt!$C$18,IF(M757&lt;Gesamt!$B$19,Gesamt!$C$19,Gesamt!$C$20)))</f>
        <v>0</v>
      </c>
      <c r="T757" s="26">
        <f>IF(R757&gt;0,IF(R757&lt;P757,K757/12*Gesamt!$C$23*(1+L757)^(Gesamt!$B$23-Beamte!N757)*(1+$K$4),0),0)</f>
        <v>0</v>
      </c>
      <c r="U757" s="36">
        <f>(T757/Gesamt!$B$23*N757/((1+Gesamt!$B$29)^(Gesamt!$B$23-Beamte!N757)))*(1+S757)</f>
        <v>0</v>
      </c>
      <c r="V757" s="24">
        <f>IF(N757&lt;Gesamt!$B$24,IF(H757=0,G757+365.25*Gesamt!$B$24,H757+365.25*Gesamt!$B$24),0)</f>
        <v>0</v>
      </c>
      <c r="W757" s="26" t="b">
        <f>IF(V757&gt;0,IF(V757&lt;P757,K757/12*Gesamt!$C$24*(1+L757)^(Gesamt!$B$24-Beamte!N757)*(1+$K$4),IF(O757&gt;=35,K757/12*Gesamt!$C$24*(1+L757)^(O757-N757)*(1+$K$4),0)))</f>
        <v>0</v>
      </c>
      <c r="X757" s="36">
        <f>IF(O757&gt;=40,(W757/Gesamt!$B$24*N757/((1+Gesamt!$B$29)^(Gesamt!$B$24-Beamte!N757))*(1+S757)),IF(O757&gt;=35,(W757/O757*N757/((1+Gesamt!$B$29)^(O757-Beamte!N757))*(1+S757)),0))</f>
        <v>0</v>
      </c>
      <c r="Y757" s="27">
        <f>IF(N757&gt;Gesamt!$B$23,0,K757/12*Gesamt!$C$23*(((1+Beamte!L757)^(Gesamt!$B$23-Beamte!N757))))</f>
        <v>0</v>
      </c>
      <c r="Z757" s="15">
        <f>IF(N757&gt;Gesamt!$B$32,0,Y757/Gesamt!$B$32*((N757)*(1+S757))/((1+Gesamt!$B$29)^(Gesamt!$B$32-N757)))</f>
        <v>0</v>
      </c>
      <c r="AA757" s="37">
        <f t="shared" si="82"/>
        <v>0</v>
      </c>
      <c r="AB757" s="15">
        <f>IF(V757-P757&gt;0,0,IF(N757&gt;Gesamt!$B$24,0,K757/12*Gesamt!$C$24*(((1+Beamte!L757)^(Gesamt!$B$24-Beamte!N757)))))</f>
        <v>0</v>
      </c>
      <c r="AC757" s="15">
        <f>IF(N757&gt;Gesamt!$B$24,0,AB757/Gesamt!$B$24*((N757)*(1+S757))/((1+Gesamt!$B$29)^(Gesamt!$B$24-N757)))</f>
        <v>0</v>
      </c>
      <c r="AD757" s="37">
        <f t="shared" si="83"/>
        <v>0</v>
      </c>
      <c r="AE757" s="15">
        <f>IF(R757-P757&lt;0,0,x)</f>
        <v>0</v>
      </c>
    </row>
    <row r="758" spans="6:31" x14ac:dyDescent="0.15">
      <c r="F758" s="40"/>
      <c r="G758" s="40"/>
      <c r="H758" s="40"/>
      <c r="I758" s="41"/>
      <c r="J758" s="41"/>
      <c r="K758" s="32">
        <f t="shared" si="79"/>
        <v>0</v>
      </c>
      <c r="L758" s="42">
        <v>1.4999999999999999E-2</v>
      </c>
      <c r="M758" s="33">
        <f t="shared" si="80"/>
        <v>-50.997946611909654</v>
      </c>
      <c r="N758" s="22">
        <f>(Gesamt!$B$2-IF(H758=0,G758,H758))/365.25</f>
        <v>116</v>
      </c>
      <c r="O758" s="22">
        <f t="shared" si="78"/>
        <v>65.002053388090346</v>
      </c>
      <c r="P758" s="23">
        <f>F758+IF(C758="m",Gesamt!$B$13*365.25,Gesamt!$B$14*365.25)</f>
        <v>23741.25</v>
      </c>
      <c r="Q758" s="34">
        <f t="shared" si="81"/>
        <v>23742</v>
      </c>
      <c r="R758" s="24">
        <f>IF(N758&lt;Gesamt!$B$23,IF(H758=0,G758+365.25*Gesamt!$B$23,H758+365.25*Gesamt!$B$23),0)</f>
        <v>0</v>
      </c>
      <c r="S758" s="35">
        <f>IF(M758&lt;Gesamt!$B$17,Gesamt!$C$17,IF(M758&lt;Gesamt!$B$18,Gesamt!$C$18,IF(M758&lt;Gesamt!$B$19,Gesamt!$C$19,Gesamt!$C$20)))</f>
        <v>0</v>
      </c>
      <c r="T758" s="26">
        <f>IF(R758&gt;0,IF(R758&lt;P758,K758/12*Gesamt!$C$23*(1+L758)^(Gesamt!$B$23-Beamte!N758)*(1+$K$4),0),0)</f>
        <v>0</v>
      </c>
      <c r="U758" s="36">
        <f>(T758/Gesamt!$B$23*N758/((1+Gesamt!$B$29)^(Gesamt!$B$23-Beamte!N758)))*(1+S758)</f>
        <v>0</v>
      </c>
      <c r="V758" s="24">
        <f>IF(N758&lt;Gesamt!$B$24,IF(H758=0,G758+365.25*Gesamt!$B$24,H758+365.25*Gesamt!$B$24),0)</f>
        <v>0</v>
      </c>
      <c r="W758" s="26" t="b">
        <f>IF(V758&gt;0,IF(V758&lt;P758,K758/12*Gesamt!$C$24*(1+L758)^(Gesamt!$B$24-Beamte!N758)*(1+$K$4),IF(O758&gt;=35,K758/12*Gesamt!$C$24*(1+L758)^(O758-N758)*(1+$K$4),0)))</f>
        <v>0</v>
      </c>
      <c r="X758" s="36">
        <f>IF(O758&gt;=40,(W758/Gesamt!$B$24*N758/((1+Gesamt!$B$29)^(Gesamt!$B$24-Beamte!N758))*(1+S758)),IF(O758&gt;=35,(W758/O758*N758/((1+Gesamt!$B$29)^(O758-Beamte!N758))*(1+S758)),0))</f>
        <v>0</v>
      </c>
      <c r="Y758" s="27">
        <f>IF(N758&gt;Gesamt!$B$23,0,K758/12*Gesamt!$C$23*(((1+Beamte!L758)^(Gesamt!$B$23-Beamte!N758))))</f>
        <v>0</v>
      </c>
      <c r="Z758" s="15">
        <f>IF(N758&gt;Gesamt!$B$32,0,Y758/Gesamt!$B$32*((N758)*(1+S758))/((1+Gesamt!$B$29)^(Gesamt!$B$32-N758)))</f>
        <v>0</v>
      </c>
      <c r="AA758" s="37">
        <f t="shared" si="82"/>
        <v>0</v>
      </c>
      <c r="AB758" s="15">
        <f>IF(V758-P758&gt;0,0,IF(N758&gt;Gesamt!$B$24,0,K758/12*Gesamt!$C$24*(((1+Beamte!L758)^(Gesamt!$B$24-Beamte!N758)))))</f>
        <v>0</v>
      </c>
      <c r="AC758" s="15">
        <f>IF(N758&gt;Gesamt!$B$24,0,AB758/Gesamt!$B$24*((N758)*(1+S758))/((1+Gesamt!$B$29)^(Gesamt!$B$24-N758)))</f>
        <v>0</v>
      </c>
      <c r="AD758" s="37">
        <f t="shared" si="83"/>
        <v>0</v>
      </c>
      <c r="AE758" s="15">
        <f>IF(R758-P758&lt;0,0,x)</f>
        <v>0</v>
      </c>
    </row>
    <row r="759" spans="6:31" x14ac:dyDescent="0.15">
      <c r="F759" s="40"/>
      <c r="G759" s="40"/>
      <c r="H759" s="40"/>
      <c r="I759" s="41"/>
      <c r="J759" s="41"/>
      <c r="K759" s="32">
        <f t="shared" si="79"/>
        <v>0</v>
      </c>
      <c r="L759" s="42">
        <v>1.4999999999999999E-2</v>
      </c>
      <c r="M759" s="33">
        <f t="shared" si="80"/>
        <v>-50.997946611909654</v>
      </c>
      <c r="N759" s="22">
        <f>(Gesamt!$B$2-IF(H759=0,G759,H759))/365.25</f>
        <v>116</v>
      </c>
      <c r="O759" s="22">
        <f t="shared" si="78"/>
        <v>65.002053388090346</v>
      </c>
      <c r="P759" s="23">
        <f>F759+IF(C759="m",Gesamt!$B$13*365.25,Gesamt!$B$14*365.25)</f>
        <v>23741.25</v>
      </c>
      <c r="Q759" s="34">
        <f t="shared" si="81"/>
        <v>23742</v>
      </c>
      <c r="R759" s="24">
        <f>IF(N759&lt;Gesamt!$B$23,IF(H759=0,G759+365.25*Gesamt!$B$23,H759+365.25*Gesamt!$B$23),0)</f>
        <v>0</v>
      </c>
      <c r="S759" s="35">
        <f>IF(M759&lt;Gesamt!$B$17,Gesamt!$C$17,IF(M759&lt;Gesamt!$B$18,Gesamt!$C$18,IF(M759&lt;Gesamt!$B$19,Gesamt!$C$19,Gesamt!$C$20)))</f>
        <v>0</v>
      </c>
      <c r="T759" s="26">
        <f>IF(R759&gt;0,IF(R759&lt;P759,K759/12*Gesamt!$C$23*(1+L759)^(Gesamt!$B$23-Beamte!N759)*(1+$K$4),0),0)</f>
        <v>0</v>
      </c>
      <c r="U759" s="36">
        <f>(T759/Gesamt!$B$23*N759/((1+Gesamt!$B$29)^(Gesamt!$B$23-Beamte!N759)))*(1+S759)</f>
        <v>0</v>
      </c>
      <c r="V759" s="24">
        <f>IF(N759&lt;Gesamt!$B$24,IF(H759=0,G759+365.25*Gesamt!$B$24,H759+365.25*Gesamt!$B$24),0)</f>
        <v>0</v>
      </c>
      <c r="W759" s="26" t="b">
        <f>IF(V759&gt;0,IF(V759&lt;P759,K759/12*Gesamt!$C$24*(1+L759)^(Gesamt!$B$24-Beamte!N759)*(1+$K$4),IF(O759&gt;=35,K759/12*Gesamt!$C$24*(1+L759)^(O759-N759)*(1+$K$4),0)))</f>
        <v>0</v>
      </c>
      <c r="X759" s="36">
        <f>IF(O759&gt;=40,(W759/Gesamt!$B$24*N759/((1+Gesamt!$B$29)^(Gesamt!$B$24-Beamte!N759))*(1+S759)),IF(O759&gt;=35,(W759/O759*N759/((1+Gesamt!$B$29)^(O759-Beamte!N759))*(1+S759)),0))</f>
        <v>0</v>
      </c>
      <c r="Y759" s="27">
        <f>IF(N759&gt;Gesamt!$B$23,0,K759/12*Gesamt!$C$23*(((1+Beamte!L759)^(Gesamt!$B$23-Beamte!N759))))</f>
        <v>0</v>
      </c>
      <c r="Z759" s="15">
        <f>IF(N759&gt;Gesamt!$B$32,0,Y759/Gesamt!$B$32*((N759)*(1+S759))/((1+Gesamt!$B$29)^(Gesamt!$B$32-N759)))</f>
        <v>0</v>
      </c>
      <c r="AA759" s="37">
        <f t="shared" si="82"/>
        <v>0</v>
      </c>
      <c r="AB759" s="15">
        <f>IF(V759-P759&gt;0,0,IF(N759&gt;Gesamt!$B$24,0,K759/12*Gesamt!$C$24*(((1+Beamte!L759)^(Gesamt!$B$24-Beamte!N759)))))</f>
        <v>0</v>
      </c>
      <c r="AC759" s="15">
        <f>IF(N759&gt;Gesamt!$B$24,0,AB759/Gesamt!$B$24*((N759)*(1+S759))/((1+Gesamt!$B$29)^(Gesamt!$B$24-N759)))</f>
        <v>0</v>
      </c>
      <c r="AD759" s="37">
        <f t="shared" si="83"/>
        <v>0</v>
      </c>
      <c r="AE759" s="15">
        <f>IF(R759-P759&lt;0,0,x)</f>
        <v>0</v>
      </c>
    </row>
    <row r="760" spans="6:31" x14ac:dyDescent="0.15">
      <c r="F760" s="40"/>
      <c r="G760" s="40"/>
      <c r="H760" s="40"/>
      <c r="I760" s="41"/>
      <c r="J760" s="41"/>
      <c r="K760" s="32">
        <f t="shared" si="79"/>
        <v>0</v>
      </c>
      <c r="L760" s="42">
        <v>1.4999999999999999E-2</v>
      </c>
      <c r="M760" s="33">
        <f t="shared" si="80"/>
        <v>-50.997946611909654</v>
      </c>
      <c r="N760" s="22">
        <f>(Gesamt!$B$2-IF(H760=0,G760,H760))/365.25</f>
        <v>116</v>
      </c>
      <c r="O760" s="22">
        <f t="shared" si="78"/>
        <v>65.002053388090346</v>
      </c>
      <c r="P760" s="23">
        <f>F760+IF(C760="m",Gesamt!$B$13*365.25,Gesamt!$B$14*365.25)</f>
        <v>23741.25</v>
      </c>
      <c r="Q760" s="34">
        <f t="shared" si="81"/>
        <v>23742</v>
      </c>
      <c r="R760" s="24">
        <f>IF(N760&lt;Gesamt!$B$23,IF(H760=0,G760+365.25*Gesamt!$B$23,H760+365.25*Gesamt!$B$23),0)</f>
        <v>0</v>
      </c>
      <c r="S760" s="35">
        <f>IF(M760&lt;Gesamt!$B$17,Gesamt!$C$17,IF(M760&lt;Gesamt!$B$18,Gesamt!$C$18,IF(M760&lt;Gesamt!$B$19,Gesamt!$C$19,Gesamt!$C$20)))</f>
        <v>0</v>
      </c>
      <c r="T760" s="26">
        <f>IF(R760&gt;0,IF(R760&lt;P760,K760/12*Gesamt!$C$23*(1+L760)^(Gesamt!$B$23-Beamte!N760)*(1+$K$4),0),0)</f>
        <v>0</v>
      </c>
      <c r="U760" s="36">
        <f>(T760/Gesamt!$B$23*N760/((1+Gesamt!$B$29)^(Gesamt!$B$23-Beamte!N760)))*(1+S760)</f>
        <v>0</v>
      </c>
      <c r="V760" s="24">
        <f>IF(N760&lt;Gesamt!$B$24,IF(H760=0,G760+365.25*Gesamt!$B$24,H760+365.25*Gesamt!$B$24),0)</f>
        <v>0</v>
      </c>
      <c r="W760" s="26" t="b">
        <f>IF(V760&gt;0,IF(V760&lt;P760,K760/12*Gesamt!$C$24*(1+L760)^(Gesamt!$B$24-Beamte!N760)*(1+$K$4),IF(O760&gt;=35,K760/12*Gesamt!$C$24*(1+L760)^(O760-N760)*(1+$K$4),0)))</f>
        <v>0</v>
      </c>
      <c r="X760" s="36">
        <f>IF(O760&gt;=40,(W760/Gesamt!$B$24*N760/((1+Gesamt!$B$29)^(Gesamt!$B$24-Beamte!N760))*(1+S760)),IF(O760&gt;=35,(W760/O760*N760/((1+Gesamt!$B$29)^(O760-Beamte!N760))*(1+S760)),0))</f>
        <v>0</v>
      </c>
      <c r="Y760" s="27">
        <f>IF(N760&gt;Gesamt!$B$23,0,K760/12*Gesamt!$C$23*(((1+Beamte!L760)^(Gesamt!$B$23-Beamte!N760))))</f>
        <v>0</v>
      </c>
      <c r="Z760" s="15">
        <f>IF(N760&gt;Gesamt!$B$32,0,Y760/Gesamt!$B$32*((N760)*(1+S760))/((1+Gesamt!$B$29)^(Gesamt!$B$32-N760)))</f>
        <v>0</v>
      </c>
      <c r="AA760" s="37">
        <f t="shared" si="82"/>
        <v>0</v>
      </c>
      <c r="AB760" s="15">
        <f>IF(V760-P760&gt;0,0,IF(N760&gt;Gesamt!$B$24,0,K760/12*Gesamt!$C$24*(((1+Beamte!L760)^(Gesamt!$B$24-Beamte!N760)))))</f>
        <v>0</v>
      </c>
      <c r="AC760" s="15">
        <f>IF(N760&gt;Gesamt!$B$24,0,AB760/Gesamt!$B$24*((N760)*(1+S760))/((1+Gesamt!$B$29)^(Gesamt!$B$24-N760)))</f>
        <v>0</v>
      </c>
      <c r="AD760" s="37">
        <f t="shared" si="83"/>
        <v>0</v>
      </c>
      <c r="AE760" s="15">
        <f>IF(R760-P760&lt;0,0,x)</f>
        <v>0</v>
      </c>
    </row>
    <row r="761" spans="6:31" x14ac:dyDescent="0.15">
      <c r="F761" s="40"/>
      <c r="G761" s="40"/>
      <c r="H761" s="40"/>
      <c r="I761" s="41"/>
      <c r="J761" s="41"/>
      <c r="K761" s="32">
        <f t="shared" si="79"/>
        <v>0</v>
      </c>
      <c r="L761" s="42">
        <v>1.4999999999999999E-2</v>
      </c>
      <c r="M761" s="33">
        <f t="shared" si="80"/>
        <v>-50.997946611909654</v>
      </c>
      <c r="N761" s="22">
        <f>(Gesamt!$B$2-IF(H761=0,G761,H761))/365.25</f>
        <v>116</v>
      </c>
      <c r="O761" s="22">
        <f t="shared" si="78"/>
        <v>65.002053388090346</v>
      </c>
      <c r="P761" s="23">
        <f>F761+IF(C761="m",Gesamt!$B$13*365.25,Gesamt!$B$14*365.25)</f>
        <v>23741.25</v>
      </c>
      <c r="Q761" s="34">
        <f t="shared" si="81"/>
        <v>23742</v>
      </c>
      <c r="R761" s="24">
        <f>IF(N761&lt;Gesamt!$B$23,IF(H761=0,G761+365.25*Gesamt!$B$23,H761+365.25*Gesamt!$B$23),0)</f>
        <v>0</v>
      </c>
      <c r="S761" s="35">
        <f>IF(M761&lt;Gesamt!$B$17,Gesamt!$C$17,IF(M761&lt;Gesamt!$B$18,Gesamt!$C$18,IF(M761&lt;Gesamt!$B$19,Gesamt!$C$19,Gesamt!$C$20)))</f>
        <v>0</v>
      </c>
      <c r="T761" s="26">
        <f>IF(R761&gt;0,IF(R761&lt;P761,K761/12*Gesamt!$C$23*(1+L761)^(Gesamt!$B$23-Beamte!N761)*(1+$K$4),0),0)</f>
        <v>0</v>
      </c>
      <c r="U761" s="36">
        <f>(T761/Gesamt!$B$23*N761/((1+Gesamt!$B$29)^(Gesamt!$B$23-Beamte!N761)))*(1+S761)</f>
        <v>0</v>
      </c>
      <c r="V761" s="24">
        <f>IF(N761&lt;Gesamt!$B$24,IF(H761=0,G761+365.25*Gesamt!$B$24,H761+365.25*Gesamt!$B$24),0)</f>
        <v>0</v>
      </c>
      <c r="W761" s="26" t="b">
        <f>IF(V761&gt;0,IF(V761&lt;P761,K761/12*Gesamt!$C$24*(1+L761)^(Gesamt!$B$24-Beamte!N761)*(1+$K$4),IF(O761&gt;=35,K761/12*Gesamt!$C$24*(1+L761)^(O761-N761)*(1+$K$4),0)))</f>
        <v>0</v>
      </c>
      <c r="X761" s="36">
        <f>IF(O761&gt;=40,(W761/Gesamt!$B$24*N761/((1+Gesamt!$B$29)^(Gesamt!$B$24-Beamte!N761))*(1+S761)),IF(O761&gt;=35,(W761/O761*N761/((1+Gesamt!$B$29)^(O761-Beamte!N761))*(1+S761)),0))</f>
        <v>0</v>
      </c>
      <c r="Y761" s="27">
        <f>IF(N761&gt;Gesamt!$B$23,0,K761/12*Gesamt!$C$23*(((1+Beamte!L761)^(Gesamt!$B$23-Beamte!N761))))</f>
        <v>0</v>
      </c>
      <c r="Z761" s="15">
        <f>IF(N761&gt;Gesamt!$B$32,0,Y761/Gesamt!$B$32*((N761)*(1+S761))/((1+Gesamt!$B$29)^(Gesamt!$B$32-N761)))</f>
        <v>0</v>
      </c>
      <c r="AA761" s="37">
        <f t="shared" si="82"/>
        <v>0</v>
      </c>
      <c r="AB761" s="15">
        <f>IF(V761-P761&gt;0,0,IF(N761&gt;Gesamt!$B$24,0,K761/12*Gesamt!$C$24*(((1+Beamte!L761)^(Gesamt!$B$24-Beamte!N761)))))</f>
        <v>0</v>
      </c>
      <c r="AC761" s="15">
        <f>IF(N761&gt;Gesamt!$B$24,0,AB761/Gesamt!$B$24*((N761)*(1+S761))/((1+Gesamt!$B$29)^(Gesamt!$B$24-N761)))</f>
        <v>0</v>
      </c>
      <c r="AD761" s="37">
        <f t="shared" si="83"/>
        <v>0</v>
      </c>
      <c r="AE761" s="15">
        <f>IF(R761-P761&lt;0,0,x)</f>
        <v>0</v>
      </c>
    </row>
    <row r="762" spans="6:31" x14ac:dyDescent="0.15">
      <c r="F762" s="40"/>
      <c r="G762" s="40"/>
      <c r="H762" s="40"/>
      <c r="I762" s="41"/>
      <c r="J762" s="41"/>
      <c r="K762" s="32">
        <f t="shared" si="79"/>
        <v>0</v>
      </c>
      <c r="L762" s="42">
        <v>1.4999999999999999E-2</v>
      </c>
      <c r="M762" s="33">
        <f t="shared" si="80"/>
        <v>-50.997946611909654</v>
      </c>
      <c r="N762" s="22">
        <f>(Gesamt!$B$2-IF(H762=0,G762,H762))/365.25</f>
        <v>116</v>
      </c>
      <c r="O762" s="22">
        <f t="shared" si="78"/>
        <v>65.002053388090346</v>
      </c>
      <c r="P762" s="23">
        <f>F762+IF(C762="m",Gesamt!$B$13*365.25,Gesamt!$B$14*365.25)</f>
        <v>23741.25</v>
      </c>
      <c r="Q762" s="34">
        <f t="shared" si="81"/>
        <v>23742</v>
      </c>
      <c r="R762" s="24">
        <f>IF(N762&lt;Gesamt!$B$23,IF(H762=0,G762+365.25*Gesamt!$B$23,H762+365.25*Gesamt!$B$23),0)</f>
        <v>0</v>
      </c>
      <c r="S762" s="35">
        <f>IF(M762&lt;Gesamt!$B$17,Gesamt!$C$17,IF(M762&lt;Gesamt!$B$18,Gesamt!$C$18,IF(M762&lt;Gesamt!$B$19,Gesamt!$C$19,Gesamt!$C$20)))</f>
        <v>0</v>
      </c>
      <c r="T762" s="26">
        <f>IF(R762&gt;0,IF(R762&lt;P762,K762/12*Gesamt!$C$23*(1+L762)^(Gesamt!$B$23-Beamte!N762)*(1+$K$4),0),0)</f>
        <v>0</v>
      </c>
      <c r="U762" s="36">
        <f>(T762/Gesamt!$B$23*N762/((1+Gesamt!$B$29)^(Gesamt!$B$23-Beamte!N762)))*(1+S762)</f>
        <v>0</v>
      </c>
      <c r="V762" s="24">
        <f>IF(N762&lt;Gesamt!$B$24,IF(H762=0,G762+365.25*Gesamt!$B$24,H762+365.25*Gesamt!$B$24),0)</f>
        <v>0</v>
      </c>
      <c r="W762" s="26" t="b">
        <f>IF(V762&gt;0,IF(V762&lt;P762,K762/12*Gesamt!$C$24*(1+L762)^(Gesamt!$B$24-Beamte!N762)*(1+$K$4),IF(O762&gt;=35,K762/12*Gesamt!$C$24*(1+L762)^(O762-N762)*(1+$K$4),0)))</f>
        <v>0</v>
      </c>
      <c r="X762" s="36">
        <f>IF(O762&gt;=40,(W762/Gesamt!$B$24*N762/((1+Gesamt!$B$29)^(Gesamt!$B$24-Beamte!N762))*(1+S762)),IF(O762&gt;=35,(W762/O762*N762/((1+Gesamt!$B$29)^(O762-Beamte!N762))*(1+S762)),0))</f>
        <v>0</v>
      </c>
      <c r="Y762" s="27">
        <f>IF(N762&gt;Gesamt!$B$23,0,K762/12*Gesamt!$C$23*(((1+Beamte!L762)^(Gesamt!$B$23-Beamte!N762))))</f>
        <v>0</v>
      </c>
      <c r="Z762" s="15">
        <f>IF(N762&gt;Gesamt!$B$32,0,Y762/Gesamt!$B$32*((N762)*(1+S762))/((1+Gesamt!$B$29)^(Gesamt!$B$32-N762)))</f>
        <v>0</v>
      </c>
      <c r="AA762" s="37">
        <f t="shared" si="82"/>
        <v>0</v>
      </c>
      <c r="AB762" s="15">
        <f>IF(V762-P762&gt;0,0,IF(N762&gt;Gesamt!$B$24,0,K762/12*Gesamt!$C$24*(((1+Beamte!L762)^(Gesamt!$B$24-Beamte!N762)))))</f>
        <v>0</v>
      </c>
      <c r="AC762" s="15">
        <f>IF(N762&gt;Gesamt!$B$24,0,AB762/Gesamt!$B$24*((N762)*(1+S762))/((1+Gesamt!$B$29)^(Gesamt!$B$24-N762)))</f>
        <v>0</v>
      </c>
      <c r="AD762" s="37">
        <f t="shared" si="83"/>
        <v>0</v>
      </c>
      <c r="AE762" s="15">
        <f>IF(R762-P762&lt;0,0,x)</f>
        <v>0</v>
      </c>
    </row>
    <row r="763" spans="6:31" x14ac:dyDescent="0.15">
      <c r="F763" s="40"/>
      <c r="G763" s="40"/>
      <c r="H763" s="40"/>
      <c r="I763" s="41"/>
      <c r="J763" s="41"/>
      <c r="K763" s="32">
        <f t="shared" si="79"/>
        <v>0</v>
      </c>
      <c r="L763" s="42">
        <v>1.4999999999999999E-2</v>
      </c>
      <c r="M763" s="33">
        <f t="shared" si="80"/>
        <v>-50.997946611909654</v>
      </c>
      <c r="N763" s="22">
        <f>(Gesamt!$B$2-IF(H763=0,G763,H763))/365.25</f>
        <v>116</v>
      </c>
      <c r="O763" s="22">
        <f t="shared" si="78"/>
        <v>65.002053388090346</v>
      </c>
      <c r="P763" s="23">
        <f>F763+IF(C763="m",Gesamt!$B$13*365.25,Gesamt!$B$14*365.25)</f>
        <v>23741.25</v>
      </c>
      <c r="Q763" s="34">
        <f t="shared" si="81"/>
        <v>23742</v>
      </c>
      <c r="R763" s="24">
        <f>IF(N763&lt;Gesamt!$B$23,IF(H763=0,G763+365.25*Gesamt!$B$23,H763+365.25*Gesamt!$B$23),0)</f>
        <v>0</v>
      </c>
      <c r="S763" s="35">
        <f>IF(M763&lt;Gesamt!$B$17,Gesamt!$C$17,IF(M763&lt;Gesamt!$B$18,Gesamt!$C$18,IF(M763&lt;Gesamt!$B$19,Gesamt!$C$19,Gesamt!$C$20)))</f>
        <v>0</v>
      </c>
      <c r="T763" s="26">
        <f>IF(R763&gt;0,IF(R763&lt;P763,K763/12*Gesamt!$C$23*(1+L763)^(Gesamt!$B$23-Beamte!N763)*(1+$K$4),0),0)</f>
        <v>0</v>
      </c>
      <c r="U763" s="36">
        <f>(T763/Gesamt!$B$23*N763/((1+Gesamt!$B$29)^(Gesamt!$B$23-Beamte!N763)))*(1+S763)</f>
        <v>0</v>
      </c>
      <c r="V763" s="24">
        <f>IF(N763&lt;Gesamt!$B$24,IF(H763=0,G763+365.25*Gesamt!$B$24,H763+365.25*Gesamt!$B$24),0)</f>
        <v>0</v>
      </c>
      <c r="W763" s="26" t="b">
        <f>IF(V763&gt;0,IF(V763&lt;P763,K763/12*Gesamt!$C$24*(1+L763)^(Gesamt!$B$24-Beamte!N763)*(1+$K$4),IF(O763&gt;=35,K763/12*Gesamt!$C$24*(1+L763)^(O763-N763)*(1+$K$4),0)))</f>
        <v>0</v>
      </c>
      <c r="X763" s="36">
        <f>IF(O763&gt;=40,(W763/Gesamt!$B$24*N763/((1+Gesamt!$B$29)^(Gesamt!$B$24-Beamte!N763))*(1+S763)),IF(O763&gt;=35,(W763/O763*N763/((1+Gesamt!$B$29)^(O763-Beamte!N763))*(1+S763)),0))</f>
        <v>0</v>
      </c>
      <c r="Y763" s="27">
        <f>IF(N763&gt;Gesamt!$B$23,0,K763/12*Gesamt!$C$23*(((1+Beamte!L763)^(Gesamt!$B$23-Beamte!N763))))</f>
        <v>0</v>
      </c>
      <c r="Z763" s="15">
        <f>IF(N763&gt;Gesamt!$B$32,0,Y763/Gesamt!$B$32*((N763)*(1+S763))/((1+Gesamt!$B$29)^(Gesamt!$B$32-N763)))</f>
        <v>0</v>
      </c>
      <c r="AA763" s="37">
        <f t="shared" si="82"/>
        <v>0</v>
      </c>
      <c r="AB763" s="15">
        <f>IF(V763-P763&gt;0,0,IF(N763&gt;Gesamt!$B$24,0,K763/12*Gesamt!$C$24*(((1+Beamte!L763)^(Gesamt!$B$24-Beamte!N763)))))</f>
        <v>0</v>
      </c>
      <c r="AC763" s="15">
        <f>IF(N763&gt;Gesamt!$B$24,0,AB763/Gesamt!$B$24*((N763)*(1+S763))/((1+Gesamt!$B$29)^(Gesamt!$B$24-N763)))</f>
        <v>0</v>
      </c>
      <c r="AD763" s="37">
        <f t="shared" si="83"/>
        <v>0</v>
      </c>
      <c r="AE763" s="15">
        <f>IF(R763-P763&lt;0,0,x)</f>
        <v>0</v>
      </c>
    </row>
    <row r="764" spans="6:31" x14ac:dyDescent="0.15">
      <c r="F764" s="40"/>
      <c r="G764" s="40"/>
      <c r="H764" s="40"/>
      <c r="I764" s="41"/>
      <c r="J764" s="41"/>
      <c r="K764" s="32">
        <f t="shared" si="79"/>
        <v>0</v>
      </c>
      <c r="L764" s="42">
        <v>1.4999999999999999E-2</v>
      </c>
      <c r="M764" s="33">
        <f t="shared" si="80"/>
        <v>-50.997946611909654</v>
      </c>
      <c r="N764" s="22">
        <f>(Gesamt!$B$2-IF(H764=0,G764,H764))/365.25</f>
        <v>116</v>
      </c>
      <c r="O764" s="22">
        <f t="shared" si="78"/>
        <v>65.002053388090346</v>
      </c>
      <c r="P764" s="23">
        <f>F764+IF(C764="m",Gesamt!$B$13*365.25,Gesamt!$B$14*365.25)</f>
        <v>23741.25</v>
      </c>
      <c r="Q764" s="34">
        <f t="shared" si="81"/>
        <v>23742</v>
      </c>
      <c r="R764" s="24">
        <f>IF(N764&lt;Gesamt!$B$23,IF(H764=0,G764+365.25*Gesamt!$B$23,H764+365.25*Gesamt!$B$23),0)</f>
        <v>0</v>
      </c>
      <c r="S764" s="35">
        <f>IF(M764&lt;Gesamt!$B$17,Gesamt!$C$17,IF(M764&lt;Gesamt!$B$18,Gesamt!$C$18,IF(M764&lt;Gesamt!$B$19,Gesamt!$C$19,Gesamt!$C$20)))</f>
        <v>0</v>
      </c>
      <c r="T764" s="26">
        <f>IF(R764&gt;0,IF(R764&lt;P764,K764/12*Gesamt!$C$23*(1+L764)^(Gesamt!$B$23-Beamte!N764)*(1+$K$4),0),0)</f>
        <v>0</v>
      </c>
      <c r="U764" s="36">
        <f>(T764/Gesamt!$B$23*N764/((1+Gesamt!$B$29)^(Gesamt!$B$23-Beamte!N764)))*(1+S764)</f>
        <v>0</v>
      </c>
      <c r="V764" s="24">
        <f>IF(N764&lt;Gesamt!$B$24,IF(H764=0,G764+365.25*Gesamt!$B$24,H764+365.25*Gesamt!$B$24),0)</f>
        <v>0</v>
      </c>
      <c r="W764" s="26" t="b">
        <f>IF(V764&gt;0,IF(V764&lt;P764,K764/12*Gesamt!$C$24*(1+L764)^(Gesamt!$B$24-Beamte!N764)*(1+$K$4),IF(O764&gt;=35,K764/12*Gesamt!$C$24*(1+L764)^(O764-N764)*(1+$K$4),0)))</f>
        <v>0</v>
      </c>
      <c r="X764" s="36">
        <f>IF(O764&gt;=40,(W764/Gesamt!$B$24*N764/((1+Gesamt!$B$29)^(Gesamt!$B$24-Beamte!N764))*(1+S764)),IF(O764&gt;=35,(W764/O764*N764/((1+Gesamt!$B$29)^(O764-Beamte!N764))*(1+S764)),0))</f>
        <v>0</v>
      </c>
      <c r="Y764" s="27">
        <f>IF(N764&gt;Gesamt!$B$23,0,K764/12*Gesamt!$C$23*(((1+Beamte!L764)^(Gesamt!$B$23-Beamte!N764))))</f>
        <v>0</v>
      </c>
      <c r="Z764" s="15">
        <f>IF(N764&gt;Gesamt!$B$32,0,Y764/Gesamt!$B$32*((N764)*(1+S764))/((1+Gesamt!$B$29)^(Gesamt!$B$32-N764)))</f>
        <v>0</v>
      </c>
      <c r="AA764" s="37">
        <f t="shared" si="82"/>
        <v>0</v>
      </c>
      <c r="AB764" s="15">
        <f>IF(V764-P764&gt;0,0,IF(N764&gt;Gesamt!$B$24,0,K764/12*Gesamt!$C$24*(((1+Beamte!L764)^(Gesamt!$B$24-Beamte!N764)))))</f>
        <v>0</v>
      </c>
      <c r="AC764" s="15">
        <f>IF(N764&gt;Gesamt!$B$24,0,AB764/Gesamt!$B$24*((N764)*(1+S764))/((1+Gesamt!$B$29)^(Gesamt!$B$24-N764)))</f>
        <v>0</v>
      </c>
      <c r="AD764" s="37">
        <f t="shared" si="83"/>
        <v>0</v>
      </c>
      <c r="AE764" s="15">
        <f>IF(R764-P764&lt;0,0,x)</f>
        <v>0</v>
      </c>
    </row>
    <row r="765" spans="6:31" x14ac:dyDescent="0.15">
      <c r="F765" s="40"/>
      <c r="G765" s="40"/>
      <c r="H765" s="40"/>
      <c r="I765" s="41"/>
      <c r="J765" s="41"/>
      <c r="K765" s="32">
        <f t="shared" si="79"/>
        <v>0</v>
      </c>
      <c r="L765" s="42">
        <v>1.4999999999999999E-2</v>
      </c>
      <c r="M765" s="33">
        <f t="shared" si="80"/>
        <v>-50.997946611909654</v>
      </c>
      <c r="N765" s="22">
        <f>(Gesamt!$B$2-IF(H765=0,G765,H765))/365.25</f>
        <v>116</v>
      </c>
      <c r="O765" s="22">
        <f t="shared" si="78"/>
        <v>65.002053388090346</v>
      </c>
      <c r="P765" s="23">
        <f>F765+IF(C765="m",Gesamt!$B$13*365.25,Gesamt!$B$14*365.25)</f>
        <v>23741.25</v>
      </c>
      <c r="Q765" s="34">
        <f t="shared" si="81"/>
        <v>23742</v>
      </c>
      <c r="R765" s="24">
        <f>IF(N765&lt;Gesamt!$B$23,IF(H765=0,G765+365.25*Gesamt!$B$23,H765+365.25*Gesamt!$B$23),0)</f>
        <v>0</v>
      </c>
      <c r="S765" s="35">
        <f>IF(M765&lt;Gesamt!$B$17,Gesamt!$C$17,IF(M765&lt;Gesamt!$B$18,Gesamt!$C$18,IF(M765&lt;Gesamt!$B$19,Gesamt!$C$19,Gesamt!$C$20)))</f>
        <v>0</v>
      </c>
      <c r="T765" s="26">
        <f>IF(R765&gt;0,IF(R765&lt;P765,K765/12*Gesamt!$C$23*(1+L765)^(Gesamt!$B$23-Beamte!N765)*(1+$K$4),0),0)</f>
        <v>0</v>
      </c>
      <c r="U765" s="36">
        <f>(T765/Gesamt!$B$23*N765/((1+Gesamt!$B$29)^(Gesamt!$B$23-Beamte!N765)))*(1+S765)</f>
        <v>0</v>
      </c>
      <c r="V765" s="24">
        <f>IF(N765&lt;Gesamt!$B$24,IF(H765=0,G765+365.25*Gesamt!$B$24,H765+365.25*Gesamt!$B$24),0)</f>
        <v>0</v>
      </c>
      <c r="W765" s="26" t="b">
        <f>IF(V765&gt;0,IF(V765&lt;P765,K765/12*Gesamt!$C$24*(1+L765)^(Gesamt!$B$24-Beamte!N765)*(1+$K$4),IF(O765&gt;=35,K765/12*Gesamt!$C$24*(1+L765)^(O765-N765)*(1+$K$4),0)))</f>
        <v>0</v>
      </c>
      <c r="X765" s="36">
        <f>IF(O765&gt;=40,(W765/Gesamt!$B$24*N765/((1+Gesamt!$B$29)^(Gesamt!$B$24-Beamte!N765))*(1+S765)),IF(O765&gt;=35,(W765/O765*N765/((1+Gesamt!$B$29)^(O765-Beamte!N765))*(1+S765)),0))</f>
        <v>0</v>
      </c>
      <c r="Y765" s="27">
        <f>IF(N765&gt;Gesamt!$B$23,0,K765/12*Gesamt!$C$23*(((1+Beamte!L765)^(Gesamt!$B$23-Beamte!N765))))</f>
        <v>0</v>
      </c>
      <c r="Z765" s="15">
        <f>IF(N765&gt;Gesamt!$B$32,0,Y765/Gesamt!$B$32*((N765)*(1+S765))/((1+Gesamt!$B$29)^(Gesamt!$B$32-N765)))</f>
        <v>0</v>
      </c>
      <c r="AA765" s="37">
        <f t="shared" si="82"/>
        <v>0</v>
      </c>
      <c r="AB765" s="15">
        <f>IF(V765-P765&gt;0,0,IF(N765&gt;Gesamt!$B$24,0,K765/12*Gesamt!$C$24*(((1+Beamte!L765)^(Gesamt!$B$24-Beamte!N765)))))</f>
        <v>0</v>
      </c>
      <c r="AC765" s="15">
        <f>IF(N765&gt;Gesamt!$B$24,0,AB765/Gesamt!$B$24*((N765)*(1+S765))/((1+Gesamt!$B$29)^(Gesamt!$B$24-N765)))</f>
        <v>0</v>
      </c>
      <c r="AD765" s="37">
        <f t="shared" si="83"/>
        <v>0</v>
      </c>
      <c r="AE765" s="15">
        <f>IF(R765-P765&lt;0,0,x)</f>
        <v>0</v>
      </c>
    </row>
    <row r="766" spans="6:31" x14ac:dyDescent="0.15">
      <c r="F766" s="40"/>
      <c r="G766" s="40"/>
      <c r="H766" s="40"/>
      <c r="I766" s="41"/>
      <c r="J766" s="41"/>
      <c r="K766" s="32">
        <f t="shared" si="79"/>
        <v>0</v>
      </c>
      <c r="L766" s="42">
        <v>1.4999999999999999E-2</v>
      </c>
      <c r="M766" s="33">
        <f t="shared" si="80"/>
        <v>-50.997946611909654</v>
      </c>
      <c r="N766" s="22">
        <f>(Gesamt!$B$2-IF(H766=0,G766,H766))/365.25</f>
        <v>116</v>
      </c>
      <c r="O766" s="22">
        <f t="shared" si="78"/>
        <v>65.002053388090346</v>
      </c>
      <c r="P766" s="23">
        <f>F766+IF(C766="m",Gesamt!$B$13*365.25,Gesamt!$B$14*365.25)</f>
        <v>23741.25</v>
      </c>
      <c r="Q766" s="34">
        <f t="shared" si="81"/>
        <v>23742</v>
      </c>
      <c r="R766" s="24">
        <f>IF(N766&lt;Gesamt!$B$23,IF(H766=0,G766+365.25*Gesamt!$B$23,H766+365.25*Gesamt!$B$23),0)</f>
        <v>0</v>
      </c>
      <c r="S766" s="35">
        <f>IF(M766&lt;Gesamt!$B$17,Gesamt!$C$17,IF(M766&lt;Gesamt!$B$18,Gesamt!$C$18,IF(M766&lt;Gesamt!$B$19,Gesamt!$C$19,Gesamt!$C$20)))</f>
        <v>0</v>
      </c>
      <c r="T766" s="26">
        <f>IF(R766&gt;0,IF(R766&lt;P766,K766/12*Gesamt!$C$23*(1+L766)^(Gesamt!$B$23-Beamte!N766)*(1+$K$4),0),0)</f>
        <v>0</v>
      </c>
      <c r="U766" s="36">
        <f>(T766/Gesamt!$B$23*N766/((1+Gesamt!$B$29)^(Gesamt!$B$23-Beamte!N766)))*(1+S766)</f>
        <v>0</v>
      </c>
      <c r="V766" s="24">
        <f>IF(N766&lt;Gesamt!$B$24,IF(H766=0,G766+365.25*Gesamt!$B$24,H766+365.25*Gesamt!$B$24),0)</f>
        <v>0</v>
      </c>
      <c r="W766" s="26" t="b">
        <f>IF(V766&gt;0,IF(V766&lt;P766,K766/12*Gesamt!$C$24*(1+L766)^(Gesamt!$B$24-Beamte!N766)*(1+$K$4),IF(O766&gt;=35,K766/12*Gesamt!$C$24*(1+L766)^(O766-N766)*(1+$K$4),0)))</f>
        <v>0</v>
      </c>
      <c r="X766" s="36">
        <f>IF(O766&gt;=40,(W766/Gesamt!$B$24*N766/((1+Gesamt!$B$29)^(Gesamt!$B$24-Beamte!N766))*(1+S766)),IF(O766&gt;=35,(W766/O766*N766/((1+Gesamt!$B$29)^(O766-Beamte!N766))*(1+S766)),0))</f>
        <v>0</v>
      </c>
      <c r="Y766" s="27">
        <f>IF(N766&gt;Gesamt!$B$23,0,K766/12*Gesamt!$C$23*(((1+Beamte!L766)^(Gesamt!$B$23-Beamte!N766))))</f>
        <v>0</v>
      </c>
      <c r="Z766" s="15">
        <f>IF(N766&gt;Gesamt!$B$32,0,Y766/Gesamt!$B$32*((N766)*(1+S766))/((1+Gesamt!$B$29)^(Gesamt!$B$32-N766)))</f>
        <v>0</v>
      </c>
      <c r="AA766" s="37">
        <f t="shared" si="82"/>
        <v>0</v>
      </c>
      <c r="AB766" s="15">
        <f>IF(V766-P766&gt;0,0,IF(N766&gt;Gesamt!$B$24,0,K766/12*Gesamt!$C$24*(((1+Beamte!L766)^(Gesamt!$B$24-Beamte!N766)))))</f>
        <v>0</v>
      </c>
      <c r="AC766" s="15">
        <f>IF(N766&gt;Gesamt!$B$24,0,AB766/Gesamt!$B$24*((N766)*(1+S766))/((1+Gesamt!$B$29)^(Gesamt!$B$24-N766)))</f>
        <v>0</v>
      </c>
      <c r="AD766" s="37">
        <f t="shared" si="83"/>
        <v>0</v>
      </c>
      <c r="AE766" s="15">
        <f>IF(R766-P766&lt;0,0,x)</f>
        <v>0</v>
      </c>
    </row>
    <row r="767" spans="6:31" x14ac:dyDescent="0.15">
      <c r="F767" s="40"/>
      <c r="G767" s="40"/>
      <c r="H767" s="40"/>
      <c r="I767" s="41"/>
      <c r="J767" s="41"/>
      <c r="K767" s="32">
        <f t="shared" si="79"/>
        <v>0</v>
      </c>
      <c r="L767" s="42">
        <v>1.4999999999999999E-2</v>
      </c>
      <c r="M767" s="33">
        <f t="shared" si="80"/>
        <v>-50.997946611909654</v>
      </c>
      <c r="N767" s="22">
        <f>(Gesamt!$B$2-IF(H767=0,G767,H767))/365.25</f>
        <v>116</v>
      </c>
      <c r="O767" s="22">
        <f t="shared" si="78"/>
        <v>65.002053388090346</v>
      </c>
      <c r="P767" s="23">
        <f>F767+IF(C767="m",Gesamt!$B$13*365.25,Gesamt!$B$14*365.25)</f>
        <v>23741.25</v>
      </c>
      <c r="Q767" s="34">
        <f t="shared" si="81"/>
        <v>23742</v>
      </c>
      <c r="R767" s="24">
        <f>IF(N767&lt;Gesamt!$B$23,IF(H767=0,G767+365.25*Gesamt!$B$23,H767+365.25*Gesamt!$B$23),0)</f>
        <v>0</v>
      </c>
      <c r="S767" s="35">
        <f>IF(M767&lt;Gesamt!$B$17,Gesamt!$C$17,IF(M767&lt;Gesamt!$B$18,Gesamt!$C$18,IF(M767&lt;Gesamt!$B$19,Gesamt!$C$19,Gesamt!$C$20)))</f>
        <v>0</v>
      </c>
      <c r="T767" s="26">
        <f>IF(R767&gt;0,IF(R767&lt;P767,K767/12*Gesamt!$C$23*(1+L767)^(Gesamt!$B$23-Beamte!N767)*(1+$K$4),0),0)</f>
        <v>0</v>
      </c>
      <c r="U767" s="36">
        <f>(T767/Gesamt!$B$23*N767/((1+Gesamt!$B$29)^(Gesamt!$B$23-Beamte!N767)))*(1+S767)</f>
        <v>0</v>
      </c>
      <c r="V767" s="24">
        <f>IF(N767&lt;Gesamt!$B$24,IF(H767=0,G767+365.25*Gesamt!$B$24,H767+365.25*Gesamt!$B$24),0)</f>
        <v>0</v>
      </c>
      <c r="W767" s="26" t="b">
        <f>IF(V767&gt;0,IF(V767&lt;P767,K767/12*Gesamt!$C$24*(1+L767)^(Gesamt!$B$24-Beamte!N767)*(1+$K$4),IF(O767&gt;=35,K767/12*Gesamt!$C$24*(1+L767)^(O767-N767)*(1+$K$4),0)))</f>
        <v>0</v>
      </c>
      <c r="X767" s="36">
        <f>IF(O767&gt;=40,(W767/Gesamt!$B$24*N767/((1+Gesamt!$B$29)^(Gesamt!$B$24-Beamte!N767))*(1+S767)),IF(O767&gt;=35,(W767/O767*N767/((1+Gesamt!$B$29)^(O767-Beamte!N767))*(1+S767)),0))</f>
        <v>0</v>
      </c>
      <c r="Y767" s="27">
        <f>IF(N767&gt;Gesamt!$B$23,0,K767/12*Gesamt!$C$23*(((1+Beamte!L767)^(Gesamt!$B$23-Beamte!N767))))</f>
        <v>0</v>
      </c>
      <c r="Z767" s="15">
        <f>IF(N767&gt;Gesamt!$B$32,0,Y767/Gesamt!$B$32*((N767)*(1+S767))/((1+Gesamt!$B$29)^(Gesamt!$B$32-N767)))</f>
        <v>0</v>
      </c>
      <c r="AA767" s="37">
        <f t="shared" si="82"/>
        <v>0</v>
      </c>
      <c r="AB767" s="15">
        <f>IF(V767-P767&gt;0,0,IF(N767&gt;Gesamt!$B$24,0,K767/12*Gesamt!$C$24*(((1+Beamte!L767)^(Gesamt!$B$24-Beamte!N767)))))</f>
        <v>0</v>
      </c>
      <c r="AC767" s="15">
        <f>IF(N767&gt;Gesamt!$B$24,0,AB767/Gesamt!$B$24*((N767)*(1+S767))/((1+Gesamt!$B$29)^(Gesamt!$B$24-N767)))</f>
        <v>0</v>
      </c>
      <c r="AD767" s="37">
        <f t="shared" si="83"/>
        <v>0</v>
      </c>
      <c r="AE767" s="15">
        <f>IF(R767-P767&lt;0,0,x)</f>
        <v>0</v>
      </c>
    </row>
    <row r="768" spans="6:31" x14ac:dyDescent="0.15">
      <c r="F768" s="40"/>
      <c r="G768" s="40"/>
      <c r="H768" s="40"/>
      <c r="I768" s="41"/>
      <c r="J768" s="41"/>
      <c r="K768" s="32">
        <f t="shared" si="79"/>
        <v>0</v>
      </c>
      <c r="L768" s="42">
        <v>1.4999999999999999E-2</v>
      </c>
      <c r="M768" s="33">
        <f t="shared" si="80"/>
        <v>-50.997946611909654</v>
      </c>
      <c r="N768" s="22">
        <f>(Gesamt!$B$2-IF(H768=0,G768,H768))/365.25</f>
        <v>116</v>
      </c>
      <c r="O768" s="22">
        <f t="shared" si="78"/>
        <v>65.002053388090346</v>
      </c>
      <c r="P768" s="23">
        <f>F768+IF(C768="m",Gesamt!$B$13*365.25,Gesamt!$B$14*365.25)</f>
        <v>23741.25</v>
      </c>
      <c r="Q768" s="34">
        <f t="shared" si="81"/>
        <v>23742</v>
      </c>
      <c r="R768" s="24">
        <f>IF(N768&lt;Gesamt!$B$23,IF(H768=0,G768+365.25*Gesamt!$B$23,H768+365.25*Gesamt!$B$23),0)</f>
        <v>0</v>
      </c>
      <c r="S768" s="35">
        <f>IF(M768&lt;Gesamt!$B$17,Gesamt!$C$17,IF(M768&lt;Gesamt!$B$18,Gesamt!$C$18,IF(M768&lt;Gesamt!$B$19,Gesamt!$C$19,Gesamt!$C$20)))</f>
        <v>0</v>
      </c>
      <c r="T768" s="26">
        <f>IF(R768&gt;0,IF(R768&lt;P768,K768/12*Gesamt!$C$23*(1+L768)^(Gesamt!$B$23-Beamte!N768)*(1+$K$4),0),0)</f>
        <v>0</v>
      </c>
      <c r="U768" s="36">
        <f>(T768/Gesamt!$B$23*N768/((1+Gesamt!$B$29)^(Gesamt!$B$23-Beamte!N768)))*(1+S768)</f>
        <v>0</v>
      </c>
      <c r="V768" s="24">
        <f>IF(N768&lt;Gesamt!$B$24,IF(H768=0,G768+365.25*Gesamt!$B$24,H768+365.25*Gesamt!$B$24),0)</f>
        <v>0</v>
      </c>
      <c r="W768" s="26" t="b">
        <f>IF(V768&gt;0,IF(V768&lt;P768,K768/12*Gesamt!$C$24*(1+L768)^(Gesamt!$B$24-Beamte!N768)*(1+$K$4),IF(O768&gt;=35,K768/12*Gesamt!$C$24*(1+L768)^(O768-N768)*(1+$K$4),0)))</f>
        <v>0</v>
      </c>
      <c r="X768" s="36">
        <f>IF(O768&gt;=40,(W768/Gesamt!$B$24*N768/((1+Gesamt!$B$29)^(Gesamt!$B$24-Beamte!N768))*(1+S768)),IF(O768&gt;=35,(W768/O768*N768/((1+Gesamt!$B$29)^(O768-Beamte!N768))*(1+S768)),0))</f>
        <v>0</v>
      </c>
      <c r="Y768" s="27">
        <f>IF(N768&gt;Gesamt!$B$23,0,K768/12*Gesamt!$C$23*(((1+Beamte!L768)^(Gesamt!$B$23-Beamte!N768))))</f>
        <v>0</v>
      </c>
      <c r="Z768" s="15">
        <f>IF(N768&gt;Gesamt!$B$32,0,Y768/Gesamt!$B$32*((N768)*(1+S768))/((1+Gesamt!$B$29)^(Gesamt!$B$32-N768)))</f>
        <v>0</v>
      </c>
      <c r="AA768" s="37">
        <f t="shared" si="82"/>
        <v>0</v>
      </c>
      <c r="AB768" s="15">
        <f>IF(V768-P768&gt;0,0,IF(N768&gt;Gesamt!$B$24,0,K768/12*Gesamt!$C$24*(((1+Beamte!L768)^(Gesamt!$B$24-Beamte!N768)))))</f>
        <v>0</v>
      </c>
      <c r="AC768" s="15">
        <f>IF(N768&gt;Gesamt!$B$24,0,AB768/Gesamt!$B$24*((N768)*(1+S768))/((1+Gesamt!$B$29)^(Gesamt!$B$24-N768)))</f>
        <v>0</v>
      </c>
      <c r="AD768" s="37">
        <f t="shared" si="83"/>
        <v>0</v>
      </c>
      <c r="AE768" s="15">
        <f>IF(R768-P768&lt;0,0,x)</f>
        <v>0</v>
      </c>
    </row>
    <row r="769" spans="6:31" x14ac:dyDescent="0.15">
      <c r="F769" s="40"/>
      <c r="G769" s="40"/>
      <c r="H769" s="40"/>
      <c r="I769" s="41"/>
      <c r="J769" s="41"/>
      <c r="K769" s="32">
        <f t="shared" si="79"/>
        <v>0</v>
      </c>
      <c r="L769" s="42">
        <v>1.4999999999999999E-2</v>
      </c>
      <c r="M769" s="33">
        <f t="shared" si="80"/>
        <v>-50.997946611909654</v>
      </c>
      <c r="N769" s="22">
        <f>(Gesamt!$B$2-IF(H769=0,G769,H769))/365.25</f>
        <v>116</v>
      </c>
      <c r="O769" s="22">
        <f t="shared" si="78"/>
        <v>65.002053388090346</v>
      </c>
      <c r="P769" s="23">
        <f>F769+IF(C769="m",Gesamt!$B$13*365.25,Gesamt!$B$14*365.25)</f>
        <v>23741.25</v>
      </c>
      <c r="Q769" s="34">
        <f t="shared" si="81"/>
        <v>23742</v>
      </c>
      <c r="R769" s="24">
        <f>IF(N769&lt;Gesamt!$B$23,IF(H769=0,G769+365.25*Gesamt!$B$23,H769+365.25*Gesamt!$B$23),0)</f>
        <v>0</v>
      </c>
      <c r="S769" s="35">
        <f>IF(M769&lt;Gesamt!$B$17,Gesamt!$C$17,IF(M769&lt;Gesamt!$B$18,Gesamt!$C$18,IF(M769&lt;Gesamt!$B$19,Gesamt!$C$19,Gesamt!$C$20)))</f>
        <v>0</v>
      </c>
      <c r="T769" s="26">
        <f>IF(R769&gt;0,IF(R769&lt;P769,K769/12*Gesamt!$C$23*(1+L769)^(Gesamt!$B$23-Beamte!N769)*(1+$K$4),0),0)</f>
        <v>0</v>
      </c>
      <c r="U769" s="36">
        <f>(T769/Gesamt!$B$23*N769/((1+Gesamt!$B$29)^(Gesamt!$B$23-Beamte!N769)))*(1+S769)</f>
        <v>0</v>
      </c>
      <c r="V769" s="24">
        <f>IF(N769&lt;Gesamt!$B$24,IF(H769=0,G769+365.25*Gesamt!$B$24,H769+365.25*Gesamt!$B$24),0)</f>
        <v>0</v>
      </c>
      <c r="W769" s="26" t="b">
        <f>IF(V769&gt;0,IF(V769&lt;P769,K769/12*Gesamt!$C$24*(1+L769)^(Gesamt!$B$24-Beamte!N769)*(1+$K$4),IF(O769&gt;=35,K769/12*Gesamt!$C$24*(1+L769)^(O769-N769)*(1+$K$4),0)))</f>
        <v>0</v>
      </c>
      <c r="X769" s="36">
        <f>IF(O769&gt;=40,(W769/Gesamt!$B$24*N769/((1+Gesamt!$B$29)^(Gesamt!$B$24-Beamte!N769))*(1+S769)),IF(O769&gt;=35,(W769/O769*N769/((1+Gesamt!$B$29)^(O769-Beamte!N769))*(1+S769)),0))</f>
        <v>0</v>
      </c>
      <c r="Y769" s="27">
        <f>IF(N769&gt;Gesamt!$B$23,0,K769/12*Gesamt!$C$23*(((1+Beamte!L769)^(Gesamt!$B$23-Beamte!N769))))</f>
        <v>0</v>
      </c>
      <c r="Z769" s="15">
        <f>IF(N769&gt;Gesamt!$B$32,0,Y769/Gesamt!$B$32*((N769)*(1+S769))/((1+Gesamt!$B$29)^(Gesamt!$B$32-N769)))</f>
        <v>0</v>
      </c>
      <c r="AA769" s="37">
        <f t="shared" si="82"/>
        <v>0</v>
      </c>
      <c r="AB769" s="15">
        <f>IF(V769-P769&gt;0,0,IF(N769&gt;Gesamt!$B$24,0,K769/12*Gesamt!$C$24*(((1+Beamte!L769)^(Gesamt!$B$24-Beamte!N769)))))</f>
        <v>0</v>
      </c>
      <c r="AC769" s="15">
        <f>IF(N769&gt;Gesamt!$B$24,0,AB769/Gesamt!$B$24*((N769)*(1+S769))/((1+Gesamt!$B$29)^(Gesamt!$B$24-N769)))</f>
        <v>0</v>
      </c>
      <c r="AD769" s="37">
        <f t="shared" si="83"/>
        <v>0</v>
      </c>
      <c r="AE769" s="15">
        <f>IF(R769-P769&lt;0,0,x)</f>
        <v>0</v>
      </c>
    </row>
    <row r="770" spans="6:31" x14ac:dyDescent="0.15">
      <c r="F770" s="40"/>
      <c r="G770" s="40"/>
      <c r="H770" s="40"/>
      <c r="I770" s="41"/>
      <c r="J770" s="41"/>
      <c r="K770" s="32">
        <f t="shared" si="79"/>
        <v>0</v>
      </c>
      <c r="L770" s="42">
        <v>1.4999999999999999E-2</v>
      </c>
      <c r="M770" s="33">
        <f t="shared" si="80"/>
        <v>-50.997946611909654</v>
      </c>
      <c r="N770" s="22">
        <f>(Gesamt!$B$2-IF(H770=0,G770,H770))/365.25</f>
        <v>116</v>
      </c>
      <c r="O770" s="22">
        <f t="shared" si="78"/>
        <v>65.002053388090346</v>
      </c>
      <c r="P770" s="23">
        <f>F770+IF(C770="m",Gesamt!$B$13*365.25,Gesamt!$B$14*365.25)</f>
        <v>23741.25</v>
      </c>
      <c r="Q770" s="34">
        <f t="shared" si="81"/>
        <v>23742</v>
      </c>
      <c r="R770" s="24">
        <f>IF(N770&lt;Gesamt!$B$23,IF(H770=0,G770+365.25*Gesamt!$B$23,H770+365.25*Gesamt!$B$23),0)</f>
        <v>0</v>
      </c>
      <c r="S770" s="35">
        <f>IF(M770&lt;Gesamt!$B$17,Gesamt!$C$17,IF(M770&lt;Gesamt!$B$18,Gesamt!$C$18,IF(M770&lt;Gesamt!$B$19,Gesamt!$C$19,Gesamt!$C$20)))</f>
        <v>0</v>
      </c>
      <c r="T770" s="26">
        <f>IF(R770&gt;0,IF(R770&lt;P770,K770/12*Gesamt!$C$23*(1+L770)^(Gesamt!$B$23-Beamte!N770)*(1+$K$4),0),0)</f>
        <v>0</v>
      </c>
      <c r="U770" s="36">
        <f>(T770/Gesamt!$B$23*N770/((1+Gesamt!$B$29)^(Gesamt!$B$23-Beamte!N770)))*(1+S770)</f>
        <v>0</v>
      </c>
      <c r="V770" s="24">
        <f>IF(N770&lt;Gesamt!$B$24,IF(H770=0,G770+365.25*Gesamt!$B$24,H770+365.25*Gesamt!$B$24),0)</f>
        <v>0</v>
      </c>
      <c r="W770" s="26" t="b">
        <f>IF(V770&gt;0,IF(V770&lt;P770,K770/12*Gesamt!$C$24*(1+L770)^(Gesamt!$B$24-Beamte!N770)*(1+$K$4),IF(O770&gt;=35,K770/12*Gesamt!$C$24*(1+L770)^(O770-N770)*(1+$K$4),0)))</f>
        <v>0</v>
      </c>
      <c r="X770" s="36">
        <f>IF(O770&gt;=40,(W770/Gesamt!$B$24*N770/((1+Gesamt!$B$29)^(Gesamt!$B$24-Beamte!N770))*(1+S770)),IF(O770&gt;=35,(W770/O770*N770/((1+Gesamt!$B$29)^(O770-Beamte!N770))*(1+S770)),0))</f>
        <v>0</v>
      </c>
      <c r="Y770" s="27">
        <f>IF(N770&gt;Gesamt!$B$23,0,K770/12*Gesamt!$C$23*(((1+Beamte!L770)^(Gesamt!$B$23-Beamte!N770))))</f>
        <v>0</v>
      </c>
      <c r="Z770" s="15">
        <f>IF(N770&gt;Gesamt!$B$32,0,Y770/Gesamt!$B$32*((N770)*(1+S770))/((1+Gesamt!$B$29)^(Gesamt!$B$32-N770)))</f>
        <v>0</v>
      </c>
      <c r="AA770" s="37">
        <f t="shared" si="82"/>
        <v>0</v>
      </c>
      <c r="AB770" s="15">
        <f>IF(V770-P770&gt;0,0,IF(N770&gt;Gesamt!$B$24,0,K770/12*Gesamt!$C$24*(((1+Beamte!L770)^(Gesamt!$B$24-Beamte!N770)))))</f>
        <v>0</v>
      </c>
      <c r="AC770" s="15">
        <f>IF(N770&gt;Gesamt!$B$24,0,AB770/Gesamt!$B$24*((N770)*(1+S770))/((1+Gesamt!$B$29)^(Gesamt!$B$24-N770)))</f>
        <v>0</v>
      </c>
      <c r="AD770" s="37">
        <f t="shared" si="83"/>
        <v>0</v>
      </c>
      <c r="AE770" s="15">
        <f>IF(R770-P770&lt;0,0,x)</f>
        <v>0</v>
      </c>
    </row>
    <row r="771" spans="6:31" x14ac:dyDescent="0.15">
      <c r="F771" s="40"/>
      <c r="G771" s="40"/>
      <c r="H771" s="40"/>
      <c r="I771" s="41"/>
      <c r="J771" s="41"/>
      <c r="K771" s="32">
        <f t="shared" si="79"/>
        <v>0</v>
      </c>
      <c r="L771" s="42">
        <v>1.4999999999999999E-2</v>
      </c>
      <c r="M771" s="33">
        <f t="shared" si="80"/>
        <v>-50.997946611909654</v>
      </c>
      <c r="N771" s="22">
        <f>(Gesamt!$B$2-IF(H771=0,G771,H771))/365.25</f>
        <v>116</v>
      </c>
      <c r="O771" s="22">
        <f t="shared" si="78"/>
        <v>65.002053388090346</v>
      </c>
      <c r="P771" s="23">
        <f>F771+IF(C771="m",Gesamt!$B$13*365.25,Gesamt!$B$14*365.25)</f>
        <v>23741.25</v>
      </c>
      <c r="Q771" s="34">
        <f t="shared" si="81"/>
        <v>23742</v>
      </c>
      <c r="R771" s="24">
        <f>IF(N771&lt;Gesamt!$B$23,IF(H771=0,G771+365.25*Gesamt!$B$23,H771+365.25*Gesamt!$B$23),0)</f>
        <v>0</v>
      </c>
      <c r="S771" s="35">
        <f>IF(M771&lt;Gesamt!$B$17,Gesamt!$C$17,IF(M771&lt;Gesamt!$B$18,Gesamt!$C$18,IF(M771&lt;Gesamt!$B$19,Gesamt!$C$19,Gesamt!$C$20)))</f>
        <v>0</v>
      </c>
      <c r="T771" s="26">
        <f>IF(R771&gt;0,IF(R771&lt;P771,K771/12*Gesamt!$C$23*(1+L771)^(Gesamt!$B$23-Beamte!N771)*(1+$K$4),0),0)</f>
        <v>0</v>
      </c>
      <c r="U771" s="36">
        <f>(T771/Gesamt!$B$23*N771/((1+Gesamt!$B$29)^(Gesamt!$B$23-Beamte!N771)))*(1+S771)</f>
        <v>0</v>
      </c>
      <c r="V771" s="24">
        <f>IF(N771&lt;Gesamt!$B$24,IF(H771=0,G771+365.25*Gesamt!$B$24,H771+365.25*Gesamt!$B$24),0)</f>
        <v>0</v>
      </c>
      <c r="W771" s="26" t="b">
        <f>IF(V771&gt;0,IF(V771&lt;P771,K771/12*Gesamt!$C$24*(1+L771)^(Gesamt!$B$24-Beamte!N771)*(1+$K$4),IF(O771&gt;=35,K771/12*Gesamt!$C$24*(1+L771)^(O771-N771)*(1+$K$4),0)))</f>
        <v>0</v>
      </c>
      <c r="X771" s="36">
        <f>IF(O771&gt;=40,(W771/Gesamt!$B$24*N771/((1+Gesamt!$B$29)^(Gesamt!$B$24-Beamte!N771))*(1+S771)),IF(O771&gt;=35,(W771/O771*N771/((1+Gesamt!$B$29)^(O771-Beamte!N771))*(1+S771)),0))</f>
        <v>0</v>
      </c>
      <c r="Y771" s="27">
        <f>IF(N771&gt;Gesamt!$B$23,0,K771/12*Gesamt!$C$23*(((1+Beamte!L771)^(Gesamt!$B$23-Beamte!N771))))</f>
        <v>0</v>
      </c>
      <c r="Z771" s="15">
        <f>IF(N771&gt;Gesamt!$B$32,0,Y771/Gesamt!$B$32*((N771)*(1+S771))/((1+Gesamt!$B$29)^(Gesamt!$B$32-N771)))</f>
        <v>0</v>
      </c>
      <c r="AA771" s="37">
        <f t="shared" si="82"/>
        <v>0</v>
      </c>
      <c r="AB771" s="15">
        <f>IF(V771-P771&gt;0,0,IF(N771&gt;Gesamt!$B$24,0,K771/12*Gesamt!$C$24*(((1+Beamte!L771)^(Gesamt!$B$24-Beamte!N771)))))</f>
        <v>0</v>
      </c>
      <c r="AC771" s="15">
        <f>IF(N771&gt;Gesamt!$B$24,0,AB771/Gesamt!$B$24*((N771)*(1+S771))/((1+Gesamt!$B$29)^(Gesamt!$B$24-N771)))</f>
        <v>0</v>
      </c>
      <c r="AD771" s="37">
        <f t="shared" si="83"/>
        <v>0</v>
      </c>
      <c r="AE771" s="15">
        <f>IF(R771-P771&lt;0,0,x)</f>
        <v>0</v>
      </c>
    </row>
    <row r="772" spans="6:31" x14ac:dyDescent="0.15">
      <c r="F772" s="40"/>
      <c r="G772" s="40"/>
      <c r="H772" s="40"/>
      <c r="I772" s="41"/>
      <c r="J772" s="41"/>
      <c r="K772" s="32">
        <f t="shared" si="79"/>
        <v>0</v>
      </c>
      <c r="L772" s="42">
        <v>1.4999999999999999E-2</v>
      </c>
      <c r="M772" s="33">
        <f t="shared" si="80"/>
        <v>-50.997946611909654</v>
      </c>
      <c r="N772" s="22">
        <f>(Gesamt!$B$2-IF(H772=0,G772,H772))/365.25</f>
        <v>116</v>
      </c>
      <c r="O772" s="22">
        <f t="shared" si="78"/>
        <v>65.002053388090346</v>
      </c>
      <c r="P772" s="23">
        <f>F772+IF(C772="m",Gesamt!$B$13*365.25,Gesamt!$B$14*365.25)</f>
        <v>23741.25</v>
      </c>
      <c r="Q772" s="34">
        <f t="shared" si="81"/>
        <v>23742</v>
      </c>
      <c r="R772" s="24">
        <f>IF(N772&lt;Gesamt!$B$23,IF(H772=0,G772+365.25*Gesamt!$B$23,H772+365.25*Gesamt!$B$23),0)</f>
        <v>0</v>
      </c>
      <c r="S772" s="35">
        <f>IF(M772&lt;Gesamt!$B$17,Gesamt!$C$17,IF(M772&lt;Gesamt!$B$18,Gesamt!$C$18,IF(M772&lt;Gesamt!$B$19,Gesamt!$C$19,Gesamt!$C$20)))</f>
        <v>0</v>
      </c>
      <c r="T772" s="26">
        <f>IF(R772&gt;0,IF(R772&lt;P772,K772/12*Gesamt!$C$23*(1+L772)^(Gesamt!$B$23-Beamte!N772)*(1+$K$4),0),0)</f>
        <v>0</v>
      </c>
      <c r="U772" s="36">
        <f>(T772/Gesamt!$B$23*N772/((1+Gesamt!$B$29)^(Gesamt!$B$23-Beamte!N772)))*(1+S772)</f>
        <v>0</v>
      </c>
      <c r="V772" s="24">
        <f>IF(N772&lt;Gesamt!$B$24,IF(H772=0,G772+365.25*Gesamt!$B$24,H772+365.25*Gesamt!$B$24),0)</f>
        <v>0</v>
      </c>
      <c r="W772" s="26" t="b">
        <f>IF(V772&gt;0,IF(V772&lt;P772,K772/12*Gesamt!$C$24*(1+L772)^(Gesamt!$B$24-Beamte!N772)*(1+$K$4),IF(O772&gt;=35,K772/12*Gesamt!$C$24*(1+L772)^(O772-N772)*(1+$K$4),0)))</f>
        <v>0</v>
      </c>
      <c r="X772" s="36">
        <f>IF(O772&gt;=40,(W772/Gesamt!$B$24*N772/((1+Gesamt!$B$29)^(Gesamt!$B$24-Beamte!N772))*(1+S772)),IF(O772&gt;=35,(W772/O772*N772/((1+Gesamt!$B$29)^(O772-Beamte!N772))*(1+S772)),0))</f>
        <v>0</v>
      </c>
      <c r="Y772" s="27">
        <f>IF(N772&gt;Gesamt!$B$23,0,K772/12*Gesamt!$C$23*(((1+Beamte!L772)^(Gesamt!$B$23-Beamte!N772))))</f>
        <v>0</v>
      </c>
      <c r="Z772" s="15">
        <f>IF(N772&gt;Gesamt!$B$32,0,Y772/Gesamt!$B$32*((N772)*(1+S772))/((1+Gesamt!$B$29)^(Gesamt!$B$32-N772)))</f>
        <v>0</v>
      </c>
      <c r="AA772" s="37">
        <f t="shared" si="82"/>
        <v>0</v>
      </c>
      <c r="AB772" s="15">
        <f>IF(V772-P772&gt;0,0,IF(N772&gt;Gesamt!$B$24,0,K772/12*Gesamt!$C$24*(((1+Beamte!L772)^(Gesamt!$B$24-Beamte!N772)))))</f>
        <v>0</v>
      </c>
      <c r="AC772" s="15">
        <f>IF(N772&gt;Gesamt!$B$24,0,AB772/Gesamt!$B$24*((N772)*(1+S772))/((1+Gesamt!$B$29)^(Gesamt!$B$24-N772)))</f>
        <v>0</v>
      </c>
      <c r="AD772" s="37">
        <f t="shared" si="83"/>
        <v>0</v>
      </c>
      <c r="AE772" s="15">
        <f>IF(R772-P772&lt;0,0,x)</f>
        <v>0</v>
      </c>
    </row>
    <row r="773" spans="6:31" x14ac:dyDescent="0.15">
      <c r="F773" s="40"/>
      <c r="G773" s="40"/>
      <c r="H773" s="40"/>
      <c r="I773" s="41"/>
      <c r="J773" s="41"/>
      <c r="K773" s="32">
        <f t="shared" si="79"/>
        <v>0</v>
      </c>
      <c r="L773" s="42">
        <v>1.4999999999999999E-2</v>
      </c>
      <c r="M773" s="33">
        <f t="shared" si="80"/>
        <v>-50.997946611909654</v>
      </c>
      <c r="N773" s="22">
        <f>(Gesamt!$B$2-IF(H773=0,G773,H773))/365.25</f>
        <v>116</v>
      </c>
      <c r="O773" s="22">
        <f t="shared" si="78"/>
        <v>65.002053388090346</v>
      </c>
      <c r="P773" s="23">
        <f>F773+IF(C773="m",Gesamt!$B$13*365.25,Gesamt!$B$14*365.25)</f>
        <v>23741.25</v>
      </c>
      <c r="Q773" s="34">
        <f t="shared" si="81"/>
        <v>23742</v>
      </c>
      <c r="R773" s="24">
        <f>IF(N773&lt;Gesamt!$B$23,IF(H773=0,G773+365.25*Gesamt!$B$23,H773+365.25*Gesamt!$B$23),0)</f>
        <v>0</v>
      </c>
      <c r="S773" s="35">
        <f>IF(M773&lt;Gesamt!$B$17,Gesamt!$C$17,IF(M773&lt;Gesamt!$B$18,Gesamt!$C$18,IF(M773&lt;Gesamt!$B$19,Gesamt!$C$19,Gesamt!$C$20)))</f>
        <v>0</v>
      </c>
      <c r="T773" s="26">
        <f>IF(R773&gt;0,IF(R773&lt;P773,K773/12*Gesamt!$C$23*(1+L773)^(Gesamt!$B$23-Beamte!N773)*(1+$K$4),0),0)</f>
        <v>0</v>
      </c>
      <c r="U773" s="36">
        <f>(T773/Gesamt!$B$23*N773/((1+Gesamt!$B$29)^(Gesamt!$B$23-Beamte!N773)))*(1+S773)</f>
        <v>0</v>
      </c>
      <c r="V773" s="24">
        <f>IF(N773&lt;Gesamt!$B$24,IF(H773=0,G773+365.25*Gesamt!$B$24,H773+365.25*Gesamt!$B$24),0)</f>
        <v>0</v>
      </c>
      <c r="W773" s="26" t="b">
        <f>IF(V773&gt;0,IF(V773&lt;P773,K773/12*Gesamt!$C$24*(1+L773)^(Gesamt!$B$24-Beamte!N773)*(1+$K$4),IF(O773&gt;=35,K773/12*Gesamt!$C$24*(1+L773)^(O773-N773)*(1+$K$4),0)))</f>
        <v>0</v>
      </c>
      <c r="X773" s="36">
        <f>IF(O773&gt;=40,(W773/Gesamt!$B$24*N773/((1+Gesamt!$B$29)^(Gesamt!$B$24-Beamte!N773))*(1+S773)),IF(O773&gt;=35,(W773/O773*N773/((1+Gesamt!$B$29)^(O773-Beamte!N773))*(1+S773)),0))</f>
        <v>0</v>
      </c>
      <c r="Y773" s="27">
        <f>IF(N773&gt;Gesamt!$B$23,0,K773/12*Gesamt!$C$23*(((1+Beamte!L773)^(Gesamt!$B$23-Beamte!N773))))</f>
        <v>0</v>
      </c>
      <c r="Z773" s="15">
        <f>IF(N773&gt;Gesamt!$B$32,0,Y773/Gesamt!$B$32*((N773)*(1+S773))/((1+Gesamt!$B$29)^(Gesamt!$B$32-N773)))</f>
        <v>0</v>
      </c>
      <c r="AA773" s="37">
        <f t="shared" si="82"/>
        <v>0</v>
      </c>
      <c r="AB773" s="15">
        <f>IF(V773-P773&gt;0,0,IF(N773&gt;Gesamt!$B$24,0,K773/12*Gesamt!$C$24*(((1+Beamte!L773)^(Gesamt!$B$24-Beamte!N773)))))</f>
        <v>0</v>
      </c>
      <c r="AC773" s="15">
        <f>IF(N773&gt;Gesamt!$B$24,0,AB773/Gesamt!$B$24*((N773)*(1+S773))/((1+Gesamt!$B$29)^(Gesamt!$B$24-N773)))</f>
        <v>0</v>
      </c>
      <c r="AD773" s="37">
        <f t="shared" si="83"/>
        <v>0</v>
      </c>
      <c r="AE773" s="15">
        <f>IF(R773-P773&lt;0,0,x)</f>
        <v>0</v>
      </c>
    </row>
    <row r="774" spans="6:31" x14ac:dyDescent="0.15">
      <c r="F774" s="40"/>
      <c r="G774" s="40"/>
      <c r="H774" s="40"/>
      <c r="I774" s="41"/>
      <c r="J774" s="41"/>
      <c r="K774" s="32">
        <f t="shared" si="79"/>
        <v>0</v>
      </c>
      <c r="L774" s="42">
        <v>1.4999999999999999E-2</v>
      </c>
      <c r="M774" s="33">
        <f t="shared" si="80"/>
        <v>-50.997946611909654</v>
      </c>
      <c r="N774" s="22">
        <f>(Gesamt!$B$2-IF(H774=0,G774,H774))/365.25</f>
        <v>116</v>
      </c>
      <c r="O774" s="22">
        <f t="shared" ref="O774:O800" si="84">(Q774-IF(H774=0,G774,H774))/365.25</f>
        <v>65.002053388090346</v>
      </c>
      <c r="P774" s="23">
        <f>F774+IF(C774="m",Gesamt!$B$13*365.25,Gesamt!$B$14*365.25)</f>
        <v>23741.25</v>
      </c>
      <c r="Q774" s="34">
        <f t="shared" si="81"/>
        <v>23742</v>
      </c>
      <c r="R774" s="24">
        <f>IF(N774&lt;Gesamt!$B$23,IF(H774=0,G774+365.25*Gesamt!$B$23,H774+365.25*Gesamt!$B$23),0)</f>
        <v>0</v>
      </c>
      <c r="S774" s="35">
        <f>IF(M774&lt;Gesamt!$B$17,Gesamt!$C$17,IF(M774&lt;Gesamt!$B$18,Gesamt!$C$18,IF(M774&lt;Gesamt!$B$19,Gesamt!$C$19,Gesamt!$C$20)))</f>
        <v>0</v>
      </c>
      <c r="T774" s="26">
        <f>IF(R774&gt;0,IF(R774&lt;P774,K774/12*Gesamt!$C$23*(1+L774)^(Gesamt!$B$23-Beamte!N774)*(1+$K$4),0),0)</f>
        <v>0</v>
      </c>
      <c r="U774" s="36">
        <f>(T774/Gesamt!$B$23*N774/((1+Gesamt!$B$29)^(Gesamt!$B$23-Beamte!N774)))*(1+S774)</f>
        <v>0</v>
      </c>
      <c r="V774" s="24">
        <f>IF(N774&lt;Gesamt!$B$24,IF(H774=0,G774+365.25*Gesamt!$B$24,H774+365.25*Gesamt!$B$24),0)</f>
        <v>0</v>
      </c>
      <c r="W774" s="26" t="b">
        <f>IF(V774&gt;0,IF(V774&lt;P774,K774/12*Gesamt!$C$24*(1+L774)^(Gesamt!$B$24-Beamte!N774)*(1+$K$4),IF(O774&gt;=35,K774/12*Gesamt!$C$24*(1+L774)^(O774-N774)*(1+$K$4),0)))</f>
        <v>0</v>
      </c>
      <c r="X774" s="36">
        <f>IF(O774&gt;=40,(W774/Gesamt!$B$24*N774/((1+Gesamt!$B$29)^(Gesamt!$B$24-Beamte!N774))*(1+S774)),IF(O774&gt;=35,(W774/O774*N774/((1+Gesamt!$B$29)^(O774-Beamte!N774))*(1+S774)),0))</f>
        <v>0</v>
      </c>
      <c r="Y774" s="27">
        <f>IF(N774&gt;Gesamt!$B$23,0,K774/12*Gesamt!$C$23*(((1+Beamte!L774)^(Gesamt!$B$23-Beamte!N774))))</f>
        <v>0</v>
      </c>
      <c r="Z774" s="15">
        <f>IF(N774&gt;Gesamt!$B$32,0,Y774/Gesamt!$B$32*((N774)*(1+S774))/((1+Gesamt!$B$29)^(Gesamt!$B$32-N774)))</f>
        <v>0</v>
      </c>
      <c r="AA774" s="37">
        <f t="shared" si="82"/>
        <v>0</v>
      </c>
      <c r="AB774" s="15">
        <f>IF(V774-P774&gt;0,0,IF(N774&gt;Gesamt!$B$24,0,K774/12*Gesamt!$C$24*(((1+Beamte!L774)^(Gesamt!$B$24-Beamte!N774)))))</f>
        <v>0</v>
      </c>
      <c r="AC774" s="15">
        <f>IF(N774&gt;Gesamt!$B$24,0,AB774/Gesamt!$B$24*((N774)*(1+S774))/((1+Gesamt!$B$29)^(Gesamt!$B$24-N774)))</f>
        <v>0</v>
      </c>
      <c r="AD774" s="37">
        <f t="shared" si="83"/>
        <v>0</v>
      </c>
      <c r="AE774" s="15">
        <f>IF(R774-P774&lt;0,0,x)</f>
        <v>0</v>
      </c>
    </row>
    <row r="775" spans="6:31" x14ac:dyDescent="0.15">
      <c r="F775" s="40"/>
      <c r="G775" s="40"/>
      <c r="H775" s="40"/>
      <c r="I775" s="41"/>
      <c r="J775" s="41"/>
      <c r="K775" s="32">
        <f t="shared" si="79"/>
        <v>0</v>
      </c>
      <c r="L775" s="42">
        <v>1.4999999999999999E-2</v>
      </c>
      <c r="M775" s="33">
        <f t="shared" si="80"/>
        <v>-50.997946611909654</v>
      </c>
      <c r="N775" s="22">
        <f>(Gesamt!$B$2-IF(H775=0,G775,H775))/365.25</f>
        <v>116</v>
      </c>
      <c r="O775" s="22">
        <f t="shared" si="84"/>
        <v>65.002053388090346</v>
      </c>
      <c r="P775" s="23">
        <f>F775+IF(C775="m",Gesamt!$B$13*365.25,Gesamt!$B$14*365.25)</f>
        <v>23741.25</v>
      </c>
      <c r="Q775" s="34">
        <f t="shared" si="81"/>
        <v>23742</v>
      </c>
      <c r="R775" s="24">
        <f>IF(N775&lt;Gesamt!$B$23,IF(H775=0,G775+365.25*Gesamt!$B$23,H775+365.25*Gesamt!$B$23),0)</f>
        <v>0</v>
      </c>
      <c r="S775" s="35">
        <f>IF(M775&lt;Gesamt!$B$17,Gesamt!$C$17,IF(M775&lt;Gesamt!$B$18,Gesamt!$C$18,IF(M775&lt;Gesamt!$B$19,Gesamt!$C$19,Gesamt!$C$20)))</f>
        <v>0</v>
      </c>
      <c r="T775" s="26">
        <f>IF(R775&gt;0,IF(R775&lt;P775,K775/12*Gesamt!$C$23*(1+L775)^(Gesamt!$B$23-Beamte!N775)*(1+$K$4),0),0)</f>
        <v>0</v>
      </c>
      <c r="U775" s="36">
        <f>(T775/Gesamt!$B$23*N775/((1+Gesamt!$B$29)^(Gesamt!$B$23-Beamte!N775)))*(1+S775)</f>
        <v>0</v>
      </c>
      <c r="V775" s="24">
        <f>IF(N775&lt;Gesamt!$B$24,IF(H775=0,G775+365.25*Gesamt!$B$24,H775+365.25*Gesamt!$B$24),0)</f>
        <v>0</v>
      </c>
      <c r="W775" s="26" t="b">
        <f>IF(V775&gt;0,IF(V775&lt;P775,K775/12*Gesamt!$C$24*(1+L775)^(Gesamt!$B$24-Beamte!N775)*(1+$K$4),IF(O775&gt;=35,K775/12*Gesamt!$C$24*(1+L775)^(O775-N775)*(1+$K$4),0)))</f>
        <v>0</v>
      </c>
      <c r="X775" s="36">
        <f>IF(O775&gt;=40,(W775/Gesamt!$B$24*N775/((1+Gesamt!$B$29)^(Gesamt!$B$24-Beamte!N775))*(1+S775)),IF(O775&gt;=35,(W775/O775*N775/((1+Gesamt!$B$29)^(O775-Beamte!N775))*(1+S775)),0))</f>
        <v>0</v>
      </c>
      <c r="Y775" s="27">
        <f>IF(N775&gt;Gesamt!$B$23,0,K775/12*Gesamt!$C$23*(((1+Beamte!L775)^(Gesamt!$B$23-Beamte!N775))))</f>
        <v>0</v>
      </c>
      <c r="Z775" s="15">
        <f>IF(N775&gt;Gesamt!$B$32,0,Y775/Gesamt!$B$32*((N775)*(1+S775))/((1+Gesamt!$B$29)^(Gesamt!$B$32-N775)))</f>
        <v>0</v>
      </c>
      <c r="AA775" s="37">
        <f t="shared" si="82"/>
        <v>0</v>
      </c>
      <c r="AB775" s="15">
        <f>IF(V775-P775&gt;0,0,IF(N775&gt;Gesamt!$B$24,0,K775/12*Gesamt!$C$24*(((1+Beamte!L775)^(Gesamt!$B$24-Beamte!N775)))))</f>
        <v>0</v>
      </c>
      <c r="AC775" s="15">
        <f>IF(N775&gt;Gesamt!$B$24,0,AB775/Gesamt!$B$24*((N775)*(1+S775))/((1+Gesamt!$B$29)^(Gesamt!$B$24-N775)))</f>
        <v>0</v>
      </c>
      <c r="AD775" s="37">
        <f t="shared" si="83"/>
        <v>0</v>
      </c>
      <c r="AE775" s="15">
        <f>IF(R775-P775&lt;0,0,x)</f>
        <v>0</v>
      </c>
    </row>
    <row r="776" spans="6:31" x14ac:dyDescent="0.15">
      <c r="F776" s="40"/>
      <c r="G776" s="40"/>
      <c r="H776" s="40"/>
      <c r="I776" s="41"/>
      <c r="J776" s="41"/>
      <c r="K776" s="32">
        <f t="shared" si="79"/>
        <v>0</v>
      </c>
      <c r="L776" s="42">
        <v>1.4999999999999999E-2</v>
      </c>
      <c r="M776" s="33">
        <f t="shared" si="80"/>
        <v>-50.997946611909654</v>
      </c>
      <c r="N776" s="22">
        <f>(Gesamt!$B$2-IF(H776=0,G776,H776))/365.25</f>
        <v>116</v>
      </c>
      <c r="O776" s="22">
        <f t="shared" si="84"/>
        <v>65.002053388090346</v>
      </c>
      <c r="P776" s="23">
        <f>F776+IF(C776="m",Gesamt!$B$13*365.25,Gesamt!$B$14*365.25)</f>
        <v>23741.25</v>
      </c>
      <c r="Q776" s="34">
        <f t="shared" si="81"/>
        <v>23742</v>
      </c>
      <c r="R776" s="24">
        <f>IF(N776&lt;Gesamt!$B$23,IF(H776=0,G776+365.25*Gesamt!$B$23,H776+365.25*Gesamt!$B$23),0)</f>
        <v>0</v>
      </c>
      <c r="S776" s="35">
        <f>IF(M776&lt;Gesamt!$B$17,Gesamt!$C$17,IF(M776&lt;Gesamt!$B$18,Gesamt!$C$18,IF(M776&lt;Gesamt!$B$19,Gesamt!$C$19,Gesamt!$C$20)))</f>
        <v>0</v>
      </c>
      <c r="T776" s="26">
        <f>IF(R776&gt;0,IF(R776&lt;P776,K776/12*Gesamt!$C$23*(1+L776)^(Gesamt!$B$23-Beamte!N776)*(1+$K$4),0),0)</f>
        <v>0</v>
      </c>
      <c r="U776" s="36">
        <f>(T776/Gesamt!$B$23*N776/((1+Gesamt!$B$29)^(Gesamt!$B$23-Beamte!N776)))*(1+S776)</f>
        <v>0</v>
      </c>
      <c r="V776" s="24">
        <f>IF(N776&lt;Gesamt!$B$24,IF(H776=0,G776+365.25*Gesamt!$B$24,H776+365.25*Gesamt!$B$24),0)</f>
        <v>0</v>
      </c>
      <c r="W776" s="26" t="b">
        <f>IF(V776&gt;0,IF(V776&lt;P776,K776/12*Gesamt!$C$24*(1+L776)^(Gesamt!$B$24-Beamte!N776)*(1+$K$4),IF(O776&gt;=35,K776/12*Gesamt!$C$24*(1+L776)^(O776-N776)*(1+$K$4),0)))</f>
        <v>0</v>
      </c>
      <c r="X776" s="36">
        <f>IF(O776&gt;=40,(W776/Gesamt!$B$24*N776/((1+Gesamt!$B$29)^(Gesamt!$B$24-Beamte!N776))*(1+S776)),IF(O776&gt;=35,(W776/O776*N776/((1+Gesamt!$B$29)^(O776-Beamte!N776))*(1+S776)),0))</f>
        <v>0</v>
      </c>
      <c r="Y776" s="27">
        <f>IF(N776&gt;Gesamt!$B$23,0,K776/12*Gesamt!$C$23*(((1+Beamte!L776)^(Gesamt!$B$23-Beamte!N776))))</f>
        <v>0</v>
      </c>
      <c r="Z776" s="15">
        <f>IF(N776&gt;Gesamt!$B$32,0,Y776/Gesamt!$B$32*((N776)*(1+S776))/((1+Gesamt!$B$29)^(Gesamt!$B$32-N776)))</f>
        <v>0</v>
      </c>
      <c r="AA776" s="37">
        <f t="shared" si="82"/>
        <v>0</v>
      </c>
      <c r="AB776" s="15">
        <f>IF(V776-P776&gt;0,0,IF(N776&gt;Gesamt!$B$24,0,K776/12*Gesamt!$C$24*(((1+Beamte!L776)^(Gesamt!$B$24-Beamte!N776)))))</f>
        <v>0</v>
      </c>
      <c r="AC776" s="15">
        <f>IF(N776&gt;Gesamt!$B$24,0,AB776/Gesamt!$B$24*((N776)*(1+S776))/((1+Gesamt!$B$29)^(Gesamt!$B$24-N776)))</f>
        <v>0</v>
      </c>
      <c r="AD776" s="37">
        <f t="shared" si="83"/>
        <v>0</v>
      </c>
      <c r="AE776" s="15">
        <f>IF(R776-P776&lt;0,0,x)</f>
        <v>0</v>
      </c>
    </row>
    <row r="777" spans="6:31" x14ac:dyDescent="0.15">
      <c r="F777" s="40"/>
      <c r="G777" s="40"/>
      <c r="H777" s="40"/>
      <c r="I777" s="41"/>
      <c r="J777" s="41"/>
      <c r="K777" s="32">
        <f t="shared" si="79"/>
        <v>0</v>
      </c>
      <c r="L777" s="42">
        <v>1.4999999999999999E-2</v>
      </c>
      <c r="M777" s="33">
        <f t="shared" si="80"/>
        <v>-50.997946611909654</v>
      </c>
      <c r="N777" s="22">
        <f>(Gesamt!$B$2-IF(H777=0,G777,H777))/365.25</f>
        <v>116</v>
      </c>
      <c r="O777" s="22">
        <f t="shared" si="84"/>
        <v>65.002053388090346</v>
      </c>
      <c r="P777" s="23">
        <f>F777+IF(C777="m",Gesamt!$B$13*365.25,Gesamt!$B$14*365.25)</f>
        <v>23741.25</v>
      </c>
      <c r="Q777" s="34">
        <f t="shared" si="81"/>
        <v>23742</v>
      </c>
      <c r="R777" s="24">
        <f>IF(N777&lt;Gesamt!$B$23,IF(H777=0,G777+365.25*Gesamt!$B$23,H777+365.25*Gesamt!$B$23),0)</f>
        <v>0</v>
      </c>
      <c r="S777" s="35">
        <f>IF(M777&lt;Gesamt!$B$17,Gesamt!$C$17,IF(M777&lt;Gesamt!$B$18,Gesamt!$C$18,IF(M777&lt;Gesamt!$B$19,Gesamt!$C$19,Gesamt!$C$20)))</f>
        <v>0</v>
      </c>
      <c r="T777" s="26">
        <f>IF(R777&gt;0,IF(R777&lt;P777,K777/12*Gesamt!$C$23*(1+L777)^(Gesamt!$B$23-Beamte!N777)*(1+$K$4),0),0)</f>
        <v>0</v>
      </c>
      <c r="U777" s="36">
        <f>(T777/Gesamt!$B$23*N777/((1+Gesamt!$B$29)^(Gesamt!$B$23-Beamte!N777)))*(1+S777)</f>
        <v>0</v>
      </c>
      <c r="V777" s="24">
        <f>IF(N777&lt;Gesamt!$B$24,IF(H777=0,G777+365.25*Gesamt!$B$24,H777+365.25*Gesamt!$B$24),0)</f>
        <v>0</v>
      </c>
      <c r="W777" s="26" t="b">
        <f>IF(V777&gt;0,IF(V777&lt;P777,K777/12*Gesamt!$C$24*(1+L777)^(Gesamt!$B$24-Beamte!N777)*(1+$K$4),IF(O777&gt;=35,K777/12*Gesamt!$C$24*(1+L777)^(O777-N777)*(1+$K$4),0)))</f>
        <v>0</v>
      </c>
      <c r="X777" s="36">
        <f>IF(O777&gt;=40,(W777/Gesamt!$B$24*N777/((1+Gesamt!$B$29)^(Gesamt!$B$24-Beamte!N777))*(1+S777)),IF(O777&gt;=35,(W777/O777*N777/((1+Gesamt!$B$29)^(O777-Beamte!N777))*(1+S777)),0))</f>
        <v>0</v>
      </c>
      <c r="Y777" s="27">
        <f>IF(N777&gt;Gesamt!$B$23,0,K777/12*Gesamt!$C$23*(((1+Beamte!L777)^(Gesamt!$B$23-Beamte!N777))))</f>
        <v>0</v>
      </c>
      <c r="Z777" s="15">
        <f>IF(N777&gt;Gesamt!$B$32,0,Y777/Gesamt!$B$32*((N777)*(1+S777))/((1+Gesamt!$B$29)^(Gesamt!$B$32-N777)))</f>
        <v>0</v>
      </c>
      <c r="AA777" s="37">
        <f t="shared" si="82"/>
        <v>0</v>
      </c>
      <c r="AB777" s="15">
        <f>IF(V777-P777&gt;0,0,IF(N777&gt;Gesamt!$B$24,0,K777/12*Gesamt!$C$24*(((1+Beamte!L777)^(Gesamt!$B$24-Beamte!N777)))))</f>
        <v>0</v>
      </c>
      <c r="AC777" s="15">
        <f>IF(N777&gt;Gesamt!$B$24,0,AB777/Gesamt!$B$24*((N777)*(1+S777))/((1+Gesamt!$B$29)^(Gesamt!$B$24-N777)))</f>
        <v>0</v>
      </c>
      <c r="AD777" s="37">
        <f t="shared" si="83"/>
        <v>0</v>
      </c>
      <c r="AE777" s="15">
        <f>IF(R777-P777&lt;0,0,x)</f>
        <v>0</v>
      </c>
    </row>
    <row r="778" spans="6:31" x14ac:dyDescent="0.15">
      <c r="F778" s="40"/>
      <c r="G778" s="40"/>
      <c r="H778" s="40"/>
      <c r="I778" s="41"/>
      <c r="J778" s="41"/>
      <c r="K778" s="32">
        <f t="shared" si="79"/>
        <v>0</v>
      </c>
      <c r="L778" s="42">
        <v>1.4999999999999999E-2</v>
      </c>
      <c r="M778" s="33">
        <f t="shared" si="80"/>
        <v>-50.997946611909654</v>
      </c>
      <c r="N778" s="22">
        <f>(Gesamt!$B$2-IF(H778=0,G778,H778))/365.25</f>
        <v>116</v>
      </c>
      <c r="O778" s="22">
        <f t="shared" si="84"/>
        <v>65.002053388090346</v>
      </c>
      <c r="P778" s="23">
        <f>F778+IF(C778="m",Gesamt!$B$13*365.25,Gesamt!$B$14*365.25)</f>
        <v>23741.25</v>
      </c>
      <c r="Q778" s="34">
        <f t="shared" si="81"/>
        <v>23742</v>
      </c>
      <c r="R778" s="24">
        <f>IF(N778&lt;Gesamt!$B$23,IF(H778=0,G778+365.25*Gesamt!$B$23,H778+365.25*Gesamt!$B$23),0)</f>
        <v>0</v>
      </c>
      <c r="S778" s="35">
        <f>IF(M778&lt;Gesamt!$B$17,Gesamt!$C$17,IF(M778&lt;Gesamt!$B$18,Gesamt!$C$18,IF(M778&lt;Gesamt!$B$19,Gesamt!$C$19,Gesamt!$C$20)))</f>
        <v>0</v>
      </c>
      <c r="T778" s="26">
        <f>IF(R778&gt;0,IF(R778&lt;P778,K778/12*Gesamt!$C$23*(1+L778)^(Gesamt!$B$23-Beamte!N778)*(1+$K$4),0),0)</f>
        <v>0</v>
      </c>
      <c r="U778" s="36">
        <f>(T778/Gesamt!$B$23*N778/((1+Gesamt!$B$29)^(Gesamt!$B$23-Beamte!N778)))*(1+S778)</f>
        <v>0</v>
      </c>
      <c r="V778" s="24">
        <f>IF(N778&lt;Gesamt!$B$24,IF(H778=0,G778+365.25*Gesamt!$B$24,H778+365.25*Gesamt!$B$24),0)</f>
        <v>0</v>
      </c>
      <c r="W778" s="26" t="b">
        <f>IF(V778&gt;0,IF(V778&lt;P778,K778/12*Gesamt!$C$24*(1+L778)^(Gesamt!$B$24-Beamte!N778)*(1+$K$4),IF(O778&gt;=35,K778/12*Gesamt!$C$24*(1+L778)^(O778-N778)*(1+$K$4),0)))</f>
        <v>0</v>
      </c>
      <c r="X778" s="36">
        <f>IF(O778&gt;=40,(W778/Gesamt!$B$24*N778/((1+Gesamt!$B$29)^(Gesamt!$B$24-Beamte!N778))*(1+S778)),IF(O778&gt;=35,(W778/O778*N778/((1+Gesamt!$B$29)^(O778-Beamte!N778))*(1+S778)),0))</f>
        <v>0</v>
      </c>
      <c r="Y778" s="27">
        <f>IF(N778&gt;Gesamt!$B$23,0,K778/12*Gesamt!$C$23*(((1+Beamte!L778)^(Gesamt!$B$23-Beamte!N778))))</f>
        <v>0</v>
      </c>
      <c r="Z778" s="15">
        <f>IF(N778&gt;Gesamt!$B$32,0,Y778/Gesamt!$B$32*((N778)*(1+S778))/((1+Gesamt!$B$29)^(Gesamt!$B$32-N778)))</f>
        <v>0</v>
      </c>
      <c r="AA778" s="37">
        <f t="shared" si="82"/>
        <v>0</v>
      </c>
      <c r="AB778" s="15">
        <f>IF(V778-P778&gt;0,0,IF(N778&gt;Gesamt!$B$24,0,K778/12*Gesamt!$C$24*(((1+Beamte!L778)^(Gesamt!$B$24-Beamte!N778)))))</f>
        <v>0</v>
      </c>
      <c r="AC778" s="15">
        <f>IF(N778&gt;Gesamt!$B$24,0,AB778/Gesamt!$B$24*((N778)*(1+S778))/((1+Gesamt!$B$29)^(Gesamt!$B$24-N778)))</f>
        <v>0</v>
      </c>
      <c r="AD778" s="37">
        <f t="shared" si="83"/>
        <v>0</v>
      </c>
      <c r="AE778" s="15">
        <f>IF(R778-P778&lt;0,0,x)</f>
        <v>0</v>
      </c>
    </row>
    <row r="779" spans="6:31" x14ac:dyDescent="0.15">
      <c r="F779" s="40"/>
      <c r="G779" s="40"/>
      <c r="H779" s="40"/>
      <c r="I779" s="41"/>
      <c r="J779" s="41"/>
      <c r="K779" s="32">
        <f t="shared" si="79"/>
        <v>0</v>
      </c>
      <c r="L779" s="42">
        <v>1.4999999999999999E-2</v>
      </c>
      <c r="M779" s="33">
        <f t="shared" si="80"/>
        <v>-50.997946611909654</v>
      </c>
      <c r="N779" s="22">
        <f>(Gesamt!$B$2-IF(H779=0,G779,H779))/365.25</f>
        <v>116</v>
      </c>
      <c r="O779" s="22">
        <f t="shared" si="84"/>
        <v>65.002053388090346</v>
      </c>
      <c r="P779" s="23">
        <f>F779+IF(C779="m",Gesamt!$B$13*365.25,Gesamt!$B$14*365.25)</f>
        <v>23741.25</v>
      </c>
      <c r="Q779" s="34">
        <f t="shared" si="81"/>
        <v>23742</v>
      </c>
      <c r="R779" s="24">
        <f>IF(N779&lt;Gesamt!$B$23,IF(H779=0,G779+365.25*Gesamt!$B$23,H779+365.25*Gesamt!$B$23),0)</f>
        <v>0</v>
      </c>
      <c r="S779" s="35">
        <f>IF(M779&lt;Gesamt!$B$17,Gesamt!$C$17,IF(M779&lt;Gesamt!$B$18,Gesamt!$C$18,IF(M779&lt;Gesamt!$B$19,Gesamt!$C$19,Gesamt!$C$20)))</f>
        <v>0</v>
      </c>
      <c r="T779" s="26">
        <f>IF(R779&gt;0,IF(R779&lt;P779,K779/12*Gesamt!$C$23*(1+L779)^(Gesamt!$B$23-Beamte!N779)*(1+$K$4),0),0)</f>
        <v>0</v>
      </c>
      <c r="U779" s="36">
        <f>(T779/Gesamt!$B$23*N779/((1+Gesamt!$B$29)^(Gesamt!$B$23-Beamte!N779)))*(1+S779)</f>
        <v>0</v>
      </c>
      <c r="V779" s="24">
        <f>IF(N779&lt;Gesamt!$B$24,IF(H779=0,G779+365.25*Gesamt!$B$24,H779+365.25*Gesamt!$B$24),0)</f>
        <v>0</v>
      </c>
      <c r="W779" s="26" t="b">
        <f>IF(V779&gt;0,IF(V779&lt;P779,K779/12*Gesamt!$C$24*(1+L779)^(Gesamt!$B$24-Beamte!N779)*(1+$K$4),IF(O779&gt;=35,K779/12*Gesamt!$C$24*(1+L779)^(O779-N779)*(1+$K$4),0)))</f>
        <v>0</v>
      </c>
      <c r="X779" s="36">
        <f>IF(O779&gt;=40,(W779/Gesamt!$B$24*N779/((1+Gesamt!$B$29)^(Gesamt!$B$24-Beamte!N779))*(1+S779)),IF(O779&gt;=35,(W779/O779*N779/((1+Gesamt!$B$29)^(O779-Beamte!N779))*(1+S779)),0))</f>
        <v>0</v>
      </c>
      <c r="Y779" s="27">
        <f>IF(N779&gt;Gesamt!$B$23,0,K779/12*Gesamt!$C$23*(((1+Beamte!L779)^(Gesamt!$B$23-Beamte!N779))))</f>
        <v>0</v>
      </c>
      <c r="Z779" s="15">
        <f>IF(N779&gt;Gesamt!$B$32,0,Y779/Gesamt!$B$32*((N779)*(1+S779))/((1+Gesamt!$B$29)^(Gesamt!$B$32-N779)))</f>
        <v>0</v>
      </c>
      <c r="AA779" s="37">
        <f t="shared" si="82"/>
        <v>0</v>
      </c>
      <c r="AB779" s="15">
        <f>IF(V779-P779&gt;0,0,IF(N779&gt;Gesamt!$B$24,0,K779/12*Gesamt!$C$24*(((1+Beamte!L779)^(Gesamt!$B$24-Beamte!N779)))))</f>
        <v>0</v>
      </c>
      <c r="AC779" s="15">
        <f>IF(N779&gt;Gesamt!$B$24,0,AB779/Gesamt!$B$24*((N779)*(1+S779))/((1+Gesamt!$B$29)^(Gesamt!$B$24-N779)))</f>
        <v>0</v>
      </c>
      <c r="AD779" s="37">
        <f t="shared" si="83"/>
        <v>0</v>
      </c>
      <c r="AE779" s="15">
        <f>IF(R779-P779&lt;0,0,x)</f>
        <v>0</v>
      </c>
    </row>
    <row r="780" spans="6:31" x14ac:dyDescent="0.15">
      <c r="F780" s="40"/>
      <c r="G780" s="40"/>
      <c r="H780" s="40"/>
      <c r="I780" s="41"/>
      <c r="J780" s="41"/>
      <c r="K780" s="32">
        <f t="shared" si="79"/>
        <v>0</v>
      </c>
      <c r="L780" s="42">
        <v>1.4999999999999999E-2</v>
      </c>
      <c r="M780" s="33">
        <f t="shared" si="80"/>
        <v>-50.997946611909654</v>
      </c>
      <c r="N780" s="22">
        <f>(Gesamt!$B$2-IF(H780=0,G780,H780))/365.25</f>
        <v>116</v>
      </c>
      <c r="O780" s="22">
        <f t="shared" si="84"/>
        <v>65.002053388090346</v>
      </c>
      <c r="P780" s="23">
        <f>F780+IF(C780="m",Gesamt!$B$13*365.25,Gesamt!$B$14*365.25)</f>
        <v>23741.25</v>
      </c>
      <c r="Q780" s="34">
        <f t="shared" si="81"/>
        <v>23742</v>
      </c>
      <c r="R780" s="24">
        <f>IF(N780&lt;Gesamt!$B$23,IF(H780=0,G780+365.25*Gesamt!$B$23,H780+365.25*Gesamt!$B$23),0)</f>
        <v>0</v>
      </c>
      <c r="S780" s="35">
        <f>IF(M780&lt;Gesamt!$B$17,Gesamt!$C$17,IF(M780&lt;Gesamt!$B$18,Gesamt!$C$18,IF(M780&lt;Gesamt!$B$19,Gesamt!$C$19,Gesamt!$C$20)))</f>
        <v>0</v>
      </c>
      <c r="T780" s="26">
        <f>IF(R780&gt;0,IF(R780&lt;P780,K780/12*Gesamt!$C$23*(1+L780)^(Gesamt!$B$23-Beamte!N780)*(1+$K$4),0),0)</f>
        <v>0</v>
      </c>
      <c r="U780" s="36">
        <f>(T780/Gesamt!$B$23*N780/((1+Gesamt!$B$29)^(Gesamt!$B$23-Beamte!N780)))*(1+S780)</f>
        <v>0</v>
      </c>
      <c r="V780" s="24">
        <f>IF(N780&lt;Gesamt!$B$24,IF(H780=0,G780+365.25*Gesamt!$B$24,H780+365.25*Gesamt!$B$24),0)</f>
        <v>0</v>
      </c>
      <c r="W780" s="26" t="b">
        <f>IF(V780&gt;0,IF(V780&lt;P780,K780/12*Gesamt!$C$24*(1+L780)^(Gesamt!$B$24-Beamte!N780)*(1+$K$4),IF(O780&gt;=35,K780/12*Gesamt!$C$24*(1+L780)^(O780-N780)*(1+$K$4),0)))</f>
        <v>0</v>
      </c>
      <c r="X780" s="36">
        <f>IF(O780&gt;=40,(W780/Gesamt!$B$24*N780/((1+Gesamt!$B$29)^(Gesamt!$B$24-Beamte!N780))*(1+S780)),IF(O780&gt;=35,(W780/O780*N780/((1+Gesamt!$B$29)^(O780-Beamte!N780))*(1+S780)),0))</f>
        <v>0</v>
      </c>
      <c r="Y780" s="27">
        <f>IF(N780&gt;Gesamt!$B$23,0,K780/12*Gesamt!$C$23*(((1+Beamte!L780)^(Gesamt!$B$23-Beamte!N780))))</f>
        <v>0</v>
      </c>
      <c r="Z780" s="15">
        <f>IF(N780&gt;Gesamt!$B$32,0,Y780/Gesamt!$B$32*((N780)*(1+S780))/((1+Gesamt!$B$29)^(Gesamt!$B$32-N780)))</f>
        <v>0</v>
      </c>
      <c r="AA780" s="37">
        <f t="shared" si="82"/>
        <v>0</v>
      </c>
      <c r="AB780" s="15">
        <f>IF(V780-P780&gt;0,0,IF(N780&gt;Gesamt!$B$24,0,K780/12*Gesamt!$C$24*(((1+Beamte!L780)^(Gesamt!$B$24-Beamte!N780)))))</f>
        <v>0</v>
      </c>
      <c r="AC780" s="15">
        <f>IF(N780&gt;Gesamt!$B$24,0,AB780/Gesamt!$B$24*((N780)*(1+S780))/((1+Gesamt!$B$29)^(Gesamt!$B$24-N780)))</f>
        <v>0</v>
      </c>
      <c r="AD780" s="37">
        <f t="shared" si="83"/>
        <v>0</v>
      </c>
      <c r="AE780" s="15">
        <f>IF(R780-P780&lt;0,0,x)</f>
        <v>0</v>
      </c>
    </row>
    <row r="781" spans="6:31" x14ac:dyDescent="0.15">
      <c r="F781" s="40"/>
      <c r="G781" s="40"/>
      <c r="H781" s="40"/>
      <c r="I781" s="41"/>
      <c r="J781" s="41"/>
      <c r="K781" s="32">
        <f t="shared" si="79"/>
        <v>0</v>
      </c>
      <c r="L781" s="42">
        <v>1.4999999999999999E-2</v>
      </c>
      <c r="M781" s="33">
        <f t="shared" si="80"/>
        <v>-50.997946611909654</v>
      </c>
      <c r="N781" s="22">
        <f>(Gesamt!$B$2-IF(H781=0,G781,H781))/365.25</f>
        <v>116</v>
      </c>
      <c r="O781" s="22">
        <f t="shared" si="84"/>
        <v>65.002053388090346</v>
      </c>
      <c r="P781" s="23">
        <f>F781+IF(C781="m",Gesamt!$B$13*365.25,Gesamt!$B$14*365.25)</f>
        <v>23741.25</v>
      </c>
      <c r="Q781" s="34">
        <f t="shared" si="81"/>
        <v>23742</v>
      </c>
      <c r="R781" s="24">
        <f>IF(N781&lt;Gesamt!$B$23,IF(H781=0,G781+365.25*Gesamt!$B$23,H781+365.25*Gesamt!$B$23),0)</f>
        <v>0</v>
      </c>
      <c r="S781" s="35">
        <f>IF(M781&lt;Gesamt!$B$17,Gesamt!$C$17,IF(M781&lt;Gesamt!$B$18,Gesamt!$C$18,IF(M781&lt;Gesamt!$B$19,Gesamt!$C$19,Gesamt!$C$20)))</f>
        <v>0</v>
      </c>
      <c r="T781" s="26">
        <f>IF(R781&gt;0,IF(R781&lt;P781,K781/12*Gesamt!$C$23*(1+L781)^(Gesamt!$B$23-Beamte!N781)*(1+$K$4),0),0)</f>
        <v>0</v>
      </c>
      <c r="U781" s="36">
        <f>(T781/Gesamt!$B$23*N781/((1+Gesamt!$B$29)^(Gesamt!$B$23-Beamte!N781)))*(1+S781)</f>
        <v>0</v>
      </c>
      <c r="V781" s="24">
        <f>IF(N781&lt;Gesamt!$B$24,IF(H781=0,G781+365.25*Gesamt!$B$24,H781+365.25*Gesamt!$B$24),0)</f>
        <v>0</v>
      </c>
      <c r="W781" s="26" t="b">
        <f>IF(V781&gt;0,IF(V781&lt;P781,K781/12*Gesamt!$C$24*(1+L781)^(Gesamt!$B$24-Beamte!N781)*(1+$K$4),IF(O781&gt;=35,K781/12*Gesamt!$C$24*(1+L781)^(O781-N781)*(1+$K$4),0)))</f>
        <v>0</v>
      </c>
      <c r="X781" s="36">
        <f>IF(O781&gt;=40,(W781/Gesamt!$B$24*N781/((1+Gesamt!$B$29)^(Gesamt!$B$24-Beamte!N781))*(1+S781)),IF(O781&gt;=35,(W781/O781*N781/((1+Gesamt!$B$29)^(O781-Beamte!N781))*(1+S781)),0))</f>
        <v>0</v>
      </c>
      <c r="Y781" s="27">
        <f>IF(N781&gt;Gesamt!$B$23,0,K781/12*Gesamt!$C$23*(((1+Beamte!L781)^(Gesamt!$B$23-Beamte!N781))))</f>
        <v>0</v>
      </c>
      <c r="Z781" s="15">
        <f>IF(N781&gt;Gesamt!$B$32,0,Y781/Gesamt!$B$32*((N781)*(1+S781))/((1+Gesamt!$B$29)^(Gesamt!$B$32-N781)))</f>
        <v>0</v>
      </c>
      <c r="AA781" s="37">
        <f t="shared" si="82"/>
        <v>0</v>
      </c>
      <c r="AB781" s="15">
        <f>IF(V781-P781&gt;0,0,IF(N781&gt;Gesamt!$B$24,0,K781/12*Gesamt!$C$24*(((1+Beamte!L781)^(Gesamt!$B$24-Beamte!N781)))))</f>
        <v>0</v>
      </c>
      <c r="AC781" s="15">
        <f>IF(N781&gt;Gesamt!$B$24,0,AB781/Gesamt!$B$24*((N781)*(1+S781))/((1+Gesamt!$B$29)^(Gesamt!$B$24-N781)))</f>
        <v>0</v>
      </c>
      <c r="AD781" s="37">
        <f t="shared" si="83"/>
        <v>0</v>
      </c>
      <c r="AE781" s="15">
        <f>IF(R781-P781&lt;0,0,x)</f>
        <v>0</v>
      </c>
    </row>
    <row r="782" spans="6:31" x14ac:dyDescent="0.15">
      <c r="F782" s="40"/>
      <c r="G782" s="40"/>
      <c r="H782" s="40"/>
      <c r="I782" s="41"/>
      <c r="J782" s="41"/>
      <c r="K782" s="32">
        <f t="shared" si="79"/>
        <v>0</v>
      </c>
      <c r="L782" s="42">
        <v>1.4999999999999999E-2</v>
      </c>
      <c r="M782" s="33">
        <f t="shared" si="80"/>
        <v>-50.997946611909654</v>
      </c>
      <c r="N782" s="22">
        <f>(Gesamt!$B$2-IF(H782=0,G782,H782))/365.25</f>
        <v>116</v>
      </c>
      <c r="O782" s="22">
        <f t="shared" si="84"/>
        <v>65.002053388090346</v>
      </c>
      <c r="P782" s="23">
        <f>F782+IF(C782="m",Gesamt!$B$13*365.25,Gesamt!$B$14*365.25)</f>
        <v>23741.25</v>
      </c>
      <c r="Q782" s="34">
        <f t="shared" si="81"/>
        <v>23742</v>
      </c>
      <c r="R782" s="24">
        <f>IF(N782&lt;Gesamt!$B$23,IF(H782=0,G782+365.25*Gesamt!$B$23,H782+365.25*Gesamt!$B$23),0)</f>
        <v>0</v>
      </c>
      <c r="S782" s="35">
        <f>IF(M782&lt;Gesamt!$B$17,Gesamt!$C$17,IF(M782&lt;Gesamt!$B$18,Gesamt!$C$18,IF(M782&lt;Gesamt!$B$19,Gesamt!$C$19,Gesamt!$C$20)))</f>
        <v>0</v>
      </c>
      <c r="T782" s="26">
        <f>IF(R782&gt;0,IF(R782&lt;P782,K782/12*Gesamt!$C$23*(1+L782)^(Gesamt!$B$23-Beamte!N782)*(1+$K$4),0),0)</f>
        <v>0</v>
      </c>
      <c r="U782" s="36">
        <f>(T782/Gesamt!$B$23*N782/((1+Gesamt!$B$29)^(Gesamt!$B$23-Beamte!N782)))*(1+S782)</f>
        <v>0</v>
      </c>
      <c r="V782" s="24">
        <f>IF(N782&lt;Gesamt!$B$24,IF(H782=0,G782+365.25*Gesamt!$B$24,H782+365.25*Gesamt!$B$24),0)</f>
        <v>0</v>
      </c>
      <c r="W782" s="26" t="b">
        <f>IF(V782&gt;0,IF(V782&lt;P782,K782/12*Gesamt!$C$24*(1+L782)^(Gesamt!$B$24-Beamte!N782)*(1+$K$4),IF(O782&gt;=35,K782/12*Gesamt!$C$24*(1+L782)^(O782-N782)*(1+$K$4),0)))</f>
        <v>0</v>
      </c>
      <c r="X782" s="36">
        <f>IF(O782&gt;=40,(W782/Gesamt!$B$24*N782/((1+Gesamt!$B$29)^(Gesamt!$B$24-Beamte!N782))*(1+S782)),IF(O782&gt;=35,(W782/O782*N782/((1+Gesamt!$B$29)^(O782-Beamte!N782))*(1+S782)),0))</f>
        <v>0</v>
      </c>
      <c r="Y782" s="27">
        <f>IF(N782&gt;Gesamt!$B$23,0,K782/12*Gesamt!$C$23*(((1+Beamte!L782)^(Gesamt!$B$23-Beamte!N782))))</f>
        <v>0</v>
      </c>
      <c r="Z782" s="15">
        <f>IF(N782&gt;Gesamt!$B$32,0,Y782/Gesamt!$B$32*((N782)*(1+S782))/((1+Gesamt!$B$29)^(Gesamt!$B$32-N782)))</f>
        <v>0</v>
      </c>
      <c r="AA782" s="37">
        <f t="shared" si="82"/>
        <v>0</v>
      </c>
      <c r="AB782" s="15">
        <f>IF(V782-P782&gt;0,0,IF(N782&gt;Gesamt!$B$24,0,K782/12*Gesamt!$C$24*(((1+Beamte!L782)^(Gesamt!$B$24-Beamte!N782)))))</f>
        <v>0</v>
      </c>
      <c r="AC782" s="15">
        <f>IF(N782&gt;Gesamt!$B$24,0,AB782/Gesamt!$B$24*((N782)*(1+S782))/((1+Gesamt!$B$29)^(Gesamt!$B$24-N782)))</f>
        <v>0</v>
      </c>
      <c r="AD782" s="37">
        <f t="shared" si="83"/>
        <v>0</v>
      </c>
      <c r="AE782" s="15">
        <f>IF(R782-P782&lt;0,0,x)</f>
        <v>0</v>
      </c>
    </row>
    <row r="783" spans="6:31" x14ac:dyDescent="0.15">
      <c r="F783" s="40"/>
      <c r="G783" s="40"/>
      <c r="H783" s="40"/>
      <c r="I783" s="41"/>
      <c r="J783" s="41"/>
      <c r="K783" s="32">
        <f t="shared" si="79"/>
        <v>0</v>
      </c>
      <c r="L783" s="42">
        <v>1.4999999999999999E-2</v>
      </c>
      <c r="M783" s="33">
        <f t="shared" si="80"/>
        <v>-50.997946611909654</v>
      </c>
      <c r="N783" s="22">
        <f>(Gesamt!$B$2-IF(H783=0,G783,H783))/365.25</f>
        <v>116</v>
      </c>
      <c r="O783" s="22">
        <f t="shared" si="84"/>
        <v>65.002053388090346</v>
      </c>
      <c r="P783" s="23">
        <f>F783+IF(C783="m",Gesamt!$B$13*365.25,Gesamt!$B$14*365.25)</f>
        <v>23741.25</v>
      </c>
      <c r="Q783" s="34">
        <f t="shared" si="81"/>
        <v>23742</v>
      </c>
      <c r="R783" s="24">
        <f>IF(N783&lt;Gesamt!$B$23,IF(H783=0,G783+365.25*Gesamt!$B$23,H783+365.25*Gesamt!$B$23),0)</f>
        <v>0</v>
      </c>
      <c r="S783" s="35">
        <f>IF(M783&lt;Gesamt!$B$17,Gesamt!$C$17,IF(M783&lt;Gesamt!$B$18,Gesamt!$C$18,IF(M783&lt;Gesamt!$B$19,Gesamt!$C$19,Gesamt!$C$20)))</f>
        <v>0</v>
      </c>
      <c r="T783" s="26">
        <f>IF(R783&gt;0,IF(R783&lt;P783,K783/12*Gesamt!$C$23*(1+L783)^(Gesamt!$B$23-Beamte!N783)*(1+$K$4),0),0)</f>
        <v>0</v>
      </c>
      <c r="U783" s="36">
        <f>(T783/Gesamt!$B$23*N783/((1+Gesamt!$B$29)^(Gesamt!$B$23-Beamte!N783)))*(1+S783)</f>
        <v>0</v>
      </c>
      <c r="V783" s="24">
        <f>IF(N783&lt;Gesamt!$B$24,IF(H783=0,G783+365.25*Gesamt!$B$24,H783+365.25*Gesamt!$B$24),0)</f>
        <v>0</v>
      </c>
      <c r="W783" s="26" t="b">
        <f>IF(V783&gt;0,IF(V783&lt;P783,K783/12*Gesamt!$C$24*(1+L783)^(Gesamt!$B$24-Beamte!N783)*(1+$K$4),IF(O783&gt;=35,K783/12*Gesamt!$C$24*(1+L783)^(O783-N783)*(1+$K$4),0)))</f>
        <v>0</v>
      </c>
      <c r="X783" s="36">
        <f>IF(O783&gt;=40,(W783/Gesamt!$B$24*N783/((1+Gesamt!$B$29)^(Gesamt!$B$24-Beamte!N783))*(1+S783)),IF(O783&gt;=35,(W783/O783*N783/((1+Gesamt!$B$29)^(O783-Beamte!N783))*(1+S783)),0))</f>
        <v>0</v>
      </c>
      <c r="Y783" s="27">
        <f>IF(N783&gt;Gesamt!$B$23,0,K783/12*Gesamt!$C$23*(((1+Beamte!L783)^(Gesamt!$B$23-Beamte!N783))))</f>
        <v>0</v>
      </c>
      <c r="Z783" s="15">
        <f>IF(N783&gt;Gesamt!$B$32,0,Y783/Gesamt!$B$32*((N783)*(1+S783))/((1+Gesamt!$B$29)^(Gesamt!$B$32-N783)))</f>
        <v>0</v>
      </c>
      <c r="AA783" s="37">
        <f t="shared" si="82"/>
        <v>0</v>
      </c>
      <c r="AB783" s="15">
        <f>IF(V783-P783&gt;0,0,IF(N783&gt;Gesamt!$B$24,0,K783/12*Gesamt!$C$24*(((1+Beamte!L783)^(Gesamt!$B$24-Beamte!N783)))))</f>
        <v>0</v>
      </c>
      <c r="AC783" s="15">
        <f>IF(N783&gt;Gesamt!$B$24,0,AB783/Gesamt!$B$24*((N783)*(1+S783))/((1+Gesamt!$B$29)^(Gesamt!$B$24-N783)))</f>
        <v>0</v>
      </c>
      <c r="AD783" s="37">
        <f t="shared" si="83"/>
        <v>0</v>
      </c>
      <c r="AE783" s="15">
        <f>IF(R783-P783&lt;0,0,x)</f>
        <v>0</v>
      </c>
    </row>
    <row r="784" spans="6:31" x14ac:dyDescent="0.15">
      <c r="F784" s="40"/>
      <c r="G784" s="40"/>
      <c r="H784" s="40"/>
      <c r="I784" s="41"/>
      <c r="J784" s="41"/>
      <c r="K784" s="32">
        <f t="shared" si="79"/>
        <v>0</v>
      </c>
      <c r="L784" s="42">
        <v>1.4999999999999999E-2</v>
      </c>
      <c r="M784" s="33">
        <f t="shared" si="80"/>
        <v>-50.997946611909654</v>
      </c>
      <c r="N784" s="22">
        <f>(Gesamt!$B$2-IF(H784=0,G784,H784))/365.25</f>
        <v>116</v>
      </c>
      <c r="O784" s="22">
        <f t="shared" si="84"/>
        <v>65.002053388090346</v>
      </c>
      <c r="P784" s="23">
        <f>F784+IF(C784="m",Gesamt!$B$13*365.25,Gesamt!$B$14*365.25)</f>
        <v>23741.25</v>
      </c>
      <c r="Q784" s="34">
        <f t="shared" si="81"/>
        <v>23742</v>
      </c>
      <c r="R784" s="24">
        <f>IF(N784&lt;Gesamt!$B$23,IF(H784=0,G784+365.25*Gesamt!$B$23,H784+365.25*Gesamt!$B$23),0)</f>
        <v>0</v>
      </c>
      <c r="S784" s="35">
        <f>IF(M784&lt;Gesamt!$B$17,Gesamt!$C$17,IF(M784&lt;Gesamt!$B$18,Gesamt!$C$18,IF(M784&lt;Gesamt!$B$19,Gesamt!$C$19,Gesamt!$C$20)))</f>
        <v>0</v>
      </c>
      <c r="T784" s="26">
        <f>IF(R784&gt;0,IF(R784&lt;P784,K784/12*Gesamt!$C$23*(1+L784)^(Gesamt!$B$23-Beamte!N784)*(1+$K$4),0),0)</f>
        <v>0</v>
      </c>
      <c r="U784" s="36">
        <f>(T784/Gesamt!$B$23*N784/((1+Gesamt!$B$29)^(Gesamt!$B$23-Beamte!N784)))*(1+S784)</f>
        <v>0</v>
      </c>
      <c r="V784" s="24">
        <f>IF(N784&lt;Gesamt!$B$24,IF(H784=0,G784+365.25*Gesamt!$B$24,H784+365.25*Gesamt!$B$24),0)</f>
        <v>0</v>
      </c>
      <c r="W784" s="26" t="b">
        <f>IF(V784&gt;0,IF(V784&lt;P784,K784/12*Gesamt!$C$24*(1+L784)^(Gesamt!$B$24-Beamte!N784)*(1+$K$4),IF(O784&gt;=35,K784/12*Gesamt!$C$24*(1+L784)^(O784-N784)*(1+$K$4),0)))</f>
        <v>0</v>
      </c>
      <c r="X784" s="36">
        <f>IF(O784&gt;=40,(W784/Gesamt!$B$24*N784/((1+Gesamt!$B$29)^(Gesamt!$B$24-Beamte!N784))*(1+S784)),IF(O784&gt;=35,(W784/O784*N784/((1+Gesamt!$B$29)^(O784-Beamte!N784))*(1+S784)),0))</f>
        <v>0</v>
      </c>
      <c r="Y784" s="27">
        <f>IF(N784&gt;Gesamt!$B$23,0,K784/12*Gesamt!$C$23*(((1+Beamte!L784)^(Gesamt!$B$23-Beamte!N784))))</f>
        <v>0</v>
      </c>
      <c r="Z784" s="15">
        <f>IF(N784&gt;Gesamt!$B$32,0,Y784/Gesamt!$B$32*((N784)*(1+S784))/((1+Gesamt!$B$29)^(Gesamt!$B$32-N784)))</f>
        <v>0</v>
      </c>
      <c r="AA784" s="37">
        <f t="shared" si="82"/>
        <v>0</v>
      </c>
      <c r="AB784" s="15">
        <f>IF(V784-P784&gt;0,0,IF(N784&gt;Gesamt!$B$24,0,K784/12*Gesamt!$C$24*(((1+Beamte!L784)^(Gesamt!$B$24-Beamte!N784)))))</f>
        <v>0</v>
      </c>
      <c r="AC784" s="15">
        <f>IF(N784&gt;Gesamt!$B$24,0,AB784/Gesamt!$B$24*((N784)*(1+S784))/((1+Gesamt!$B$29)^(Gesamt!$B$24-N784)))</f>
        <v>0</v>
      </c>
      <c r="AD784" s="37">
        <f t="shared" si="83"/>
        <v>0</v>
      </c>
      <c r="AE784" s="15">
        <f>IF(R784-P784&lt;0,0,x)</f>
        <v>0</v>
      </c>
    </row>
    <row r="785" spans="6:31" x14ac:dyDescent="0.15">
      <c r="F785" s="40"/>
      <c r="G785" s="40"/>
      <c r="H785" s="40"/>
      <c r="I785" s="41"/>
      <c r="J785" s="41"/>
      <c r="K785" s="32">
        <f t="shared" si="79"/>
        <v>0</v>
      </c>
      <c r="L785" s="42">
        <v>1.4999999999999999E-2</v>
      </c>
      <c r="M785" s="33">
        <f t="shared" si="80"/>
        <v>-50.997946611909654</v>
      </c>
      <c r="N785" s="22">
        <f>(Gesamt!$B$2-IF(H785=0,G785,H785))/365.25</f>
        <v>116</v>
      </c>
      <c r="O785" s="22">
        <f t="shared" si="84"/>
        <v>65.002053388090346</v>
      </c>
      <c r="P785" s="23">
        <f>F785+IF(C785="m",Gesamt!$B$13*365.25,Gesamt!$B$14*365.25)</f>
        <v>23741.25</v>
      </c>
      <c r="Q785" s="34">
        <f t="shared" si="81"/>
        <v>23742</v>
      </c>
      <c r="R785" s="24">
        <f>IF(N785&lt;Gesamt!$B$23,IF(H785=0,G785+365.25*Gesamt!$B$23,H785+365.25*Gesamt!$B$23),0)</f>
        <v>0</v>
      </c>
      <c r="S785" s="35">
        <f>IF(M785&lt;Gesamt!$B$17,Gesamt!$C$17,IF(M785&lt;Gesamt!$B$18,Gesamt!$C$18,IF(M785&lt;Gesamt!$B$19,Gesamt!$C$19,Gesamt!$C$20)))</f>
        <v>0</v>
      </c>
      <c r="T785" s="26">
        <f>IF(R785&gt;0,IF(R785&lt;P785,K785/12*Gesamt!$C$23*(1+L785)^(Gesamt!$B$23-Beamte!N785)*(1+$K$4),0),0)</f>
        <v>0</v>
      </c>
      <c r="U785" s="36">
        <f>(T785/Gesamt!$B$23*N785/((1+Gesamt!$B$29)^(Gesamt!$B$23-Beamte!N785)))*(1+S785)</f>
        <v>0</v>
      </c>
      <c r="V785" s="24">
        <f>IF(N785&lt;Gesamt!$B$24,IF(H785=0,G785+365.25*Gesamt!$B$24,H785+365.25*Gesamt!$B$24),0)</f>
        <v>0</v>
      </c>
      <c r="W785" s="26" t="b">
        <f>IF(V785&gt;0,IF(V785&lt;P785,K785/12*Gesamt!$C$24*(1+L785)^(Gesamt!$B$24-Beamte!N785)*(1+$K$4),IF(O785&gt;=35,K785/12*Gesamt!$C$24*(1+L785)^(O785-N785)*(1+$K$4),0)))</f>
        <v>0</v>
      </c>
      <c r="X785" s="36">
        <f>IF(O785&gt;=40,(W785/Gesamt!$B$24*N785/((1+Gesamt!$B$29)^(Gesamt!$B$24-Beamte!N785))*(1+S785)),IF(O785&gt;=35,(W785/O785*N785/((1+Gesamt!$B$29)^(O785-Beamte!N785))*(1+S785)),0))</f>
        <v>0</v>
      </c>
      <c r="Y785" s="27">
        <f>IF(N785&gt;Gesamt!$B$23,0,K785/12*Gesamt!$C$23*(((1+Beamte!L785)^(Gesamt!$B$23-Beamte!N785))))</f>
        <v>0</v>
      </c>
      <c r="Z785" s="15">
        <f>IF(N785&gt;Gesamt!$B$32,0,Y785/Gesamt!$B$32*((N785)*(1+S785))/((1+Gesamt!$B$29)^(Gesamt!$B$32-N785)))</f>
        <v>0</v>
      </c>
      <c r="AA785" s="37">
        <f t="shared" si="82"/>
        <v>0</v>
      </c>
      <c r="AB785" s="15">
        <f>IF(V785-P785&gt;0,0,IF(N785&gt;Gesamt!$B$24,0,K785/12*Gesamt!$C$24*(((1+Beamte!L785)^(Gesamt!$B$24-Beamte!N785)))))</f>
        <v>0</v>
      </c>
      <c r="AC785" s="15">
        <f>IF(N785&gt;Gesamt!$B$24,0,AB785/Gesamt!$B$24*((N785)*(1+S785))/((1+Gesamt!$B$29)^(Gesamt!$B$24-N785)))</f>
        <v>0</v>
      </c>
      <c r="AD785" s="37">
        <f t="shared" si="83"/>
        <v>0</v>
      </c>
      <c r="AE785" s="15">
        <f>IF(R785-P785&lt;0,0,x)</f>
        <v>0</v>
      </c>
    </row>
    <row r="786" spans="6:31" x14ac:dyDescent="0.15">
      <c r="F786" s="40"/>
      <c r="G786" s="40"/>
      <c r="H786" s="40"/>
      <c r="I786" s="41"/>
      <c r="J786" s="41"/>
      <c r="K786" s="32">
        <f t="shared" si="79"/>
        <v>0</v>
      </c>
      <c r="L786" s="42">
        <v>1.4999999999999999E-2</v>
      </c>
      <c r="M786" s="33">
        <f t="shared" si="80"/>
        <v>-50.997946611909654</v>
      </c>
      <c r="N786" s="22">
        <f>(Gesamt!$B$2-IF(H786=0,G786,H786))/365.25</f>
        <v>116</v>
      </c>
      <c r="O786" s="22">
        <f t="shared" si="84"/>
        <v>65.002053388090346</v>
      </c>
      <c r="P786" s="23">
        <f>F786+IF(C786="m",Gesamt!$B$13*365.25,Gesamt!$B$14*365.25)</f>
        <v>23741.25</v>
      </c>
      <c r="Q786" s="34">
        <f t="shared" si="81"/>
        <v>23742</v>
      </c>
      <c r="R786" s="24">
        <f>IF(N786&lt;Gesamt!$B$23,IF(H786=0,G786+365.25*Gesamt!$B$23,H786+365.25*Gesamt!$B$23),0)</f>
        <v>0</v>
      </c>
      <c r="S786" s="35">
        <f>IF(M786&lt;Gesamt!$B$17,Gesamt!$C$17,IF(M786&lt;Gesamt!$B$18,Gesamt!$C$18,IF(M786&lt;Gesamt!$B$19,Gesamt!$C$19,Gesamt!$C$20)))</f>
        <v>0</v>
      </c>
      <c r="T786" s="26">
        <f>IF(R786&gt;0,IF(R786&lt;P786,K786/12*Gesamt!$C$23*(1+L786)^(Gesamt!$B$23-Beamte!N786)*(1+$K$4),0),0)</f>
        <v>0</v>
      </c>
      <c r="U786" s="36">
        <f>(T786/Gesamt!$B$23*N786/((1+Gesamt!$B$29)^(Gesamt!$B$23-Beamte!N786)))*(1+S786)</f>
        <v>0</v>
      </c>
      <c r="V786" s="24">
        <f>IF(N786&lt;Gesamt!$B$24,IF(H786=0,G786+365.25*Gesamt!$B$24,H786+365.25*Gesamt!$B$24),0)</f>
        <v>0</v>
      </c>
      <c r="W786" s="26" t="b">
        <f>IF(V786&gt;0,IF(V786&lt;P786,K786/12*Gesamt!$C$24*(1+L786)^(Gesamt!$B$24-Beamte!N786)*(1+$K$4),IF(O786&gt;=35,K786/12*Gesamt!$C$24*(1+L786)^(O786-N786)*(1+$K$4),0)))</f>
        <v>0</v>
      </c>
      <c r="X786" s="36">
        <f>IF(O786&gt;=40,(W786/Gesamt!$B$24*N786/((1+Gesamt!$B$29)^(Gesamt!$B$24-Beamte!N786))*(1+S786)),IF(O786&gt;=35,(W786/O786*N786/((1+Gesamt!$B$29)^(O786-Beamte!N786))*(1+S786)),0))</f>
        <v>0</v>
      </c>
      <c r="Y786" s="27">
        <f>IF(N786&gt;Gesamt!$B$23,0,K786/12*Gesamt!$C$23*(((1+Beamte!L786)^(Gesamt!$B$23-Beamte!N786))))</f>
        <v>0</v>
      </c>
      <c r="Z786" s="15">
        <f>IF(N786&gt;Gesamt!$B$32,0,Y786/Gesamt!$B$32*((N786)*(1+S786))/((1+Gesamt!$B$29)^(Gesamt!$B$32-N786)))</f>
        <v>0</v>
      </c>
      <c r="AA786" s="37">
        <f t="shared" si="82"/>
        <v>0</v>
      </c>
      <c r="AB786" s="15">
        <f>IF(V786-P786&gt;0,0,IF(N786&gt;Gesamt!$B$24,0,K786/12*Gesamt!$C$24*(((1+Beamte!L786)^(Gesamt!$B$24-Beamte!N786)))))</f>
        <v>0</v>
      </c>
      <c r="AC786" s="15">
        <f>IF(N786&gt;Gesamt!$B$24,0,AB786/Gesamt!$B$24*((N786)*(1+S786))/((1+Gesamt!$B$29)^(Gesamt!$B$24-N786)))</f>
        <v>0</v>
      </c>
      <c r="AD786" s="37">
        <f t="shared" si="83"/>
        <v>0</v>
      </c>
      <c r="AE786" s="15">
        <f>IF(R786-P786&lt;0,0,x)</f>
        <v>0</v>
      </c>
    </row>
    <row r="787" spans="6:31" x14ac:dyDescent="0.15">
      <c r="F787" s="40"/>
      <c r="G787" s="40"/>
      <c r="H787" s="40"/>
      <c r="I787" s="41"/>
      <c r="J787" s="41"/>
      <c r="K787" s="32">
        <f t="shared" si="79"/>
        <v>0</v>
      </c>
      <c r="L787" s="42">
        <v>1.4999999999999999E-2</v>
      </c>
      <c r="M787" s="33">
        <f t="shared" si="80"/>
        <v>-50.997946611909654</v>
      </c>
      <c r="N787" s="22">
        <f>(Gesamt!$B$2-IF(H787=0,G787,H787))/365.25</f>
        <v>116</v>
      </c>
      <c r="O787" s="22">
        <f t="shared" si="84"/>
        <v>65.002053388090346</v>
      </c>
      <c r="P787" s="23">
        <f>F787+IF(C787="m",Gesamt!$B$13*365.25,Gesamt!$B$14*365.25)</f>
        <v>23741.25</v>
      </c>
      <c r="Q787" s="34">
        <f t="shared" si="81"/>
        <v>23742</v>
      </c>
      <c r="R787" s="24">
        <f>IF(N787&lt;Gesamt!$B$23,IF(H787=0,G787+365.25*Gesamt!$B$23,H787+365.25*Gesamt!$B$23),0)</f>
        <v>0</v>
      </c>
      <c r="S787" s="35">
        <f>IF(M787&lt;Gesamt!$B$17,Gesamt!$C$17,IF(M787&lt;Gesamt!$B$18,Gesamt!$C$18,IF(M787&lt;Gesamt!$B$19,Gesamt!$C$19,Gesamt!$C$20)))</f>
        <v>0</v>
      </c>
      <c r="T787" s="26">
        <f>IF(R787&gt;0,IF(R787&lt;P787,K787/12*Gesamt!$C$23*(1+L787)^(Gesamt!$B$23-Beamte!N787)*(1+$K$4),0),0)</f>
        <v>0</v>
      </c>
      <c r="U787" s="36">
        <f>(T787/Gesamt!$B$23*N787/((1+Gesamt!$B$29)^(Gesamt!$B$23-Beamte!N787)))*(1+S787)</f>
        <v>0</v>
      </c>
      <c r="V787" s="24">
        <f>IF(N787&lt;Gesamt!$B$24,IF(H787=0,G787+365.25*Gesamt!$B$24,H787+365.25*Gesamt!$B$24),0)</f>
        <v>0</v>
      </c>
      <c r="W787" s="26" t="b">
        <f>IF(V787&gt;0,IF(V787&lt;P787,K787/12*Gesamt!$C$24*(1+L787)^(Gesamt!$B$24-Beamte!N787)*(1+$K$4),IF(O787&gt;=35,K787/12*Gesamt!$C$24*(1+L787)^(O787-N787)*(1+$K$4),0)))</f>
        <v>0</v>
      </c>
      <c r="X787" s="36">
        <f>IF(O787&gt;=40,(W787/Gesamt!$B$24*N787/((1+Gesamt!$B$29)^(Gesamt!$B$24-Beamte!N787))*(1+S787)),IF(O787&gt;=35,(W787/O787*N787/((1+Gesamt!$B$29)^(O787-Beamte!N787))*(1+S787)),0))</f>
        <v>0</v>
      </c>
      <c r="Y787" s="27">
        <f>IF(N787&gt;Gesamt!$B$23,0,K787/12*Gesamt!$C$23*(((1+Beamte!L787)^(Gesamt!$B$23-Beamte!N787))))</f>
        <v>0</v>
      </c>
      <c r="Z787" s="15">
        <f>IF(N787&gt;Gesamt!$B$32,0,Y787/Gesamt!$B$32*((N787)*(1+S787))/((1+Gesamt!$B$29)^(Gesamt!$B$32-N787)))</f>
        <v>0</v>
      </c>
      <c r="AA787" s="37">
        <f t="shared" si="82"/>
        <v>0</v>
      </c>
      <c r="AB787" s="15">
        <f>IF(V787-P787&gt;0,0,IF(N787&gt;Gesamt!$B$24,0,K787/12*Gesamt!$C$24*(((1+Beamte!L787)^(Gesamt!$B$24-Beamte!N787)))))</f>
        <v>0</v>
      </c>
      <c r="AC787" s="15">
        <f>IF(N787&gt;Gesamt!$B$24,0,AB787/Gesamt!$B$24*((N787)*(1+S787))/((1+Gesamt!$B$29)^(Gesamt!$B$24-N787)))</f>
        <v>0</v>
      </c>
      <c r="AD787" s="37">
        <f t="shared" si="83"/>
        <v>0</v>
      </c>
      <c r="AE787" s="15">
        <f>IF(R787-P787&lt;0,0,x)</f>
        <v>0</v>
      </c>
    </row>
    <row r="788" spans="6:31" x14ac:dyDescent="0.15">
      <c r="F788" s="40"/>
      <c r="G788" s="40"/>
      <c r="H788" s="40"/>
      <c r="I788" s="41"/>
      <c r="J788" s="41"/>
      <c r="K788" s="32">
        <f t="shared" si="79"/>
        <v>0</v>
      </c>
      <c r="L788" s="42">
        <v>1.4999999999999999E-2</v>
      </c>
      <c r="M788" s="33">
        <f t="shared" si="80"/>
        <v>-50.997946611909654</v>
      </c>
      <c r="N788" s="22">
        <f>(Gesamt!$B$2-IF(H788=0,G788,H788))/365.25</f>
        <v>116</v>
      </c>
      <c r="O788" s="22">
        <f t="shared" si="84"/>
        <v>65.002053388090346</v>
      </c>
      <c r="P788" s="23">
        <f>F788+IF(C788="m",Gesamt!$B$13*365.25,Gesamt!$B$14*365.25)</f>
        <v>23741.25</v>
      </c>
      <c r="Q788" s="34">
        <f t="shared" si="81"/>
        <v>23742</v>
      </c>
      <c r="R788" s="24">
        <f>IF(N788&lt;Gesamt!$B$23,IF(H788=0,G788+365.25*Gesamt!$B$23,H788+365.25*Gesamt!$B$23),0)</f>
        <v>0</v>
      </c>
      <c r="S788" s="35">
        <f>IF(M788&lt;Gesamt!$B$17,Gesamt!$C$17,IF(M788&lt;Gesamt!$B$18,Gesamt!$C$18,IF(M788&lt;Gesamt!$B$19,Gesamt!$C$19,Gesamt!$C$20)))</f>
        <v>0</v>
      </c>
      <c r="T788" s="26">
        <f>IF(R788&gt;0,IF(R788&lt;P788,K788/12*Gesamt!$C$23*(1+L788)^(Gesamt!$B$23-Beamte!N788)*(1+$K$4),0),0)</f>
        <v>0</v>
      </c>
      <c r="U788" s="36">
        <f>(T788/Gesamt!$B$23*N788/((1+Gesamt!$B$29)^(Gesamt!$B$23-Beamte!N788)))*(1+S788)</f>
        <v>0</v>
      </c>
      <c r="V788" s="24">
        <f>IF(N788&lt;Gesamt!$B$24,IF(H788=0,G788+365.25*Gesamt!$B$24,H788+365.25*Gesamt!$B$24),0)</f>
        <v>0</v>
      </c>
      <c r="W788" s="26" t="b">
        <f>IF(V788&gt;0,IF(V788&lt;P788,K788/12*Gesamt!$C$24*(1+L788)^(Gesamt!$B$24-Beamte!N788)*(1+$K$4),IF(O788&gt;=35,K788/12*Gesamt!$C$24*(1+L788)^(O788-N788)*(1+$K$4),0)))</f>
        <v>0</v>
      </c>
      <c r="X788" s="36">
        <f>IF(O788&gt;=40,(W788/Gesamt!$B$24*N788/((1+Gesamt!$B$29)^(Gesamt!$B$24-Beamte!N788))*(1+S788)),IF(O788&gt;=35,(W788/O788*N788/((1+Gesamt!$B$29)^(O788-Beamte!N788))*(1+S788)),0))</f>
        <v>0</v>
      </c>
      <c r="Y788" s="27">
        <f>IF(N788&gt;Gesamt!$B$23,0,K788/12*Gesamt!$C$23*(((1+Beamte!L788)^(Gesamt!$B$23-Beamte!N788))))</f>
        <v>0</v>
      </c>
      <c r="Z788" s="15">
        <f>IF(N788&gt;Gesamt!$B$32,0,Y788/Gesamt!$B$32*((N788)*(1+S788))/((1+Gesamt!$B$29)^(Gesamt!$B$32-N788)))</f>
        <v>0</v>
      </c>
      <c r="AA788" s="37">
        <f t="shared" si="82"/>
        <v>0</v>
      </c>
      <c r="AB788" s="15">
        <f>IF(V788-P788&gt;0,0,IF(N788&gt;Gesamt!$B$24,0,K788/12*Gesamt!$C$24*(((1+Beamte!L788)^(Gesamt!$B$24-Beamte!N788)))))</f>
        <v>0</v>
      </c>
      <c r="AC788" s="15">
        <f>IF(N788&gt;Gesamt!$B$24,0,AB788/Gesamt!$B$24*((N788)*(1+S788))/((1+Gesamt!$B$29)^(Gesamt!$B$24-N788)))</f>
        <v>0</v>
      </c>
      <c r="AD788" s="37">
        <f t="shared" si="83"/>
        <v>0</v>
      </c>
      <c r="AE788" s="15">
        <f>IF(R788-P788&lt;0,0,x)</f>
        <v>0</v>
      </c>
    </row>
    <row r="789" spans="6:31" x14ac:dyDescent="0.15">
      <c r="F789" s="40"/>
      <c r="G789" s="40"/>
      <c r="H789" s="40"/>
      <c r="I789" s="41"/>
      <c r="J789" s="41"/>
      <c r="K789" s="32">
        <f t="shared" si="79"/>
        <v>0</v>
      </c>
      <c r="L789" s="42">
        <v>1.4999999999999999E-2</v>
      </c>
      <c r="M789" s="33">
        <f t="shared" si="80"/>
        <v>-50.997946611909654</v>
      </c>
      <c r="N789" s="22">
        <f>(Gesamt!$B$2-IF(H789=0,G789,H789))/365.25</f>
        <v>116</v>
      </c>
      <c r="O789" s="22">
        <f t="shared" si="84"/>
        <v>65.002053388090346</v>
      </c>
      <c r="P789" s="23">
        <f>F789+IF(C789="m",Gesamt!$B$13*365.25,Gesamt!$B$14*365.25)</f>
        <v>23741.25</v>
      </c>
      <c r="Q789" s="34">
        <f t="shared" si="81"/>
        <v>23742</v>
      </c>
      <c r="R789" s="24">
        <f>IF(N789&lt;Gesamt!$B$23,IF(H789=0,G789+365.25*Gesamt!$B$23,H789+365.25*Gesamt!$B$23),0)</f>
        <v>0</v>
      </c>
      <c r="S789" s="35">
        <f>IF(M789&lt;Gesamt!$B$17,Gesamt!$C$17,IF(M789&lt;Gesamt!$B$18,Gesamt!$C$18,IF(M789&lt;Gesamt!$B$19,Gesamt!$C$19,Gesamt!$C$20)))</f>
        <v>0</v>
      </c>
      <c r="T789" s="26">
        <f>IF(R789&gt;0,IF(R789&lt;P789,K789/12*Gesamt!$C$23*(1+L789)^(Gesamt!$B$23-Beamte!N789)*(1+$K$4),0),0)</f>
        <v>0</v>
      </c>
      <c r="U789" s="36">
        <f>(T789/Gesamt!$B$23*N789/((1+Gesamt!$B$29)^(Gesamt!$B$23-Beamte!N789)))*(1+S789)</f>
        <v>0</v>
      </c>
      <c r="V789" s="24">
        <f>IF(N789&lt;Gesamt!$B$24,IF(H789=0,G789+365.25*Gesamt!$B$24,H789+365.25*Gesamt!$B$24),0)</f>
        <v>0</v>
      </c>
      <c r="W789" s="26" t="b">
        <f>IF(V789&gt;0,IF(V789&lt;P789,K789/12*Gesamt!$C$24*(1+L789)^(Gesamt!$B$24-Beamte!N789)*(1+$K$4),IF(O789&gt;=35,K789/12*Gesamt!$C$24*(1+L789)^(O789-N789)*(1+$K$4),0)))</f>
        <v>0</v>
      </c>
      <c r="X789" s="36">
        <f>IF(O789&gt;=40,(W789/Gesamt!$B$24*N789/((1+Gesamt!$B$29)^(Gesamt!$B$24-Beamte!N789))*(1+S789)),IF(O789&gt;=35,(W789/O789*N789/((1+Gesamt!$B$29)^(O789-Beamte!N789))*(1+S789)),0))</f>
        <v>0</v>
      </c>
      <c r="Y789" s="27">
        <f>IF(N789&gt;Gesamt!$B$23,0,K789/12*Gesamt!$C$23*(((1+Beamte!L789)^(Gesamt!$B$23-Beamte!N789))))</f>
        <v>0</v>
      </c>
      <c r="Z789" s="15">
        <f>IF(N789&gt;Gesamt!$B$32,0,Y789/Gesamt!$B$32*((N789)*(1+S789))/((1+Gesamt!$B$29)^(Gesamt!$B$32-N789)))</f>
        <v>0</v>
      </c>
      <c r="AA789" s="37">
        <f t="shared" si="82"/>
        <v>0</v>
      </c>
      <c r="AB789" s="15">
        <f>IF(V789-P789&gt;0,0,IF(N789&gt;Gesamt!$B$24,0,K789/12*Gesamt!$C$24*(((1+Beamte!L789)^(Gesamt!$B$24-Beamte!N789)))))</f>
        <v>0</v>
      </c>
      <c r="AC789" s="15">
        <f>IF(N789&gt;Gesamt!$B$24,0,AB789/Gesamt!$B$24*((N789)*(1+S789))/((1+Gesamt!$B$29)^(Gesamt!$B$24-N789)))</f>
        <v>0</v>
      </c>
      <c r="AD789" s="37">
        <f t="shared" si="83"/>
        <v>0</v>
      </c>
      <c r="AE789" s="15">
        <f>IF(R789-P789&lt;0,0,x)</f>
        <v>0</v>
      </c>
    </row>
    <row r="790" spans="6:31" x14ac:dyDescent="0.15">
      <c r="F790" s="40"/>
      <c r="G790" s="40"/>
      <c r="H790" s="40"/>
      <c r="I790" s="41"/>
      <c r="J790" s="41"/>
      <c r="K790" s="32">
        <f t="shared" si="79"/>
        <v>0</v>
      </c>
      <c r="L790" s="42">
        <v>1.4999999999999999E-2</v>
      </c>
      <c r="M790" s="33">
        <f t="shared" si="80"/>
        <v>-50.997946611909654</v>
      </c>
      <c r="N790" s="22">
        <f>(Gesamt!$B$2-IF(H790=0,G790,H790))/365.25</f>
        <v>116</v>
      </c>
      <c r="O790" s="22">
        <f t="shared" si="84"/>
        <v>65.002053388090346</v>
      </c>
      <c r="P790" s="23">
        <f>F790+IF(C790="m",Gesamt!$B$13*365.25,Gesamt!$B$14*365.25)</f>
        <v>23741.25</v>
      </c>
      <c r="Q790" s="34">
        <f t="shared" si="81"/>
        <v>23742</v>
      </c>
      <c r="R790" s="24">
        <f>IF(N790&lt;Gesamt!$B$23,IF(H790=0,G790+365.25*Gesamt!$B$23,H790+365.25*Gesamt!$B$23),0)</f>
        <v>0</v>
      </c>
      <c r="S790" s="35">
        <f>IF(M790&lt;Gesamt!$B$17,Gesamt!$C$17,IF(M790&lt;Gesamt!$B$18,Gesamt!$C$18,IF(M790&lt;Gesamt!$B$19,Gesamt!$C$19,Gesamt!$C$20)))</f>
        <v>0</v>
      </c>
      <c r="T790" s="26">
        <f>IF(R790&gt;0,IF(R790&lt;P790,K790/12*Gesamt!$C$23*(1+L790)^(Gesamt!$B$23-Beamte!N790)*(1+$K$4),0),0)</f>
        <v>0</v>
      </c>
      <c r="U790" s="36">
        <f>(T790/Gesamt!$B$23*N790/((1+Gesamt!$B$29)^(Gesamt!$B$23-Beamte!N790)))*(1+S790)</f>
        <v>0</v>
      </c>
      <c r="V790" s="24">
        <f>IF(N790&lt;Gesamt!$B$24,IF(H790=0,G790+365.25*Gesamt!$B$24,H790+365.25*Gesamt!$B$24),0)</f>
        <v>0</v>
      </c>
      <c r="W790" s="26" t="b">
        <f>IF(V790&gt;0,IF(V790&lt;P790,K790/12*Gesamt!$C$24*(1+L790)^(Gesamt!$B$24-Beamte!N790)*(1+$K$4),IF(O790&gt;=35,K790/12*Gesamt!$C$24*(1+L790)^(O790-N790)*(1+$K$4),0)))</f>
        <v>0</v>
      </c>
      <c r="X790" s="36">
        <f>IF(O790&gt;=40,(W790/Gesamt!$B$24*N790/((1+Gesamt!$B$29)^(Gesamt!$B$24-Beamte!N790))*(1+S790)),IF(O790&gt;=35,(W790/O790*N790/((1+Gesamt!$B$29)^(O790-Beamte!N790))*(1+S790)),0))</f>
        <v>0</v>
      </c>
      <c r="Y790" s="27">
        <f>IF(N790&gt;Gesamt!$B$23,0,K790/12*Gesamt!$C$23*(((1+Beamte!L790)^(Gesamt!$B$23-Beamte!N790))))</f>
        <v>0</v>
      </c>
      <c r="Z790" s="15">
        <f>IF(N790&gt;Gesamt!$B$32,0,Y790/Gesamt!$B$32*((N790)*(1+S790))/((1+Gesamt!$B$29)^(Gesamt!$B$32-N790)))</f>
        <v>0</v>
      </c>
      <c r="AA790" s="37">
        <f t="shared" si="82"/>
        <v>0</v>
      </c>
      <c r="AB790" s="15">
        <f>IF(V790-P790&gt;0,0,IF(N790&gt;Gesamt!$B$24,0,K790/12*Gesamt!$C$24*(((1+Beamte!L790)^(Gesamt!$B$24-Beamte!N790)))))</f>
        <v>0</v>
      </c>
      <c r="AC790" s="15">
        <f>IF(N790&gt;Gesamt!$B$24,0,AB790/Gesamt!$B$24*((N790)*(1+S790))/((1+Gesamt!$B$29)^(Gesamt!$B$24-N790)))</f>
        <v>0</v>
      </c>
      <c r="AD790" s="37">
        <f t="shared" si="83"/>
        <v>0</v>
      </c>
      <c r="AE790" s="15">
        <f>IF(R790-P790&lt;0,0,x)</f>
        <v>0</v>
      </c>
    </row>
    <row r="791" spans="6:31" x14ac:dyDescent="0.15">
      <c r="F791" s="40"/>
      <c r="G791" s="40"/>
      <c r="H791" s="40"/>
      <c r="I791" s="41"/>
      <c r="J791" s="41"/>
      <c r="K791" s="32">
        <f t="shared" si="79"/>
        <v>0</v>
      </c>
      <c r="L791" s="42">
        <v>1.4999999999999999E-2</v>
      </c>
      <c r="M791" s="33">
        <f t="shared" si="80"/>
        <v>-50.997946611909654</v>
      </c>
      <c r="N791" s="22">
        <f>(Gesamt!$B$2-IF(H791=0,G791,H791))/365.25</f>
        <v>116</v>
      </c>
      <c r="O791" s="22">
        <f t="shared" si="84"/>
        <v>65.002053388090346</v>
      </c>
      <c r="P791" s="23">
        <f>F791+IF(C791="m",Gesamt!$B$13*365.25,Gesamt!$B$14*365.25)</f>
        <v>23741.25</v>
      </c>
      <c r="Q791" s="34">
        <f t="shared" si="81"/>
        <v>23742</v>
      </c>
      <c r="R791" s="24">
        <f>IF(N791&lt;Gesamt!$B$23,IF(H791=0,G791+365.25*Gesamt!$B$23,H791+365.25*Gesamt!$B$23),0)</f>
        <v>0</v>
      </c>
      <c r="S791" s="35">
        <f>IF(M791&lt;Gesamt!$B$17,Gesamt!$C$17,IF(M791&lt;Gesamt!$B$18,Gesamt!$C$18,IF(M791&lt;Gesamt!$B$19,Gesamt!$C$19,Gesamt!$C$20)))</f>
        <v>0</v>
      </c>
      <c r="T791" s="26">
        <f>IF(R791&gt;0,IF(R791&lt;P791,K791/12*Gesamt!$C$23*(1+L791)^(Gesamt!$B$23-Beamte!N791)*(1+$K$4),0),0)</f>
        <v>0</v>
      </c>
      <c r="U791" s="36">
        <f>(T791/Gesamt!$B$23*N791/((1+Gesamt!$B$29)^(Gesamt!$B$23-Beamte!N791)))*(1+S791)</f>
        <v>0</v>
      </c>
      <c r="V791" s="24">
        <f>IF(N791&lt;Gesamt!$B$24,IF(H791=0,G791+365.25*Gesamt!$B$24,H791+365.25*Gesamt!$B$24),0)</f>
        <v>0</v>
      </c>
      <c r="W791" s="26" t="b">
        <f>IF(V791&gt;0,IF(V791&lt;P791,K791/12*Gesamt!$C$24*(1+L791)^(Gesamt!$B$24-Beamte!N791)*(1+$K$4),IF(O791&gt;=35,K791/12*Gesamt!$C$24*(1+L791)^(O791-N791)*(1+$K$4),0)))</f>
        <v>0</v>
      </c>
      <c r="X791" s="36">
        <f>IF(O791&gt;=40,(W791/Gesamt!$B$24*N791/((1+Gesamt!$B$29)^(Gesamt!$B$24-Beamte!N791))*(1+S791)),IF(O791&gt;=35,(W791/O791*N791/((1+Gesamt!$B$29)^(O791-Beamte!N791))*(1+S791)),0))</f>
        <v>0</v>
      </c>
      <c r="Y791" s="27">
        <f>IF(N791&gt;Gesamt!$B$23,0,K791/12*Gesamt!$C$23*(((1+Beamte!L791)^(Gesamt!$B$23-Beamte!N791))))</f>
        <v>0</v>
      </c>
      <c r="Z791" s="15">
        <f>IF(N791&gt;Gesamt!$B$32,0,Y791/Gesamt!$B$32*((N791)*(1+S791))/((1+Gesamt!$B$29)^(Gesamt!$B$32-N791)))</f>
        <v>0</v>
      </c>
      <c r="AA791" s="37">
        <f t="shared" si="82"/>
        <v>0</v>
      </c>
      <c r="AB791" s="15">
        <f>IF(V791-P791&gt;0,0,IF(N791&gt;Gesamt!$B$24,0,K791/12*Gesamt!$C$24*(((1+Beamte!L791)^(Gesamt!$B$24-Beamte!N791)))))</f>
        <v>0</v>
      </c>
      <c r="AC791" s="15">
        <f>IF(N791&gt;Gesamt!$B$24,0,AB791/Gesamt!$B$24*((N791)*(1+S791))/((1+Gesamt!$B$29)^(Gesamt!$B$24-N791)))</f>
        <v>0</v>
      </c>
      <c r="AD791" s="37">
        <f t="shared" si="83"/>
        <v>0</v>
      </c>
      <c r="AE791" s="15">
        <f>IF(R791-P791&lt;0,0,x)</f>
        <v>0</v>
      </c>
    </row>
    <row r="792" spans="6:31" x14ac:dyDescent="0.15">
      <c r="F792" s="40"/>
      <c r="G792" s="40"/>
      <c r="H792" s="40"/>
      <c r="I792" s="41"/>
      <c r="J792" s="41"/>
      <c r="K792" s="32">
        <f t="shared" si="79"/>
        <v>0</v>
      </c>
      <c r="L792" s="42">
        <v>1.4999999999999999E-2</v>
      </c>
      <c r="M792" s="33">
        <f t="shared" si="80"/>
        <v>-50.997946611909654</v>
      </c>
      <c r="N792" s="22">
        <f>(Gesamt!$B$2-IF(H792=0,G792,H792))/365.25</f>
        <v>116</v>
      </c>
      <c r="O792" s="22">
        <f t="shared" si="84"/>
        <v>65.002053388090346</v>
      </c>
      <c r="P792" s="23">
        <f>F792+IF(C792="m",Gesamt!$B$13*365.25,Gesamt!$B$14*365.25)</f>
        <v>23741.25</v>
      </c>
      <c r="Q792" s="34">
        <f t="shared" si="81"/>
        <v>23742</v>
      </c>
      <c r="R792" s="24">
        <f>IF(N792&lt;Gesamt!$B$23,IF(H792=0,G792+365.25*Gesamt!$B$23,H792+365.25*Gesamt!$B$23),0)</f>
        <v>0</v>
      </c>
      <c r="S792" s="35">
        <f>IF(M792&lt;Gesamt!$B$17,Gesamt!$C$17,IF(M792&lt;Gesamt!$B$18,Gesamt!$C$18,IF(M792&lt;Gesamt!$B$19,Gesamt!$C$19,Gesamt!$C$20)))</f>
        <v>0</v>
      </c>
      <c r="T792" s="26">
        <f>IF(R792&gt;0,IF(R792&lt;P792,K792/12*Gesamt!$C$23*(1+L792)^(Gesamt!$B$23-Beamte!N792)*(1+$K$4),0),0)</f>
        <v>0</v>
      </c>
      <c r="U792" s="36">
        <f>(T792/Gesamt!$B$23*N792/((1+Gesamt!$B$29)^(Gesamt!$B$23-Beamte!N792)))*(1+S792)</f>
        <v>0</v>
      </c>
      <c r="V792" s="24">
        <f>IF(N792&lt;Gesamt!$B$24,IF(H792=0,G792+365.25*Gesamt!$B$24,H792+365.25*Gesamt!$B$24),0)</f>
        <v>0</v>
      </c>
      <c r="W792" s="26" t="b">
        <f>IF(V792&gt;0,IF(V792&lt;P792,K792/12*Gesamt!$C$24*(1+L792)^(Gesamt!$B$24-Beamte!N792)*(1+$K$4),IF(O792&gt;=35,K792/12*Gesamt!$C$24*(1+L792)^(O792-N792)*(1+$K$4),0)))</f>
        <v>0</v>
      </c>
      <c r="X792" s="36">
        <f>IF(O792&gt;=40,(W792/Gesamt!$B$24*N792/((1+Gesamt!$B$29)^(Gesamt!$B$24-Beamte!N792))*(1+S792)),IF(O792&gt;=35,(W792/O792*N792/((1+Gesamt!$B$29)^(O792-Beamte!N792))*(1+S792)),0))</f>
        <v>0</v>
      </c>
      <c r="Y792" s="27">
        <f>IF(N792&gt;Gesamt!$B$23,0,K792/12*Gesamt!$C$23*(((1+Beamte!L792)^(Gesamt!$B$23-Beamte!N792))))</f>
        <v>0</v>
      </c>
      <c r="Z792" s="15">
        <f>IF(N792&gt;Gesamt!$B$32,0,Y792/Gesamt!$B$32*((N792)*(1+S792))/((1+Gesamt!$B$29)^(Gesamt!$B$32-N792)))</f>
        <v>0</v>
      </c>
      <c r="AA792" s="37">
        <f t="shared" si="82"/>
        <v>0</v>
      </c>
      <c r="AB792" s="15">
        <f>IF(V792-P792&gt;0,0,IF(N792&gt;Gesamt!$B$24,0,K792/12*Gesamt!$C$24*(((1+Beamte!L792)^(Gesamt!$B$24-Beamte!N792)))))</f>
        <v>0</v>
      </c>
      <c r="AC792" s="15">
        <f>IF(N792&gt;Gesamt!$B$24,0,AB792/Gesamt!$B$24*((N792)*(1+S792))/((1+Gesamt!$B$29)^(Gesamt!$B$24-N792)))</f>
        <v>0</v>
      </c>
      <c r="AD792" s="37">
        <f t="shared" si="83"/>
        <v>0</v>
      </c>
      <c r="AE792" s="15">
        <f>IF(R792-P792&lt;0,0,x)</f>
        <v>0</v>
      </c>
    </row>
    <row r="793" spans="6:31" x14ac:dyDescent="0.15">
      <c r="F793" s="40"/>
      <c r="G793" s="40"/>
      <c r="H793" s="40"/>
      <c r="I793" s="41"/>
      <c r="J793" s="41"/>
      <c r="K793" s="32">
        <f t="shared" si="79"/>
        <v>0</v>
      </c>
      <c r="L793" s="42">
        <v>1.4999999999999999E-2</v>
      </c>
      <c r="M793" s="33">
        <f t="shared" si="80"/>
        <v>-50.997946611909654</v>
      </c>
      <c r="N793" s="22">
        <f>(Gesamt!$B$2-IF(H793=0,G793,H793))/365.25</f>
        <v>116</v>
      </c>
      <c r="O793" s="22">
        <f t="shared" si="84"/>
        <v>65.002053388090346</v>
      </c>
      <c r="P793" s="23">
        <f>F793+IF(C793="m",Gesamt!$B$13*365.25,Gesamt!$B$14*365.25)</f>
        <v>23741.25</v>
      </c>
      <c r="Q793" s="34">
        <f t="shared" si="81"/>
        <v>23742</v>
      </c>
      <c r="R793" s="24">
        <f>IF(N793&lt;Gesamt!$B$23,IF(H793=0,G793+365.25*Gesamt!$B$23,H793+365.25*Gesamt!$B$23),0)</f>
        <v>0</v>
      </c>
      <c r="S793" s="35">
        <f>IF(M793&lt;Gesamt!$B$17,Gesamt!$C$17,IF(M793&lt;Gesamt!$B$18,Gesamt!$C$18,IF(M793&lt;Gesamt!$B$19,Gesamt!$C$19,Gesamt!$C$20)))</f>
        <v>0</v>
      </c>
      <c r="T793" s="26">
        <f>IF(R793&gt;0,IF(R793&lt;P793,K793/12*Gesamt!$C$23*(1+L793)^(Gesamt!$B$23-Beamte!N793)*(1+$K$4),0),0)</f>
        <v>0</v>
      </c>
      <c r="U793" s="36">
        <f>(T793/Gesamt!$B$23*N793/((1+Gesamt!$B$29)^(Gesamt!$B$23-Beamte!N793)))*(1+S793)</f>
        <v>0</v>
      </c>
      <c r="V793" s="24">
        <f>IF(N793&lt;Gesamt!$B$24,IF(H793=0,G793+365.25*Gesamt!$B$24,H793+365.25*Gesamt!$B$24),0)</f>
        <v>0</v>
      </c>
      <c r="W793" s="26" t="b">
        <f>IF(V793&gt;0,IF(V793&lt;P793,K793/12*Gesamt!$C$24*(1+L793)^(Gesamt!$B$24-Beamte!N793)*(1+$K$4),IF(O793&gt;=35,K793/12*Gesamt!$C$24*(1+L793)^(O793-N793)*(1+$K$4),0)))</f>
        <v>0</v>
      </c>
      <c r="X793" s="36">
        <f>IF(O793&gt;=40,(W793/Gesamt!$B$24*N793/((1+Gesamt!$B$29)^(Gesamt!$B$24-Beamte!N793))*(1+S793)),IF(O793&gt;=35,(W793/O793*N793/((1+Gesamt!$B$29)^(O793-Beamte!N793))*(1+S793)),0))</f>
        <v>0</v>
      </c>
      <c r="Y793" s="27">
        <f>IF(N793&gt;Gesamt!$B$23,0,K793/12*Gesamt!$C$23*(((1+Beamte!L793)^(Gesamt!$B$23-Beamte!N793))))</f>
        <v>0</v>
      </c>
      <c r="Z793" s="15">
        <f>IF(N793&gt;Gesamt!$B$32,0,Y793/Gesamt!$B$32*((N793)*(1+S793))/((1+Gesamt!$B$29)^(Gesamt!$B$32-N793)))</f>
        <v>0</v>
      </c>
      <c r="AA793" s="37">
        <f t="shared" si="82"/>
        <v>0</v>
      </c>
      <c r="AB793" s="15">
        <f>IF(V793-P793&gt;0,0,IF(N793&gt;Gesamt!$B$24,0,K793/12*Gesamt!$C$24*(((1+Beamte!L793)^(Gesamt!$B$24-Beamte!N793)))))</f>
        <v>0</v>
      </c>
      <c r="AC793" s="15">
        <f>IF(N793&gt;Gesamt!$B$24,0,AB793/Gesamt!$B$24*((N793)*(1+S793))/((1+Gesamt!$B$29)^(Gesamt!$B$24-N793)))</f>
        <v>0</v>
      </c>
      <c r="AD793" s="37">
        <f t="shared" si="83"/>
        <v>0</v>
      </c>
      <c r="AE793" s="15">
        <f>IF(R793-P793&lt;0,0,x)</f>
        <v>0</v>
      </c>
    </row>
    <row r="794" spans="6:31" x14ac:dyDescent="0.15">
      <c r="F794" s="40"/>
      <c r="G794" s="40"/>
      <c r="H794" s="40"/>
      <c r="I794" s="41"/>
      <c r="J794" s="41"/>
      <c r="K794" s="32">
        <f t="shared" si="79"/>
        <v>0</v>
      </c>
      <c r="L794" s="42">
        <v>1.4999999999999999E-2</v>
      </c>
      <c r="M794" s="33">
        <f t="shared" si="80"/>
        <v>-50.997946611909654</v>
      </c>
      <c r="N794" s="22">
        <f>(Gesamt!$B$2-IF(H794=0,G794,H794))/365.25</f>
        <v>116</v>
      </c>
      <c r="O794" s="22">
        <f t="shared" si="84"/>
        <v>65.002053388090346</v>
      </c>
      <c r="P794" s="23">
        <f>F794+IF(C794="m",Gesamt!$B$13*365.25,Gesamt!$B$14*365.25)</f>
        <v>23741.25</v>
      </c>
      <c r="Q794" s="34">
        <f t="shared" si="81"/>
        <v>23742</v>
      </c>
      <c r="R794" s="24">
        <f>IF(N794&lt;Gesamt!$B$23,IF(H794=0,G794+365.25*Gesamt!$B$23,H794+365.25*Gesamt!$B$23),0)</f>
        <v>0</v>
      </c>
      <c r="S794" s="35">
        <f>IF(M794&lt;Gesamt!$B$17,Gesamt!$C$17,IF(M794&lt;Gesamt!$B$18,Gesamt!$C$18,IF(M794&lt;Gesamt!$B$19,Gesamt!$C$19,Gesamt!$C$20)))</f>
        <v>0</v>
      </c>
      <c r="T794" s="26">
        <f>IF(R794&gt;0,IF(R794&lt;P794,K794/12*Gesamt!$C$23*(1+L794)^(Gesamt!$B$23-Beamte!N794)*(1+$K$4),0),0)</f>
        <v>0</v>
      </c>
      <c r="U794" s="36">
        <f>(T794/Gesamt!$B$23*N794/((1+Gesamt!$B$29)^(Gesamt!$B$23-Beamte!N794)))*(1+S794)</f>
        <v>0</v>
      </c>
      <c r="V794" s="24">
        <f>IF(N794&lt;Gesamt!$B$24,IF(H794=0,G794+365.25*Gesamt!$B$24,H794+365.25*Gesamt!$B$24),0)</f>
        <v>0</v>
      </c>
      <c r="W794" s="26" t="b">
        <f>IF(V794&gt;0,IF(V794&lt;P794,K794/12*Gesamt!$C$24*(1+L794)^(Gesamt!$B$24-Beamte!N794)*(1+$K$4),IF(O794&gt;=35,K794/12*Gesamt!$C$24*(1+L794)^(O794-N794)*(1+$K$4),0)))</f>
        <v>0</v>
      </c>
      <c r="X794" s="36">
        <f>IF(O794&gt;=40,(W794/Gesamt!$B$24*N794/((1+Gesamt!$B$29)^(Gesamt!$B$24-Beamte!N794))*(1+S794)),IF(O794&gt;=35,(W794/O794*N794/((1+Gesamt!$B$29)^(O794-Beamte!N794))*(1+S794)),0))</f>
        <v>0</v>
      </c>
      <c r="Y794" s="27">
        <f>IF(N794&gt;Gesamt!$B$23,0,K794/12*Gesamt!$C$23*(((1+Beamte!L794)^(Gesamt!$B$23-Beamte!N794))))</f>
        <v>0</v>
      </c>
      <c r="Z794" s="15">
        <f>IF(N794&gt;Gesamt!$B$32,0,Y794/Gesamt!$B$32*((N794)*(1+S794))/((1+Gesamt!$B$29)^(Gesamt!$B$32-N794)))</f>
        <v>0</v>
      </c>
      <c r="AA794" s="37">
        <f t="shared" si="82"/>
        <v>0</v>
      </c>
      <c r="AB794" s="15">
        <f>IF(V794-P794&gt;0,0,IF(N794&gt;Gesamt!$B$24,0,K794/12*Gesamt!$C$24*(((1+Beamte!L794)^(Gesamt!$B$24-Beamte!N794)))))</f>
        <v>0</v>
      </c>
      <c r="AC794" s="15">
        <f>IF(N794&gt;Gesamt!$B$24,0,AB794/Gesamt!$B$24*((N794)*(1+S794))/((1+Gesamt!$B$29)^(Gesamt!$B$24-N794)))</f>
        <v>0</v>
      </c>
      <c r="AD794" s="37">
        <f t="shared" si="83"/>
        <v>0</v>
      </c>
      <c r="AE794" s="15">
        <f>IF(R794-P794&lt;0,0,x)</f>
        <v>0</v>
      </c>
    </row>
    <row r="795" spans="6:31" x14ac:dyDescent="0.15">
      <c r="F795" s="40"/>
      <c r="G795" s="40"/>
      <c r="H795" s="40"/>
      <c r="I795" s="41"/>
      <c r="J795" s="41"/>
      <c r="K795" s="32">
        <f t="shared" ref="K795:K800" si="85">IF(J795=0,I795*12,J795*12)</f>
        <v>0</v>
      </c>
      <c r="L795" s="42">
        <v>1.4999999999999999E-2</v>
      </c>
      <c r="M795" s="33">
        <f t="shared" ref="M795:M800" si="86">+O795-N795</f>
        <v>-50.997946611909654</v>
      </c>
      <c r="N795" s="22">
        <f>(Gesamt!$B$2-IF(H795=0,G795,H795))/365.25</f>
        <v>116</v>
      </c>
      <c r="O795" s="22">
        <f t="shared" si="84"/>
        <v>65.002053388090346</v>
      </c>
      <c r="P795" s="23">
        <f>F795+IF(C795="m",Gesamt!$B$13*365.25,Gesamt!$B$14*365.25)</f>
        <v>23741.25</v>
      </c>
      <c r="Q795" s="34">
        <f t="shared" ref="Q795:Q800" si="87">EOMONTH(P795,0)</f>
        <v>23742</v>
      </c>
      <c r="R795" s="24">
        <f>IF(N795&lt;Gesamt!$B$23,IF(H795=0,G795+365.25*Gesamt!$B$23,H795+365.25*Gesamt!$B$23),0)</f>
        <v>0</v>
      </c>
      <c r="S795" s="35">
        <f>IF(M795&lt;Gesamt!$B$17,Gesamt!$C$17,IF(M795&lt;Gesamt!$B$18,Gesamt!$C$18,IF(M795&lt;Gesamt!$B$19,Gesamt!$C$19,Gesamt!$C$20)))</f>
        <v>0</v>
      </c>
      <c r="T795" s="26">
        <f>IF(R795&gt;0,IF(R795&lt;P795,K795/12*Gesamt!$C$23*(1+L795)^(Gesamt!$B$23-Beamte!N795)*(1+$K$4),0),0)</f>
        <v>0</v>
      </c>
      <c r="U795" s="36">
        <f>(T795/Gesamt!$B$23*N795/((1+Gesamt!$B$29)^(Gesamt!$B$23-Beamte!N795)))*(1+S795)</f>
        <v>0</v>
      </c>
      <c r="V795" s="24">
        <f>IF(N795&lt;Gesamt!$B$24,IF(H795=0,G795+365.25*Gesamt!$B$24,H795+365.25*Gesamt!$B$24),0)</f>
        <v>0</v>
      </c>
      <c r="W795" s="26" t="b">
        <f>IF(V795&gt;0,IF(V795&lt;P795,K795/12*Gesamt!$C$24*(1+L795)^(Gesamt!$B$24-Beamte!N795)*(1+$K$4),IF(O795&gt;=35,K795/12*Gesamt!$C$24*(1+L795)^(O795-N795)*(1+$K$4),0)))</f>
        <v>0</v>
      </c>
      <c r="X795" s="36">
        <f>IF(O795&gt;=40,(W795/Gesamt!$B$24*N795/((1+Gesamt!$B$29)^(Gesamt!$B$24-Beamte!N795))*(1+S795)),IF(O795&gt;=35,(W795/O795*N795/((1+Gesamt!$B$29)^(O795-Beamte!N795))*(1+S795)),0))</f>
        <v>0</v>
      </c>
      <c r="Y795" s="27">
        <f>IF(N795&gt;Gesamt!$B$23,0,K795/12*Gesamt!$C$23*(((1+Beamte!L795)^(Gesamt!$B$23-Beamte!N795))))</f>
        <v>0</v>
      </c>
      <c r="Z795" s="15">
        <f>IF(N795&gt;Gesamt!$B$32,0,Y795/Gesamt!$B$32*((N795)*(1+S795))/((1+Gesamt!$B$29)^(Gesamt!$B$32-N795)))</f>
        <v>0</v>
      </c>
      <c r="AA795" s="37">
        <f t="shared" ref="AA795:AA800" si="88">U795-Z795</f>
        <v>0</v>
      </c>
      <c r="AB795" s="15">
        <f>IF(V795-P795&gt;0,0,IF(N795&gt;Gesamt!$B$24,0,K795/12*Gesamt!$C$24*(((1+Beamte!L795)^(Gesamt!$B$24-Beamte!N795)))))</f>
        <v>0</v>
      </c>
      <c r="AC795" s="15">
        <f>IF(N795&gt;Gesamt!$B$24,0,AB795/Gesamt!$B$24*((N795)*(1+S795))/((1+Gesamt!$B$29)^(Gesamt!$B$24-N795)))</f>
        <v>0</v>
      </c>
      <c r="AD795" s="37">
        <f t="shared" ref="AD795:AD800" si="89">X795-AC795</f>
        <v>0</v>
      </c>
      <c r="AE795" s="15">
        <f>IF(R795-P795&lt;0,0,x)</f>
        <v>0</v>
      </c>
    </row>
    <row r="796" spans="6:31" x14ac:dyDescent="0.15">
      <c r="F796" s="40"/>
      <c r="G796" s="40"/>
      <c r="H796" s="40"/>
      <c r="I796" s="41"/>
      <c r="J796" s="41"/>
      <c r="K796" s="32">
        <f t="shared" si="85"/>
        <v>0</v>
      </c>
      <c r="L796" s="42">
        <v>1.4999999999999999E-2</v>
      </c>
      <c r="M796" s="33">
        <f t="shared" si="86"/>
        <v>-50.997946611909654</v>
      </c>
      <c r="N796" s="22">
        <f>(Gesamt!$B$2-IF(H796=0,G796,H796))/365.25</f>
        <v>116</v>
      </c>
      <c r="O796" s="22">
        <f t="shared" si="84"/>
        <v>65.002053388090346</v>
      </c>
      <c r="P796" s="23">
        <f>F796+IF(C796="m",Gesamt!$B$13*365.25,Gesamt!$B$14*365.25)</f>
        <v>23741.25</v>
      </c>
      <c r="Q796" s="34">
        <f t="shared" si="87"/>
        <v>23742</v>
      </c>
      <c r="R796" s="24">
        <f>IF(N796&lt;Gesamt!$B$23,IF(H796=0,G796+365.25*Gesamt!$B$23,H796+365.25*Gesamt!$B$23),0)</f>
        <v>0</v>
      </c>
      <c r="S796" s="35">
        <f>IF(M796&lt;Gesamt!$B$17,Gesamt!$C$17,IF(M796&lt;Gesamt!$B$18,Gesamt!$C$18,IF(M796&lt;Gesamt!$B$19,Gesamt!$C$19,Gesamt!$C$20)))</f>
        <v>0</v>
      </c>
      <c r="T796" s="26">
        <f>IF(R796&gt;0,IF(R796&lt;P796,K796/12*Gesamt!$C$23*(1+L796)^(Gesamt!$B$23-Beamte!N796)*(1+$K$4),0),0)</f>
        <v>0</v>
      </c>
      <c r="U796" s="36">
        <f>(T796/Gesamt!$B$23*N796/((1+Gesamt!$B$29)^(Gesamt!$B$23-Beamte!N796)))*(1+S796)</f>
        <v>0</v>
      </c>
      <c r="V796" s="24">
        <f>IF(N796&lt;Gesamt!$B$24,IF(H796=0,G796+365.25*Gesamt!$B$24,H796+365.25*Gesamt!$B$24),0)</f>
        <v>0</v>
      </c>
      <c r="W796" s="26" t="b">
        <f>IF(V796&gt;0,IF(V796&lt;P796,K796/12*Gesamt!$C$24*(1+L796)^(Gesamt!$B$24-Beamte!N796)*(1+$K$4),IF(O796&gt;=35,K796/12*Gesamt!$C$24*(1+L796)^(O796-N796)*(1+$K$4),0)))</f>
        <v>0</v>
      </c>
      <c r="X796" s="36">
        <f>IF(O796&gt;=40,(W796/Gesamt!$B$24*N796/((1+Gesamt!$B$29)^(Gesamt!$B$24-Beamte!N796))*(1+S796)),IF(O796&gt;=35,(W796/O796*N796/((1+Gesamt!$B$29)^(O796-Beamte!N796))*(1+S796)),0))</f>
        <v>0</v>
      </c>
      <c r="Y796" s="27">
        <f>IF(N796&gt;Gesamt!$B$23,0,K796/12*Gesamt!$C$23*(((1+Beamte!L796)^(Gesamt!$B$23-Beamte!N796))))</f>
        <v>0</v>
      </c>
      <c r="Z796" s="15">
        <f>IF(N796&gt;Gesamt!$B$32,0,Y796/Gesamt!$B$32*((N796)*(1+S796))/((1+Gesamt!$B$29)^(Gesamt!$B$32-N796)))</f>
        <v>0</v>
      </c>
      <c r="AA796" s="37">
        <f t="shared" si="88"/>
        <v>0</v>
      </c>
      <c r="AB796" s="15">
        <f>IF(V796-P796&gt;0,0,IF(N796&gt;Gesamt!$B$24,0,K796/12*Gesamt!$C$24*(((1+Beamte!L796)^(Gesamt!$B$24-Beamte!N796)))))</f>
        <v>0</v>
      </c>
      <c r="AC796" s="15">
        <f>IF(N796&gt;Gesamt!$B$24,0,AB796/Gesamt!$B$24*((N796)*(1+S796))/((1+Gesamt!$B$29)^(Gesamt!$B$24-N796)))</f>
        <v>0</v>
      </c>
      <c r="AD796" s="37">
        <f t="shared" si="89"/>
        <v>0</v>
      </c>
      <c r="AE796" s="15">
        <f>IF(R796-P796&lt;0,0,x)</f>
        <v>0</v>
      </c>
    </row>
    <row r="797" spans="6:31" x14ac:dyDescent="0.15">
      <c r="F797" s="40"/>
      <c r="G797" s="40"/>
      <c r="H797" s="40"/>
      <c r="I797" s="41"/>
      <c r="J797" s="41"/>
      <c r="K797" s="32">
        <f t="shared" si="85"/>
        <v>0</v>
      </c>
      <c r="L797" s="42">
        <v>1.4999999999999999E-2</v>
      </c>
      <c r="M797" s="33">
        <f t="shared" si="86"/>
        <v>-50.997946611909654</v>
      </c>
      <c r="N797" s="22">
        <f>(Gesamt!$B$2-IF(H797=0,G797,H797))/365.25</f>
        <v>116</v>
      </c>
      <c r="O797" s="22">
        <f t="shared" si="84"/>
        <v>65.002053388090346</v>
      </c>
      <c r="P797" s="23">
        <f>F797+IF(C797="m",Gesamt!$B$13*365.25,Gesamt!$B$14*365.25)</f>
        <v>23741.25</v>
      </c>
      <c r="Q797" s="34">
        <f t="shared" si="87"/>
        <v>23742</v>
      </c>
      <c r="R797" s="24">
        <f>IF(N797&lt;Gesamt!$B$23,IF(H797=0,G797+365.25*Gesamt!$B$23,H797+365.25*Gesamt!$B$23),0)</f>
        <v>0</v>
      </c>
      <c r="S797" s="35">
        <f>IF(M797&lt;Gesamt!$B$17,Gesamt!$C$17,IF(M797&lt;Gesamt!$B$18,Gesamt!$C$18,IF(M797&lt;Gesamt!$B$19,Gesamt!$C$19,Gesamt!$C$20)))</f>
        <v>0</v>
      </c>
      <c r="T797" s="26">
        <f>IF(R797&gt;0,IF(R797&lt;P797,K797/12*Gesamt!$C$23*(1+L797)^(Gesamt!$B$23-Beamte!N797)*(1+$K$4),0),0)</f>
        <v>0</v>
      </c>
      <c r="U797" s="36">
        <f>(T797/Gesamt!$B$23*N797/((1+Gesamt!$B$29)^(Gesamt!$B$23-Beamte!N797)))*(1+S797)</f>
        <v>0</v>
      </c>
      <c r="V797" s="24">
        <f>IF(N797&lt;Gesamt!$B$24,IF(H797=0,G797+365.25*Gesamt!$B$24,H797+365.25*Gesamt!$B$24),0)</f>
        <v>0</v>
      </c>
      <c r="W797" s="26" t="b">
        <f>IF(V797&gt;0,IF(V797&lt;P797,K797/12*Gesamt!$C$24*(1+L797)^(Gesamt!$B$24-Beamte!N797)*(1+$K$4),IF(O797&gt;=35,K797/12*Gesamt!$C$24*(1+L797)^(O797-N797)*(1+$K$4),0)))</f>
        <v>0</v>
      </c>
      <c r="X797" s="36">
        <f>IF(O797&gt;=40,(W797/Gesamt!$B$24*N797/((1+Gesamt!$B$29)^(Gesamt!$B$24-Beamte!N797))*(1+S797)),IF(O797&gt;=35,(W797/O797*N797/((1+Gesamt!$B$29)^(O797-Beamte!N797))*(1+S797)),0))</f>
        <v>0</v>
      </c>
      <c r="Y797" s="27">
        <f>IF(N797&gt;Gesamt!$B$23,0,K797/12*Gesamt!$C$23*(((1+Beamte!L797)^(Gesamt!$B$23-Beamte!N797))))</f>
        <v>0</v>
      </c>
      <c r="Z797" s="15">
        <f>IF(N797&gt;Gesamt!$B$32,0,Y797/Gesamt!$B$32*((N797)*(1+S797))/((1+Gesamt!$B$29)^(Gesamt!$B$32-N797)))</f>
        <v>0</v>
      </c>
      <c r="AA797" s="37">
        <f t="shared" si="88"/>
        <v>0</v>
      </c>
      <c r="AB797" s="15">
        <f>IF(V797-P797&gt;0,0,IF(N797&gt;Gesamt!$B$24,0,K797/12*Gesamt!$C$24*(((1+Beamte!L797)^(Gesamt!$B$24-Beamte!N797)))))</f>
        <v>0</v>
      </c>
      <c r="AC797" s="15">
        <f>IF(N797&gt;Gesamt!$B$24,0,AB797/Gesamt!$B$24*((N797)*(1+S797))/((1+Gesamt!$B$29)^(Gesamt!$B$24-N797)))</f>
        <v>0</v>
      </c>
      <c r="AD797" s="37">
        <f t="shared" si="89"/>
        <v>0</v>
      </c>
      <c r="AE797" s="15">
        <f>IF(R797-P797&lt;0,0,x)</f>
        <v>0</v>
      </c>
    </row>
    <row r="798" spans="6:31" x14ac:dyDescent="0.15">
      <c r="F798" s="40"/>
      <c r="G798" s="40"/>
      <c r="H798" s="40"/>
      <c r="I798" s="41"/>
      <c r="J798" s="41"/>
      <c r="K798" s="32">
        <f t="shared" si="85"/>
        <v>0</v>
      </c>
      <c r="L798" s="42">
        <v>1.4999999999999999E-2</v>
      </c>
      <c r="M798" s="33">
        <f t="shared" si="86"/>
        <v>-50.997946611909654</v>
      </c>
      <c r="N798" s="22">
        <f>(Gesamt!$B$2-IF(H798=0,G798,H798))/365.25</f>
        <v>116</v>
      </c>
      <c r="O798" s="22">
        <f t="shared" si="84"/>
        <v>65.002053388090346</v>
      </c>
      <c r="P798" s="23">
        <f>F798+IF(C798="m",Gesamt!$B$13*365.25,Gesamt!$B$14*365.25)</f>
        <v>23741.25</v>
      </c>
      <c r="Q798" s="34">
        <f t="shared" si="87"/>
        <v>23742</v>
      </c>
      <c r="R798" s="24">
        <f>IF(N798&lt;Gesamt!$B$23,IF(H798=0,G798+365.25*Gesamt!$B$23,H798+365.25*Gesamt!$B$23),0)</f>
        <v>0</v>
      </c>
      <c r="S798" s="35">
        <f>IF(M798&lt;Gesamt!$B$17,Gesamt!$C$17,IF(M798&lt;Gesamt!$B$18,Gesamt!$C$18,IF(M798&lt;Gesamt!$B$19,Gesamt!$C$19,Gesamt!$C$20)))</f>
        <v>0</v>
      </c>
      <c r="T798" s="26">
        <f>IF(R798&gt;0,IF(R798&lt;P798,K798/12*Gesamt!$C$23*(1+L798)^(Gesamt!$B$23-Beamte!N798)*(1+$K$4),0),0)</f>
        <v>0</v>
      </c>
      <c r="U798" s="36">
        <f>(T798/Gesamt!$B$23*N798/((1+Gesamt!$B$29)^(Gesamt!$B$23-Beamte!N798)))*(1+S798)</f>
        <v>0</v>
      </c>
      <c r="V798" s="24">
        <f>IF(N798&lt;Gesamt!$B$24,IF(H798=0,G798+365.25*Gesamt!$B$24,H798+365.25*Gesamt!$B$24),0)</f>
        <v>0</v>
      </c>
      <c r="W798" s="26" t="b">
        <f>IF(V798&gt;0,IF(V798&lt;P798,K798/12*Gesamt!$C$24*(1+L798)^(Gesamt!$B$24-Beamte!N798)*(1+$K$4),IF(O798&gt;=35,K798/12*Gesamt!$C$24*(1+L798)^(O798-N798)*(1+$K$4),0)))</f>
        <v>0</v>
      </c>
      <c r="X798" s="36">
        <f>IF(O798&gt;=40,(W798/Gesamt!$B$24*N798/((1+Gesamt!$B$29)^(Gesamt!$B$24-Beamte!N798))*(1+S798)),IF(O798&gt;=35,(W798/O798*N798/((1+Gesamt!$B$29)^(O798-Beamte!N798))*(1+S798)),0))</f>
        <v>0</v>
      </c>
      <c r="Y798" s="27">
        <f>IF(N798&gt;Gesamt!$B$23,0,K798/12*Gesamt!$C$23*(((1+Beamte!L798)^(Gesamt!$B$23-Beamte!N798))))</f>
        <v>0</v>
      </c>
      <c r="Z798" s="15">
        <f>IF(N798&gt;Gesamt!$B$32,0,Y798/Gesamt!$B$32*((N798)*(1+S798))/((1+Gesamt!$B$29)^(Gesamt!$B$32-N798)))</f>
        <v>0</v>
      </c>
      <c r="AA798" s="37">
        <f t="shared" si="88"/>
        <v>0</v>
      </c>
      <c r="AB798" s="15">
        <f>IF(V798-P798&gt;0,0,IF(N798&gt;Gesamt!$B$24,0,K798/12*Gesamt!$C$24*(((1+Beamte!L798)^(Gesamt!$B$24-Beamte!N798)))))</f>
        <v>0</v>
      </c>
      <c r="AC798" s="15">
        <f>IF(N798&gt;Gesamt!$B$24,0,AB798/Gesamt!$B$24*((N798)*(1+S798))/((1+Gesamt!$B$29)^(Gesamt!$B$24-N798)))</f>
        <v>0</v>
      </c>
      <c r="AD798" s="37">
        <f t="shared" si="89"/>
        <v>0</v>
      </c>
      <c r="AE798" s="15">
        <f>IF(R798-P798&lt;0,0,x)</f>
        <v>0</v>
      </c>
    </row>
    <row r="799" spans="6:31" x14ac:dyDescent="0.15">
      <c r="F799" s="40"/>
      <c r="G799" s="40"/>
      <c r="H799" s="40"/>
      <c r="I799" s="41"/>
      <c r="J799" s="41"/>
      <c r="K799" s="32">
        <f t="shared" si="85"/>
        <v>0</v>
      </c>
      <c r="L799" s="42">
        <v>1.4999999999999999E-2</v>
      </c>
      <c r="M799" s="33">
        <f t="shared" si="86"/>
        <v>-50.997946611909654</v>
      </c>
      <c r="N799" s="22">
        <f>(Gesamt!$B$2-IF(H799=0,G799,H799))/365.25</f>
        <v>116</v>
      </c>
      <c r="O799" s="22">
        <f t="shared" si="84"/>
        <v>65.002053388090346</v>
      </c>
      <c r="P799" s="23">
        <f>F799+IF(C799="m",Gesamt!$B$13*365.25,Gesamt!$B$14*365.25)</f>
        <v>23741.25</v>
      </c>
      <c r="Q799" s="34">
        <f t="shared" si="87"/>
        <v>23742</v>
      </c>
      <c r="R799" s="24">
        <f>IF(N799&lt;Gesamt!$B$23,IF(H799=0,G799+365.25*Gesamt!$B$23,H799+365.25*Gesamt!$B$23),0)</f>
        <v>0</v>
      </c>
      <c r="S799" s="35">
        <f>IF(M799&lt;Gesamt!$B$17,Gesamt!$C$17,IF(M799&lt;Gesamt!$B$18,Gesamt!$C$18,IF(M799&lt;Gesamt!$B$19,Gesamt!$C$19,Gesamt!$C$20)))</f>
        <v>0</v>
      </c>
      <c r="T799" s="26">
        <f>IF(R799&gt;0,IF(R799&lt;P799,K799/12*Gesamt!$C$23*(1+L799)^(Gesamt!$B$23-Beamte!N799)*(1+$K$4),0),0)</f>
        <v>0</v>
      </c>
      <c r="U799" s="36">
        <f>(T799/Gesamt!$B$23*N799/((1+Gesamt!$B$29)^(Gesamt!$B$23-Beamte!N799)))*(1+S799)</f>
        <v>0</v>
      </c>
      <c r="V799" s="24">
        <f>IF(N799&lt;Gesamt!$B$24,IF(H799=0,G799+365.25*Gesamt!$B$24,H799+365.25*Gesamt!$B$24),0)</f>
        <v>0</v>
      </c>
      <c r="W799" s="26" t="b">
        <f>IF(V799&gt;0,IF(V799&lt;P799,K799/12*Gesamt!$C$24*(1+L799)^(Gesamt!$B$24-Beamte!N799)*(1+$K$4),IF(O799&gt;=35,K799/12*Gesamt!$C$24*(1+L799)^(O799-N799)*(1+$K$4),0)))</f>
        <v>0</v>
      </c>
      <c r="X799" s="36">
        <f>IF(O799&gt;=40,(W799/Gesamt!$B$24*N799/((1+Gesamt!$B$29)^(Gesamt!$B$24-Beamte!N799))*(1+S799)),IF(O799&gt;=35,(W799/O799*N799/((1+Gesamt!$B$29)^(O799-Beamte!N799))*(1+S799)),0))</f>
        <v>0</v>
      </c>
      <c r="Y799" s="27">
        <f>IF(N799&gt;Gesamt!$B$23,0,K799/12*Gesamt!$C$23*(((1+Beamte!L799)^(Gesamt!$B$23-Beamte!N799))))</f>
        <v>0</v>
      </c>
      <c r="Z799" s="15">
        <f>IF(N799&gt;Gesamt!$B$32,0,Y799/Gesamt!$B$32*((N799)*(1+S799))/((1+Gesamt!$B$29)^(Gesamt!$B$32-N799)))</f>
        <v>0</v>
      </c>
      <c r="AA799" s="37">
        <f t="shared" si="88"/>
        <v>0</v>
      </c>
      <c r="AB799" s="15">
        <f>IF(V799-P799&gt;0,0,IF(N799&gt;Gesamt!$B$24,0,K799/12*Gesamt!$C$24*(((1+Beamte!L799)^(Gesamt!$B$24-Beamte!N799)))))</f>
        <v>0</v>
      </c>
      <c r="AC799" s="15">
        <f>IF(N799&gt;Gesamt!$B$24,0,AB799/Gesamt!$B$24*((N799)*(1+S799))/((1+Gesamt!$B$29)^(Gesamt!$B$24-N799)))</f>
        <v>0</v>
      </c>
      <c r="AD799" s="37">
        <f t="shared" si="89"/>
        <v>0</v>
      </c>
      <c r="AE799" s="15">
        <f>IF(R799-P799&lt;0,0,x)</f>
        <v>0</v>
      </c>
    </row>
    <row r="800" spans="6:31" x14ac:dyDescent="0.15">
      <c r="F800" s="40"/>
      <c r="G800" s="40"/>
      <c r="H800" s="40"/>
      <c r="I800" s="41"/>
      <c r="J800" s="41"/>
      <c r="K800" s="32">
        <f t="shared" si="85"/>
        <v>0</v>
      </c>
      <c r="L800" s="42">
        <v>1.4999999999999999E-2</v>
      </c>
      <c r="M800" s="33">
        <f t="shared" si="86"/>
        <v>-50.997946611909654</v>
      </c>
      <c r="N800" s="22">
        <f>(Gesamt!$B$2-IF(H800=0,G800,H800))/365.25</f>
        <v>116</v>
      </c>
      <c r="O800" s="22">
        <f t="shared" si="84"/>
        <v>65.002053388090346</v>
      </c>
      <c r="P800" s="23">
        <f>F800+IF(C800="m",Gesamt!$B$13*365.25,Gesamt!$B$14*365.25)</f>
        <v>23741.25</v>
      </c>
      <c r="Q800" s="34">
        <f t="shared" si="87"/>
        <v>23742</v>
      </c>
      <c r="R800" s="24">
        <f>IF(N800&lt;Gesamt!$B$23,IF(H800=0,G800+365.25*Gesamt!$B$23,H800+365.25*Gesamt!$B$23),0)</f>
        <v>0</v>
      </c>
      <c r="S800" s="35">
        <f>IF(M800&lt;Gesamt!$B$17,Gesamt!$C$17,IF(M800&lt;Gesamt!$B$18,Gesamt!$C$18,IF(M800&lt;Gesamt!$B$19,Gesamt!$C$19,Gesamt!$C$20)))</f>
        <v>0</v>
      </c>
      <c r="T800" s="26">
        <f>IF(R800&gt;0,IF(R800&lt;P800,K800/12*Gesamt!$C$23*(1+L800)^(Gesamt!$B$23-Beamte!N800)*(1+$K$4),0),0)</f>
        <v>0</v>
      </c>
      <c r="U800" s="36">
        <f>(T800/Gesamt!$B$23*N800/((1+Gesamt!$B$29)^(Gesamt!$B$23-Beamte!N800)))*(1+S800)</f>
        <v>0</v>
      </c>
      <c r="V800" s="24">
        <f>IF(N800&lt;Gesamt!$B$24,IF(H800=0,G800+365.25*Gesamt!$B$24,H800+365.25*Gesamt!$B$24),0)</f>
        <v>0</v>
      </c>
      <c r="W800" s="26" t="b">
        <f>IF(V800&gt;0,IF(V800&lt;P800,K800/12*Gesamt!$C$24*(1+L800)^(Gesamt!$B$24-Beamte!N800)*(1+$K$4),IF(O800&gt;=35,K800/12*Gesamt!$C$24*(1+L800)^(O800-N800)*(1+$K$4),0)))</f>
        <v>0</v>
      </c>
      <c r="X800" s="36">
        <f>IF(O800&gt;=40,(W800/Gesamt!$B$24*N800/((1+Gesamt!$B$29)^(Gesamt!$B$24-Beamte!N800))*(1+S800)),IF(O800&gt;=35,(W800/O800*N800/((1+Gesamt!$B$29)^(O800-Beamte!N800))*(1+S800)),0))</f>
        <v>0</v>
      </c>
      <c r="Y800" s="27">
        <f>IF(N800&gt;Gesamt!$B$23,0,K800/12*Gesamt!$C$23*(((1+Beamte!L800)^(Gesamt!$B$23-Beamte!N800))))</f>
        <v>0</v>
      </c>
      <c r="Z800" s="15">
        <f>IF(N800&gt;Gesamt!$B$32,0,Y800/Gesamt!$B$32*((N800)*(1+S800))/((1+Gesamt!$B$29)^(Gesamt!$B$32-N800)))</f>
        <v>0</v>
      </c>
      <c r="AA800" s="37">
        <f t="shared" si="88"/>
        <v>0</v>
      </c>
      <c r="AB800" s="15">
        <f>IF(V800-P800&gt;0,0,IF(N800&gt;Gesamt!$B$24,0,K800/12*Gesamt!$C$24*(((1+Beamte!L800)^(Gesamt!$B$24-Beamte!N800)))))</f>
        <v>0</v>
      </c>
      <c r="AC800" s="15">
        <f>IF(N800&gt;Gesamt!$B$24,0,AB800/Gesamt!$B$24*((N800)*(1+S800))/((1+Gesamt!$B$29)^(Gesamt!$B$24-N800)))</f>
        <v>0</v>
      </c>
      <c r="AD800" s="37">
        <f t="shared" si="89"/>
        <v>0</v>
      </c>
      <c r="AE800" s="15">
        <f>IF(R800-P800&lt;0,0,x)</f>
        <v>0</v>
      </c>
    </row>
  </sheetData>
  <sheetProtection password="96D5" sheet="1" objects="1" scenarios="1" formatColumns="0" formatRows="0" selectLockedCells="1" sort="0" autoFilter="0" pivotTables="0"/>
  <phoneticPr fontId="0" type="noConversion"/>
  <printOptions horizontalCentered="1" verticalCentered="1" gridLines="1"/>
  <pageMargins left="0.24000000000000002" right="0.16" top="0.98" bottom="0.98" header="0.51" footer="0.51"/>
  <pageSetup paperSize="8" scale="63" fitToHeight="0" orientation="landscape"/>
  <headerFooter alignWithMargins="0">
    <oddFooter>&amp;L&amp;"Avenir Light,Standard"&amp;K000000Dipl. oec. Anke Wittig&amp;C&amp;"Avenir Light,Standard"&amp;K000000&amp;P/&amp;N&amp;R&amp;"Avenir Light,Standard"&amp;K000000Dezember 2016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G800"/>
  <sheetViews>
    <sheetView zoomScale="125" zoomScaleNormal="125" zoomScalePageLayoutView="125" workbookViewId="0">
      <selection sqref="A1:XFD5"/>
    </sheetView>
  </sheetViews>
  <sheetFormatPr baseColWidth="10" defaultColWidth="7" defaultRowHeight="12" x14ac:dyDescent="0.15"/>
  <cols>
    <col min="1" max="1" width="9.33203125" style="39" customWidth="1"/>
    <col min="2" max="2" width="25.83203125" style="39" customWidth="1"/>
    <col min="3" max="3" width="4.6640625" style="39" bestFit="1" customWidth="1"/>
    <col min="4" max="4" width="4.6640625" style="39" customWidth="1"/>
    <col min="5" max="5" width="3.5" style="46" customWidth="1"/>
    <col min="6" max="7" width="12.33203125" style="39" customWidth="1"/>
    <col min="8" max="9" width="12.33203125" style="40" customWidth="1"/>
    <col min="10" max="10" width="12.33203125" style="39" customWidth="1"/>
    <col min="11" max="11" width="12.33203125" style="32" customWidth="1"/>
    <col min="12" max="12" width="12.33203125" style="39" customWidth="1"/>
    <col min="13" max="16" width="12.33203125" style="53" customWidth="1"/>
    <col min="17" max="23" width="12.33203125" style="15" customWidth="1"/>
    <col min="24" max="24" width="12.33203125" style="54" customWidth="1"/>
    <col min="25" max="34" width="12.33203125" style="15" customWidth="1"/>
    <col min="35" max="16384" width="7" style="15"/>
  </cols>
  <sheetData>
    <row r="1" spans="1:33" s="149" customFormat="1" ht="15" customHeight="1" x14ac:dyDescent="0.15">
      <c r="A1" s="117" t="s">
        <v>107</v>
      </c>
      <c r="B1" s="117"/>
      <c r="C1" s="150"/>
      <c r="D1" s="150"/>
      <c r="E1" s="151"/>
      <c r="F1" s="150"/>
      <c r="G1" s="150"/>
      <c r="H1" s="152"/>
      <c r="I1" s="152"/>
      <c r="J1" s="153"/>
      <c r="K1" s="150"/>
      <c r="L1" s="150"/>
      <c r="M1" s="154"/>
      <c r="N1" s="154"/>
      <c r="O1" s="154"/>
      <c r="P1" s="154"/>
      <c r="Q1" s="150"/>
      <c r="R1" s="150"/>
      <c r="S1" s="150"/>
      <c r="T1" s="150"/>
      <c r="U1" s="150"/>
      <c r="V1" s="150"/>
      <c r="W1" s="150"/>
      <c r="X1" s="155"/>
      <c r="Y1" s="150"/>
      <c r="Z1" s="150"/>
      <c r="AA1" s="150"/>
      <c r="AB1" s="150"/>
      <c r="AC1" s="150"/>
      <c r="AD1" s="150"/>
      <c r="AE1" s="150"/>
      <c r="AF1" s="150"/>
      <c r="AG1" s="150"/>
    </row>
    <row r="2" spans="1:33" s="39" customFormat="1" ht="21" customHeight="1" x14ac:dyDescent="0.15">
      <c r="A2" s="156"/>
      <c r="B2" s="156"/>
      <c r="C2" s="157"/>
      <c r="D2" s="157"/>
      <c r="E2" s="158"/>
      <c r="F2" s="157"/>
      <c r="G2" s="157"/>
      <c r="H2" s="159"/>
      <c r="I2" s="159"/>
      <c r="J2" s="156"/>
      <c r="K2" s="160"/>
      <c r="L2" s="157"/>
      <c r="M2" s="161"/>
      <c r="N2" s="161"/>
      <c r="O2" s="161"/>
      <c r="P2" s="161"/>
      <c r="Q2" s="157"/>
      <c r="R2" s="157"/>
      <c r="S2" s="157"/>
      <c r="T2" s="157"/>
      <c r="U2" s="157"/>
      <c r="V2" s="157"/>
      <c r="W2" s="157"/>
      <c r="X2" s="162"/>
      <c r="Y2" s="157"/>
      <c r="Z2" s="157"/>
      <c r="AA2" s="163"/>
      <c r="AB2" s="157"/>
      <c r="AC2" s="164"/>
      <c r="AD2" s="164"/>
      <c r="AE2" s="163"/>
      <c r="AF2" s="164"/>
      <c r="AG2" s="157"/>
    </row>
    <row r="3" spans="1:33" s="39" customFormat="1" ht="81.5" customHeight="1" x14ac:dyDescent="0.15">
      <c r="A3" s="125" t="s">
        <v>111</v>
      </c>
      <c r="B3" s="125" t="s">
        <v>112</v>
      </c>
      <c r="C3" s="125" t="s">
        <v>14</v>
      </c>
      <c r="D3" s="125" t="s">
        <v>3</v>
      </c>
      <c r="E3" s="165" t="s">
        <v>4</v>
      </c>
      <c r="F3" s="125" t="s">
        <v>15</v>
      </c>
      <c r="G3" s="125" t="s">
        <v>43</v>
      </c>
      <c r="H3" s="166" t="s">
        <v>41</v>
      </c>
      <c r="I3" s="166" t="s">
        <v>42</v>
      </c>
      <c r="J3" s="126" t="s">
        <v>27</v>
      </c>
      <c r="K3" s="127" t="s">
        <v>28</v>
      </c>
      <c r="L3" s="126" t="s">
        <v>23</v>
      </c>
      <c r="M3" s="128" t="s">
        <v>17</v>
      </c>
      <c r="N3" s="128" t="s">
        <v>18</v>
      </c>
      <c r="O3" s="167" t="s">
        <v>8</v>
      </c>
      <c r="P3" s="167"/>
      <c r="Q3" s="168"/>
      <c r="R3" s="125" t="s">
        <v>80</v>
      </c>
      <c r="S3" s="125" t="s">
        <v>110</v>
      </c>
      <c r="T3" s="125" t="s">
        <v>47</v>
      </c>
      <c r="U3" s="125" t="s">
        <v>44</v>
      </c>
      <c r="V3" s="125" t="s">
        <v>46</v>
      </c>
      <c r="W3" s="125" t="s">
        <v>45</v>
      </c>
      <c r="X3" s="169" t="s">
        <v>81</v>
      </c>
      <c r="Y3" s="125" t="s">
        <v>79</v>
      </c>
      <c r="Z3" s="125" t="s">
        <v>48</v>
      </c>
      <c r="AA3" s="168" t="s">
        <v>9</v>
      </c>
      <c r="AB3" s="168"/>
      <c r="AC3" s="168"/>
      <c r="AD3" s="168"/>
      <c r="AE3" s="168"/>
      <c r="AF3" s="168"/>
      <c r="AG3" s="168"/>
    </row>
    <row r="4" spans="1:33" s="39" customFormat="1" x14ac:dyDescent="0.15">
      <c r="A4" s="170"/>
      <c r="B4" s="170"/>
      <c r="C4" s="14"/>
      <c r="D4" s="14"/>
      <c r="E4" s="171"/>
      <c r="F4" s="14"/>
      <c r="G4" s="137"/>
      <c r="H4" s="172"/>
      <c r="I4" s="138"/>
      <c r="J4" s="138" t="s">
        <v>109</v>
      </c>
      <c r="K4" s="116">
        <v>0.24010000000000001</v>
      </c>
      <c r="L4" s="139" t="s">
        <v>22</v>
      </c>
      <c r="M4" s="140" t="s">
        <v>5</v>
      </c>
      <c r="N4" s="141" t="s">
        <v>5</v>
      </c>
      <c r="O4" s="141" t="s">
        <v>7</v>
      </c>
      <c r="P4" s="141" t="s">
        <v>6</v>
      </c>
      <c r="Q4" s="142" t="s">
        <v>83</v>
      </c>
      <c r="R4" s="142"/>
      <c r="S4" s="142"/>
      <c r="T4" s="142"/>
      <c r="U4" s="142"/>
      <c r="V4" s="142"/>
      <c r="W4" s="142"/>
      <c r="X4" s="173"/>
      <c r="Y4" s="142"/>
      <c r="Z4" s="142"/>
      <c r="AA4" s="137" t="str">
        <f>"Jub "&amp;Gesamt!$B$32</f>
        <v>Jub 25</v>
      </c>
      <c r="AB4" s="137" t="s">
        <v>21</v>
      </c>
      <c r="AC4" s="143" t="s">
        <v>10</v>
      </c>
      <c r="AD4" s="143" t="str">
        <f>"RST "&amp;Gesamt!$B$32</f>
        <v>RST 25</v>
      </c>
      <c r="AE4" s="137" t="str">
        <f>"Jub "&amp;Gesamt!$B$33</f>
        <v>Jub 40</v>
      </c>
      <c r="AF4" s="143" t="s">
        <v>10</v>
      </c>
      <c r="AG4" s="174" t="str">
        <f>"RST "&amp;Gesamt!$B$33</f>
        <v>RST 40</v>
      </c>
    </row>
    <row r="5" spans="1:33" s="149" customFormat="1" x14ac:dyDescent="0.15">
      <c r="A5" s="117" t="s">
        <v>16</v>
      </c>
      <c r="B5" s="117"/>
      <c r="C5" s="88"/>
      <c r="D5" s="88"/>
      <c r="E5" s="175"/>
      <c r="F5" s="88"/>
      <c r="G5" s="144"/>
      <c r="H5" s="176"/>
      <c r="I5" s="176"/>
      <c r="J5" s="145">
        <f>SUM(J6:J800)</f>
        <v>122830.57999999999</v>
      </c>
      <c r="K5" s="145">
        <f>SUM(K6:K800)</f>
        <v>1473966.9599999997</v>
      </c>
      <c r="L5" s="145"/>
      <c r="M5" s="146"/>
      <c r="N5" s="177"/>
      <c r="O5" s="177"/>
      <c r="P5" s="177"/>
      <c r="Q5" s="178">
        <f>SUM(Q6:Q800)</f>
        <v>879854.0324765367</v>
      </c>
      <c r="R5" s="147"/>
      <c r="S5" s="147"/>
      <c r="T5" s="147"/>
      <c r="U5" s="147"/>
      <c r="V5" s="147"/>
      <c r="W5" s="147"/>
      <c r="X5" s="179"/>
      <c r="Y5" s="147"/>
      <c r="Z5" s="147"/>
      <c r="AA5" s="180"/>
      <c r="AB5" s="144"/>
      <c r="AC5" s="145"/>
      <c r="AD5" s="145">
        <f>SUM(AD6:AD800)</f>
        <v>97287.543911188142</v>
      </c>
      <c r="AE5" s="180"/>
      <c r="AF5" s="145"/>
      <c r="AG5" s="145">
        <f>SUM(AG6:AG800)</f>
        <v>311684.34492289339</v>
      </c>
    </row>
    <row r="6" spans="1:33" x14ac:dyDescent="0.15">
      <c r="C6" s="39" t="s">
        <v>49</v>
      </c>
      <c r="D6" s="41" t="s">
        <v>53</v>
      </c>
      <c r="E6" s="46">
        <v>0</v>
      </c>
      <c r="F6" s="40">
        <v>18221</v>
      </c>
      <c r="G6" s="40">
        <v>29955</v>
      </c>
      <c r="H6" s="40">
        <v>29955</v>
      </c>
      <c r="I6" s="40">
        <v>27330</v>
      </c>
      <c r="J6" s="47">
        <v>5999.62</v>
      </c>
      <c r="K6" s="32">
        <f>J6*12</f>
        <v>71995.44</v>
      </c>
      <c r="L6" s="48">
        <v>1.4999999999999999E-2</v>
      </c>
      <c r="M6" s="49">
        <f>+O6-N6</f>
        <v>-1.0841889117043095</v>
      </c>
      <c r="N6" s="50">
        <f>(Gesamt!$B$2-IF(H6=0,G6,H6))/365.25</f>
        <v>33.987679671457904</v>
      </c>
      <c r="O6" s="50">
        <f t="shared" ref="O6:O69" si="0">(S6-IF(H6=0,G6,H6))/365.25</f>
        <v>32.903490759753595</v>
      </c>
      <c r="P6" s="51">
        <f>IF(AND(OR(AND(H6&lt;=Gesamt!$B$11,G6&lt;=Gesamt!$B$11),AND(H6&gt;0,H6&lt;=Gesamt!$B$11)), O6&gt;=Gesamt!$B$4),VLOOKUP(O6,Gesamt!$B$4:$C$9,2),0)</f>
        <v>12</v>
      </c>
      <c r="Q6" s="37">
        <f>IF(M6&gt;0,((P6*K6/12)/O6*N6*((1+L6)^M6))/((1+Gesamt!$B$29)^(O6-N6)),0)</f>
        <v>0</v>
      </c>
      <c r="R6" s="52">
        <f>(F6+(IF(C6="W",IF(F6&lt;23347,VLOOKUP(23346,Staffelung,2,FALSE)*365.25,IF(F6&gt;24990,VLOOKUP(24991,Staffelung,2,FALSE)*365.25,VLOOKUP(F6,Staffelung,2,FALSE)*365.25)),Gesamt!$B$26*365.25)))</f>
        <v>41962.25</v>
      </c>
      <c r="S6" s="52">
        <f>EOMONTH(R6,0)</f>
        <v>41973</v>
      </c>
      <c r="T6" s="53">
        <f t="shared" ref="T6:T69" si="1">(+X6-F6)/365.25</f>
        <v>65</v>
      </c>
      <c r="U6" s="49">
        <f>+W6-V6</f>
        <v>-1.0841889117043095</v>
      </c>
      <c r="V6" s="50">
        <f>(Gesamt!$B$2-IF(I6=0,G6,I6))/365.25</f>
        <v>41.17453798767967</v>
      </c>
      <c r="W6" s="50">
        <f t="shared" ref="W6:W69" si="2">(Y6-IF(I6=0,G6,I6))/365.25</f>
        <v>40.090349075975361</v>
      </c>
      <c r="X6" s="54">
        <f>(F6+(IF(C6="W",IF(F6&lt;23347,VLOOKUP(23346,Staffelung,2,FALSE)*365.25,IF(F6&gt;24990,VLOOKUP(24991,Staffelung,2,FALSE)*365.25,VLOOKUP(F6,Staffelung,2,FALSE)*365.25)),Gesamt!$B$26*365.25)))</f>
        <v>41962.25</v>
      </c>
      <c r="Y6" s="52">
        <f>S6</f>
        <v>41973</v>
      </c>
      <c r="Z6" s="53">
        <f t="shared" ref="Z6:Z69" si="3">(+X6-F6)/365.25</f>
        <v>65</v>
      </c>
      <c r="AA6" s="55">
        <f>IF(YEAR(Y6)&lt;=YEAR(Gesamt!$B$2),0,IF(V6&lt;Gesamt!$B$32,(IF(I6=0,G6,I6)+365.25*Gesamt!$B$32),0))</f>
        <v>0</v>
      </c>
      <c r="AB6" s="56">
        <f>IF(U6&lt;Gesamt!$B$36,Gesamt!$C$36,IF(U6&lt;Gesamt!$B$37,Gesamt!$C$37,IF(U6&lt;Gesamt!$B$38,Gesamt!$C$38,Gesamt!$C$39)))</f>
        <v>0</v>
      </c>
      <c r="AC6" s="36">
        <f>IF(AA6&gt;0,IF(AA6&lt;X6,K6/12*Gesamt!$C$32*(1+L6)^(Gesamt!$B$32-VB!V6)*(1+$K$4),0),0)</f>
        <v>0</v>
      </c>
      <c r="AD6" s="36">
        <f>(AC6/Gesamt!$B$32*$V6/((1+Gesamt!$B$29)^(Gesamt!$B$32-VB!$V6))*(1+AB6))</f>
        <v>0</v>
      </c>
      <c r="AE6" s="55">
        <f>IF(YEAR($Y6)&lt;=YEAR(Gesamt!$B$2),0,IF($V6&lt;Gesamt!$B$33,(IF($I6=0,$G6,$I6)+365.25*Gesamt!$B$33),0))</f>
        <v>0</v>
      </c>
      <c r="AF6" s="36" t="b">
        <f>IF(AE6&gt;0,IF(AE6&lt;$Y6,$K6/12*Gesamt!$C$33*(1+$L6)^(Gesamt!$B$33-VB!$V6)*(1+$K$4),IF(W6&gt;=35,K6/12*Gesamt!$C$33*(1+L6)^(W6-VB!V6)*(1+$K$4),0)))</f>
        <v>0</v>
      </c>
      <c r="AG6" s="36">
        <f>IF(W6&gt;=40,(AF6/Gesamt!$B$33*V6/((1+Gesamt!$B$29)^(Gesamt!$B$33-VB!V6))*(1+AB6)),IF(W6&gt;=35,(AF6/W6*V6/((1+Gesamt!$B$29)^(W6-VB!V6))*(1+AB6)),0))</f>
        <v>0</v>
      </c>
    </row>
    <row r="7" spans="1:33" x14ac:dyDescent="0.15">
      <c r="C7" s="39" t="s">
        <v>49</v>
      </c>
      <c r="D7" s="41" t="s">
        <v>54</v>
      </c>
      <c r="E7" s="46" t="s">
        <v>55</v>
      </c>
      <c r="F7" s="40">
        <v>18282</v>
      </c>
      <c r="G7" s="40">
        <v>29955</v>
      </c>
      <c r="H7" s="40">
        <v>33607</v>
      </c>
      <c r="I7" s="40">
        <v>27361</v>
      </c>
      <c r="J7" s="47">
        <v>4151.1000000000004</v>
      </c>
      <c r="K7" s="32">
        <f t="shared" ref="K7:K12" si="4">J7*12</f>
        <v>49813.200000000004</v>
      </c>
      <c r="L7" s="48">
        <v>1.4999999999999999E-2</v>
      </c>
      <c r="M7" s="49">
        <f t="shared" ref="M7:M12" si="5">+O7-N7</f>
        <v>-0.9144421629021231</v>
      </c>
      <c r="N7" s="50">
        <f>(Gesamt!$B$2-IF(H7=0,G7,H7))/365.25</f>
        <v>23.989048596851472</v>
      </c>
      <c r="O7" s="50">
        <f t="shared" si="0"/>
        <v>23.074606433949349</v>
      </c>
      <c r="P7" s="51">
        <f>IF(AND(OR(AND(H7&lt;=Gesamt!$B$11,G7&lt;=Gesamt!$B$11),AND(H7&gt;0,H7&lt;=Gesamt!$B$11)), O7&gt;=Gesamt!$B$4),VLOOKUP(O7,Gesamt!$B$4:$C$9,2),0)</f>
        <v>9</v>
      </c>
      <c r="Q7" s="37">
        <f>IF(M7&gt;0,((P7*K7/12)/O7*N7*((1+L7)^M7))/((1+Gesamt!$B$29)^(O7-N7)),0)</f>
        <v>0</v>
      </c>
      <c r="R7" s="52">
        <f>(F7+(IF(C7="W",IF(F7&lt;23347,VLOOKUP(23346,Staffelung,2,FALSE)*365.25,IF(F7&gt;24990,VLOOKUP(24991,Staffelung,2,FALSE)*365.25,VLOOKUP(F7,Staffelung,2,FALSE)*365.25)),Gesamt!$B$26*365.25)))</f>
        <v>42023.25</v>
      </c>
      <c r="S7" s="52">
        <f t="shared" ref="S7:S12" si="6">EOMONTH(R7,0)</f>
        <v>42035</v>
      </c>
      <c r="T7" s="53">
        <f t="shared" si="1"/>
        <v>65</v>
      </c>
      <c r="U7" s="49">
        <f t="shared" ref="U7:U12" si="7">+W7-V7</f>
        <v>-0.91444216290212665</v>
      </c>
      <c r="V7" s="50">
        <f>(Gesamt!$B$2-IF(I7=0,G7,I7))/365.25</f>
        <v>41.089664613278579</v>
      </c>
      <c r="W7" s="50">
        <f t="shared" si="2"/>
        <v>40.175222450376452</v>
      </c>
      <c r="X7" s="54">
        <f>(F7+(IF(C7="W",IF(F7&lt;23347,VLOOKUP(23346,Staffelung,2,FALSE)*365.25,IF(F7&gt;24990,VLOOKUP(24991,Staffelung,2,FALSE)*365.25,VLOOKUP(F7,Staffelung,2,FALSE)*365.25)),Gesamt!$B$26*365.25)))</f>
        <v>42023.25</v>
      </c>
      <c r="Y7" s="52">
        <f t="shared" ref="Y7:Y12" si="8">S7</f>
        <v>42035</v>
      </c>
      <c r="Z7" s="53">
        <f t="shared" si="3"/>
        <v>65</v>
      </c>
      <c r="AA7" s="55">
        <f>IF(YEAR(Y7)&lt;=YEAR(Gesamt!$B$2),0,IF(V7&lt;Gesamt!$B$32,(IF(I7=0,G7,I7)+365.25*Gesamt!$B$32),0))</f>
        <v>0</v>
      </c>
      <c r="AB7" s="56">
        <f>IF(U7&lt;Gesamt!$B$36,Gesamt!$C$36,IF(U7&lt;Gesamt!$B$37,Gesamt!$C$37,IF(U7&lt;Gesamt!$B$38,Gesamt!$C$38,Gesamt!$C$39)))</f>
        <v>0</v>
      </c>
      <c r="AC7" s="36">
        <f>IF(AA7&gt;0,IF(AA7&lt;X7,K7/12*Gesamt!$C$32*(1+L7)^(Gesamt!$B$32-VB!V7)*(1+$K$4),0),0)</f>
        <v>0</v>
      </c>
      <c r="AD7" s="36">
        <f>(AC7/Gesamt!$B$32*V7/((1+Gesamt!$B$29)^(Gesamt!$B$32-VB!V7))*(1+AB7))</f>
        <v>0</v>
      </c>
      <c r="AE7" s="55">
        <f>IF(YEAR($Y7)&lt;=YEAR(Gesamt!$B$2),0,IF($V7&lt;Gesamt!$B$33,(IF($I7=0,$G7,$I7)+365.25*Gesamt!$B$33),0))</f>
        <v>0</v>
      </c>
      <c r="AF7" s="36" t="b">
        <f>IF(AE7&gt;0,IF(AE7&lt;$Y7,$K7/12*Gesamt!$C$33*(1+$L7)^(Gesamt!$B$33-VB!$V7)*(1+$K$4),IF(W7&gt;=35,K7/12*Gesamt!$C$33*(1+L7)^(W7-VB!V7)*(1+$K$4),0)))</f>
        <v>0</v>
      </c>
      <c r="AG7" s="36">
        <f>IF(W7&gt;=40,(AF7/Gesamt!$B$33*V7/((1+Gesamt!$B$29)^(Gesamt!$B$33-VB!V7))*(1+AB7)),IF(W7&gt;=35,(AF7/W7*V7/((1+Gesamt!$B$29)^(W7-VB!V7))*(1+AB7)),0))</f>
        <v>0</v>
      </c>
    </row>
    <row r="8" spans="1:33" x14ac:dyDescent="0.15">
      <c r="C8" s="39" t="s">
        <v>49</v>
      </c>
      <c r="D8" s="41" t="s">
        <v>56</v>
      </c>
      <c r="E8" s="46">
        <v>0</v>
      </c>
      <c r="F8" s="40">
        <v>20876</v>
      </c>
      <c r="G8" s="40">
        <v>34738</v>
      </c>
      <c r="H8" s="40">
        <v>34738</v>
      </c>
      <c r="I8" s="40">
        <v>34761</v>
      </c>
      <c r="J8" s="47">
        <v>4965.5</v>
      </c>
      <c r="K8" s="32">
        <f t="shared" si="4"/>
        <v>59586</v>
      </c>
      <c r="L8" s="48">
        <v>1.4999999999999999E-2</v>
      </c>
      <c r="M8" s="49">
        <f t="shared" si="5"/>
        <v>6.1629021218343603</v>
      </c>
      <c r="N8" s="50">
        <f>(Gesamt!$B$2-IF(H8=0,G8,H8))/365.25</f>
        <v>20.892539356605067</v>
      </c>
      <c r="O8" s="50">
        <f t="shared" si="0"/>
        <v>27.055441478439427</v>
      </c>
      <c r="P8" s="51">
        <f>IF(AND(OR(AND(H8&lt;=Gesamt!$B$11,G8&lt;=Gesamt!$B$11),AND(H8&gt;0,H8&lt;=Gesamt!$B$11)), O8&gt;=Gesamt!$B$4),VLOOKUP(O8,Gesamt!$B$4:$C$9,2),0)</f>
        <v>12</v>
      </c>
      <c r="Q8" s="37">
        <f>IF(M8&gt;0,((P8*K8/12)/O8*N8*((1+L8)^M8))/((1+Gesamt!$B$29)^(O8-N8)),0)</f>
        <v>49314.987790650768</v>
      </c>
      <c r="R8" s="52">
        <f>(F8+(IF(C8="W",IF(F8&lt;23347,VLOOKUP(23346,Staffelung,2,FALSE)*365.25,IF(F8&gt;24990,VLOOKUP(24991,Staffelung,2,FALSE)*365.25,VLOOKUP(F8,Staffelung,2,FALSE)*365.25)),Gesamt!$B$26*365.25)))</f>
        <v>44617.25</v>
      </c>
      <c r="S8" s="52">
        <f t="shared" si="6"/>
        <v>44620</v>
      </c>
      <c r="T8" s="53">
        <f t="shared" si="1"/>
        <v>65</v>
      </c>
      <c r="U8" s="49">
        <f t="shared" si="7"/>
        <v>6.1629021218343603</v>
      </c>
      <c r="V8" s="50">
        <f>(Gesamt!$B$2-IF(I8=0,G8,I8))/365.25</f>
        <v>20.829568788501028</v>
      </c>
      <c r="W8" s="50">
        <f t="shared" si="2"/>
        <v>26.992470910335388</v>
      </c>
      <c r="X8" s="54">
        <f>(F8+(IF(C8="W",IF(F8&lt;23347,VLOOKUP(23346,Staffelung,2,FALSE)*365.25,IF(F8&gt;24990,VLOOKUP(24991,Staffelung,2,FALSE)*365.25,VLOOKUP(F8,Staffelung,2,FALSE)*365.25)),Gesamt!$B$26*365.25)))</f>
        <v>44617.25</v>
      </c>
      <c r="Y8" s="52">
        <f t="shared" si="8"/>
        <v>44620</v>
      </c>
      <c r="Z8" s="53">
        <f t="shared" si="3"/>
        <v>65</v>
      </c>
      <c r="AA8" s="55">
        <f>IF(YEAR(Y8)&lt;=YEAR(Gesamt!$B$2),0,IF(V8&lt;Gesamt!$B$32,(IF(I8=0,G8,I8)+365.25*Gesamt!$B$32),0))</f>
        <v>43892.25</v>
      </c>
      <c r="AB8" s="56">
        <f>IF(U8&lt;Gesamt!$B$36,Gesamt!$C$36,IF(U8&lt;Gesamt!$B$37,Gesamt!$C$37,IF(U8&lt;Gesamt!$B$38,Gesamt!$C$38,Gesamt!$C$39)))</f>
        <v>0</v>
      </c>
      <c r="AC8" s="36">
        <f>IF(AA8&gt;0,IF(AA8&lt;X8,K8/12*Gesamt!$C$32*(1+L8)^(Gesamt!$B$32-VB!V8)*(1+$K$4),0),0)</f>
        <v>13104.361761577809</v>
      </c>
      <c r="AD8" s="36">
        <f>(AC8/Gesamt!$B$32*V8/((1+Gesamt!$B$29)^(Gesamt!$B$32-VB!V8))*(1+AB8))</f>
        <v>10753.685159483566</v>
      </c>
      <c r="AE8" s="55">
        <f>IF(YEAR($Y8)&lt;=YEAR(Gesamt!$B$2),0,IF($V8&lt;Gesamt!$B$33,(IF($I8=0,$G8,$I8)+365.25*Gesamt!$B$33),0))</f>
        <v>49371</v>
      </c>
      <c r="AF8" s="36">
        <f>IF(AE8&gt;0,IF(AE8&lt;$Y8,$K8/12*Gesamt!$C$33*(1+$L8)^(Gesamt!$B$33-VB!$V8)*(1+$K$4),IF(W8&gt;=35,K8/12*Gesamt!$C$33*(1+L8)^(W8-VB!V8)*(1+$K$4),0)))</f>
        <v>0</v>
      </c>
      <c r="AG8" s="36">
        <f>IF(W8&gt;=40,(AF8/Gesamt!$B$33*V8/((1+Gesamt!$B$29)^(Gesamt!$B$33-VB!V8))*(1+AB8)),IF(W8&gt;=35,(AF8/W8*V8/((1+Gesamt!$B$29)^(W8-VB!V8))*(1+AB8)),0))</f>
        <v>0</v>
      </c>
    </row>
    <row r="9" spans="1:33" s="57" customFormat="1" x14ac:dyDescent="0.15">
      <c r="A9" s="39"/>
      <c r="B9" s="39"/>
      <c r="C9" s="39" t="s">
        <v>50</v>
      </c>
      <c r="D9" s="41" t="s">
        <v>54</v>
      </c>
      <c r="E9" s="46" t="s">
        <v>57</v>
      </c>
      <c r="F9" s="40">
        <v>27329</v>
      </c>
      <c r="G9" s="40">
        <v>36233</v>
      </c>
      <c r="H9" s="40">
        <v>36233</v>
      </c>
      <c r="I9" s="40">
        <v>35726</v>
      </c>
      <c r="J9" s="47">
        <v>2365.6999999999998</v>
      </c>
      <c r="K9" s="32">
        <f t="shared" si="4"/>
        <v>28388.399999999998</v>
      </c>
      <c r="L9" s="48">
        <v>1.4999999999999999E-2</v>
      </c>
      <c r="M9" s="49">
        <f t="shared" si="5"/>
        <v>23.832991101984938</v>
      </c>
      <c r="N9" s="50">
        <f>(Gesamt!$B$2-IF(H9=0,G9,H9))/365.25</f>
        <v>16.799452429842574</v>
      </c>
      <c r="O9" s="50">
        <f t="shared" si="0"/>
        <v>40.632443531827512</v>
      </c>
      <c r="P9" s="51">
        <f>IF(AND(OR(AND(H9&lt;=Gesamt!$B$11,G9&lt;=Gesamt!$B$11),AND(H9&gt;0,H9&lt;=Gesamt!$B$11)), O9&gt;=Gesamt!$B$4),VLOOKUP(O9,Gesamt!$B$4:$C$9,2),0)</f>
        <v>12</v>
      </c>
      <c r="Q9" s="37">
        <f>IF(M9&gt;0,((P9*K9/12)/O9*N9*((1+L9)^M9))/((1+Gesamt!$B$29)^(O9-N9)),0)</f>
        <v>15344.66993141055</v>
      </c>
      <c r="R9" s="52">
        <f>(F9+(IF(C9="W",IF(F9&lt;23347,VLOOKUP(23346,Staffelung,2,FALSE)*365.25,IF(F9&gt;24990,VLOOKUP(24991,Staffelung,2,FALSE)*365.25,VLOOKUP(F9,Staffelung,2,FALSE)*365.25)),Gesamt!$B$26*365.25)))</f>
        <v>51070.25</v>
      </c>
      <c r="S9" s="52">
        <f t="shared" si="6"/>
        <v>51074</v>
      </c>
      <c r="T9" s="53">
        <f t="shared" si="1"/>
        <v>65</v>
      </c>
      <c r="U9" s="49">
        <f>+W9-V9</f>
        <v>23.832991101984945</v>
      </c>
      <c r="V9" s="50">
        <f>(Gesamt!$B$2-IF(I9=0,G9,I9))/365.25</f>
        <v>18.187542778918548</v>
      </c>
      <c r="W9" s="50">
        <f t="shared" si="2"/>
        <v>42.020533880903493</v>
      </c>
      <c r="X9" s="54">
        <f>(F9+(IF(C9="W",IF(F9&lt;23347,VLOOKUP(23346,Staffelung,2,FALSE)*365.25,IF(F9&gt;24990,VLOOKUP(24991,Staffelung,2,FALSE)*365.25,VLOOKUP(F9,Staffelung,2,FALSE)*365.25)),Gesamt!$B$26*365.25)))</f>
        <v>51070.25</v>
      </c>
      <c r="Y9" s="52">
        <f t="shared" si="8"/>
        <v>51074</v>
      </c>
      <c r="Z9" s="53">
        <f t="shared" si="3"/>
        <v>65</v>
      </c>
      <c r="AA9" s="55">
        <f>IF(YEAR(Y9)&lt;=YEAR(Gesamt!$B$2),0,IF(V9&lt;Gesamt!$B$32,(IF(I9=0,G9,I9)+365.25*Gesamt!$B$32),0))</f>
        <v>44857.25</v>
      </c>
      <c r="AB9" s="56">
        <f>IF(U9&lt;Gesamt!$B$36,Gesamt!$C$36,IF(U9&lt;Gesamt!$B$37,Gesamt!$C$37,IF(U9&lt;Gesamt!$B$38,Gesamt!$C$38,Gesamt!$C$39)))</f>
        <v>-0.1</v>
      </c>
      <c r="AC9" s="36">
        <f>IF(AA9&gt;0,IF(AA9&lt;X9,K9/12*Gesamt!$C$32*(1+L9)^(Gesamt!$B$32-VB!V9)*(1+$K$4),0),0)</f>
        <v>6493.7566440986047</v>
      </c>
      <c r="AD9" s="36">
        <f>(AC9/Gesamt!$B$32*V9/((1+Gesamt!$B$29)^(Gesamt!$B$32-VB!V9))*(1+AB9))</f>
        <v>4147.5655847094022</v>
      </c>
      <c r="AE9" s="55">
        <f>IF(YEAR($Y9)&lt;=YEAR(Gesamt!$B$2),0,IF($V9&lt;Gesamt!$B$33,(IF($I9=0,$G9,$I9)+365.25*Gesamt!$B$33),0))</f>
        <v>50336</v>
      </c>
      <c r="AF9" s="36">
        <f>IF(AE9&gt;0,IF(AE9&lt;$Y9,$K9/12*Gesamt!$C$33*(1+$L9)^(Gesamt!$B$33-VB!$V9)*(1+$K$4),IF(W9&gt;=35,K9/12*Gesamt!$C$33*(1+L9)^(W9-VB!V9)*(1+$K$4),0)))</f>
        <v>16237.405579003858</v>
      </c>
      <c r="AG9" s="36">
        <f>IF(W9&gt;=40,(AF9/Gesamt!$B$33*V9/((1+Gesamt!$B$29)^(Gesamt!$B$33-VB!V9))*(1+AB9)),IF(W9&gt;=35,(AF9/W9*V9/((1+Gesamt!$B$29)^(W9-VB!V9))*(1+AB9)),0))</f>
        <v>6137.0487747337575</v>
      </c>
    </row>
    <row r="10" spans="1:33" x14ac:dyDescent="0.15">
      <c r="C10" s="39" t="s">
        <v>50</v>
      </c>
      <c r="D10" s="41" t="s">
        <v>54</v>
      </c>
      <c r="E10" s="46" t="s">
        <v>58</v>
      </c>
      <c r="F10" s="40">
        <v>22339</v>
      </c>
      <c r="G10" s="40">
        <v>29893</v>
      </c>
      <c r="H10" s="40">
        <v>29893</v>
      </c>
      <c r="I10" s="40">
        <v>29904</v>
      </c>
      <c r="J10" s="47">
        <v>2145.3000000000002</v>
      </c>
      <c r="K10" s="32">
        <f t="shared" si="4"/>
        <v>25743.600000000002</v>
      </c>
      <c r="L10" s="48">
        <v>1.4999999999999999E-2</v>
      </c>
      <c r="M10" s="49">
        <f t="shared" si="5"/>
        <v>5.1635865845311457</v>
      </c>
      <c r="N10" s="50">
        <f>(Gesamt!$B$2-IF(H10=0,G10,H10))/365.25</f>
        <v>34.157426420260094</v>
      </c>
      <c r="O10" s="50">
        <f t="shared" si="0"/>
        <v>39.32101300479124</v>
      </c>
      <c r="P10" s="51">
        <f>IF(AND(OR(AND(H10&lt;=Gesamt!$B$11,G10&lt;=Gesamt!$B$11),AND(H10&gt;0,H10&lt;=Gesamt!$B$11)), O10&gt;=Gesamt!$B$4),VLOOKUP(O10,Gesamt!$B$4:$C$9,2),0)</f>
        <v>12</v>
      </c>
      <c r="Q10" s="37">
        <f>IF(M10&gt;0,((P10*K10/12)/O10*N10*((1+L10)^M10))/((1+Gesamt!$B$29)^(O10-N10)),0)</f>
        <v>23699.948680524507</v>
      </c>
      <c r="R10" s="52">
        <f>(F10+(IF(C10="W",IF(F10&lt;23347,VLOOKUP(23346,Staffelung,2,FALSE)*365.25,IF(F10&gt;24990,VLOOKUP(24991,Staffelung,2,FALSE)*365.25,VLOOKUP(F10,Staffelung,2,FALSE)*365.25)),Gesamt!$B$26*365.25)))</f>
        <v>44254</v>
      </c>
      <c r="S10" s="52">
        <f t="shared" si="6"/>
        <v>44255</v>
      </c>
      <c r="T10" s="53">
        <f t="shared" si="1"/>
        <v>60</v>
      </c>
      <c r="U10" s="49">
        <f t="shared" si="7"/>
        <v>5.1635865845311457</v>
      </c>
      <c r="V10" s="50">
        <f>(Gesamt!$B$2-IF(I10=0,G10,I10))/365.25</f>
        <v>34.127310061601641</v>
      </c>
      <c r="W10" s="50">
        <f t="shared" si="2"/>
        <v>39.290896646132786</v>
      </c>
      <c r="X10" s="54">
        <f>(F10+(IF(C10="W",IF(F10&lt;23347,VLOOKUP(23346,Staffelung,2,FALSE)*365.25,IF(F10&gt;24990,VLOOKUP(24991,Staffelung,2,FALSE)*365.25,VLOOKUP(F10,Staffelung,2,FALSE)*365.25)),Gesamt!$B$26*365.25)))</f>
        <v>44254</v>
      </c>
      <c r="Y10" s="52">
        <f t="shared" si="8"/>
        <v>44255</v>
      </c>
      <c r="Z10" s="53">
        <f t="shared" si="3"/>
        <v>60</v>
      </c>
      <c r="AA10" s="55">
        <f>IF(YEAR(Y10)&lt;=YEAR(Gesamt!$B$2),0,IF(V10&lt;Gesamt!$B$32,(IF(I10=0,G10,I10)+365.25*Gesamt!$B$32),0))</f>
        <v>0</v>
      </c>
      <c r="AB10" s="56">
        <f>IF(U10&lt;Gesamt!$B$36,Gesamt!$C$36,IF(U10&lt;Gesamt!$B$37,Gesamt!$C$37,IF(U10&lt;Gesamt!$B$38,Gesamt!$C$38,Gesamt!$C$39)))</f>
        <v>0</v>
      </c>
      <c r="AC10" s="36">
        <f>IF(AA10&gt;0,IF(AA10&lt;X10,K10/12*Gesamt!$C$32*(1+L10)^(Gesamt!$B$32-VB!V10)*(1+$K$4),0),0)</f>
        <v>0</v>
      </c>
      <c r="AD10" s="36">
        <f>(AC10/Gesamt!$B$32*V10/((1+Gesamt!$B$29)^(Gesamt!$B$32-VB!V10))*(1+AB10))</f>
        <v>0</v>
      </c>
      <c r="AE10" s="55">
        <f>IF(YEAR($Y10)&lt;=YEAR(Gesamt!$B$2),0,IF($V10&lt;Gesamt!$B$33,(IF($I10=0,$G10,$I10)+365.25*Gesamt!$B$33),0))</f>
        <v>44514</v>
      </c>
      <c r="AF10" s="36">
        <f>IF(AE10&gt;0,IF(AE10&lt;$Y10,$K10/12*Gesamt!$C$33*(1+$L10)^(Gesamt!$B$33-VB!$V10)*(1+$K$4),IF(W10&gt;=35,K10/12*Gesamt!$C$33*(1+L10)^(W10-VB!V10)*(1+$K$4),0)))</f>
        <v>11491.922820042026</v>
      </c>
      <c r="AG10" s="36">
        <f>IF(W10&gt;=40,(AF10/Gesamt!$B$33*V10/((1+Gesamt!$B$29)^(Gesamt!$B$33-VB!V10))*(1+AB10)),IF(W10&gt;=35,(AF10/W10*V10/((1+Gesamt!$B$29)^(W10-VB!V10))*(1+AB10)),0))</f>
        <v>9795.6336193858933</v>
      </c>
    </row>
    <row r="11" spans="1:33" x14ac:dyDescent="0.15">
      <c r="C11" s="39" t="s">
        <v>49</v>
      </c>
      <c r="D11" s="41" t="s">
        <v>54</v>
      </c>
      <c r="E11" s="46" t="s">
        <v>58</v>
      </c>
      <c r="F11" s="40">
        <v>22036</v>
      </c>
      <c r="G11" s="40">
        <v>36192</v>
      </c>
      <c r="H11" s="40">
        <v>36192</v>
      </c>
      <c r="I11" s="40">
        <v>32248</v>
      </c>
      <c r="J11" s="47">
        <v>2959.2</v>
      </c>
      <c r="K11" s="32">
        <f t="shared" si="4"/>
        <v>35510.399999999994</v>
      </c>
      <c r="L11" s="48">
        <v>1.4999999999999999E-2</v>
      </c>
      <c r="M11" s="49">
        <f t="shared" si="5"/>
        <v>9.330595482546201</v>
      </c>
      <c r="N11" s="50">
        <f>(Gesamt!$B$2-IF(H11=0,G11,H11))/365.25</f>
        <v>16.911704312114988</v>
      </c>
      <c r="O11" s="50">
        <f t="shared" si="0"/>
        <v>26.242299794661189</v>
      </c>
      <c r="P11" s="51">
        <f>IF(AND(OR(AND(H11&lt;=Gesamt!$B$11,G11&lt;=Gesamt!$B$11),AND(H11&gt;0,H11&lt;=Gesamt!$B$11)), O11&gt;=Gesamt!$B$4),VLOOKUP(O11,Gesamt!$B$4:$C$9,2),0)</f>
        <v>12</v>
      </c>
      <c r="Q11" s="37">
        <f>IF(M11&gt;0,((P11*K11/12)/O11*N11*((1+L11)^M11))/((1+Gesamt!$B$29)^(O11-N11)),0)</f>
        <v>25416.127185522291</v>
      </c>
      <c r="R11" s="52">
        <f>(F11+(IF(C11="W",IF(F11&lt;23347,VLOOKUP(23346,Staffelung,2,FALSE)*365.25,IF(F11&gt;24990,VLOOKUP(24991,Staffelung,2,FALSE)*365.25,VLOOKUP(F11,Staffelung,2,FALSE)*365.25)),Gesamt!$B$26*365.25)))</f>
        <v>45777.25</v>
      </c>
      <c r="S11" s="52">
        <f t="shared" si="6"/>
        <v>45777</v>
      </c>
      <c r="T11" s="53">
        <f t="shared" si="1"/>
        <v>65</v>
      </c>
      <c r="U11" s="49">
        <f t="shared" si="7"/>
        <v>9.3305954825461974</v>
      </c>
      <c r="V11" s="50">
        <f>(Gesamt!$B$2-IF(I11=0,G11,I11))/365.25</f>
        <v>27.709787816563999</v>
      </c>
      <c r="W11" s="50">
        <f t="shared" si="2"/>
        <v>37.040383299110196</v>
      </c>
      <c r="X11" s="54">
        <f>(F11+(IF(C11="W",IF(F11&lt;23347,VLOOKUP(23346,Staffelung,2,FALSE)*365.25,IF(F11&gt;24990,VLOOKUP(24991,Staffelung,2,FALSE)*365.25,VLOOKUP(F11,Staffelung,2,FALSE)*365.25)),Gesamt!$B$26*365.25)))</f>
        <v>45777.25</v>
      </c>
      <c r="Y11" s="52">
        <f t="shared" si="8"/>
        <v>45777</v>
      </c>
      <c r="Z11" s="53">
        <f t="shared" si="3"/>
        <v>65</v>
      </c>
      <c r="AA11" s="55">
        <f>IF(YEAR(Y11)&lt;=YEAR(Gesamt!$B$2),0,IF(V11&lt;Gesamt!$B$32,(IF(I11=0,G11,I11)+365.25*Gesamt!$B$32),0))</f>
        <v>0</v>
      </c>
      <c r="AB11" s="56">
        <f>IF(U11&lt;Gesamt!$B$36,Gesamt!$C$36,IF(U11&lt;Gesamt!$B$37,Gesamt!$C$37,IF(U11&lt;Gesamt!$B$38,Gesamt!$C$38,Gesamt!$C$39)))</f>
        <v>0</v>
      </c>
      <c r="AC11" s="36">
        <f>IF(AA11&gt;0,IF(AA11&lt;X11,K11/12*Gesamt!$C$32*(1+L11)^(Gesamt!$B$32-VB!V11)*(1+$K$4),0),0)</f>
        <v>0</v>
      </c>
      <c r="AD11" s="36">
        <f>(AC11/Gesamt!$B$32*V11/((1+Gesamt!$B$29)^(Gesamt!$B$32-VB!V11))*(1+AB11))</f>
        <v>0</v>
      </c>
      <c r="AE11" s="55">
        <f>IF(YEAR($Y11)&lt;=YEAR(Gesamt!$B$2),0,IF($V11&lt;Gesamt!$B$33,(IF($I11=0,$G11,$I11)+365.25*Gesamt!$B$33),0))</f>
        <v>46858</v>
      </c>
      <c r="AF11" s="36">
        <f>IF(AE11&gt;0,IF(AE11&lt;$Y11,$K11/12*Gesamt!$C$33*(1+$L11)^(Gesamt!$B$33-VB!$V11)*(1+$K$4),IF(W11&gt;=35,K11/12*Gesamt!$C$33*(1+L11)^(W11-VB!V11)*(1+$K$4),0)))</f>
        <v>16866.425087684085</v>
      </c>
      <c r="AG11" s="36">
        <f>IF(W11&gt;=40,(AF11/Gesamt!$B$33*V11/((1+Gesamt!$B$29)^(Gesamt!$B$33-VB!V11))*(1+AB11)),IF(W11&gt;=35,(AF11/W11*V11/((1+Gesamt!$B$29)^(W11-VB!V11))*(1+AB11)),0))</f>
        <v>12195.99034331296</v>
      </c>
    </row>
    <row r="12" spans="1:33" x14ac:dyDescent="0.15">
      <c r="C12" s="39" t="s">
        <v>49</v>
      </c>
      <c r="D12" s="41" t="s">
        <v>54</v>
      </c>
      <c r="E12" s="46" t="s">
        <v>58</v>
      </c>
      <c r="F12" s="40">
        <v>23069</v>
      </c>
      <c r="G12" s="40">
        <v>36269</v>
      </c>
      <c r="H12" s="40">
        <v>36269</v>
      </c>
      <c r="I12" s="40">
        <v>33142</v>
      </c>
      <c r="J12" s="47">
        <v>3173.9</v>
      </c>
      <c r="K12" s="32">
        <f t="shared" si="4"/>
        <v>38086.800000000003</v>
      </c>
      <c r="L12" s="48">
        <v>1.4999999999999999E-2</v>
      </c>
      <c r="M12" s="49">
        <f t="shared" si="5"/>
        <v>12.164271047227928</v>
      </c>
      <c r="N12" s="50">
        <f>(Gesamt!$B$2-IF(H12=0,G12,H12))/365.25</f>
        <v>16.700889801505816</v>
      </c>
      <c r="O12" s="50">
        <f t="shared" si="0"/>
        <v>28.865160848733744</v>
      </c>
      <c r="P12" s="51">
        <f>IF(AND(OR(AND(H12&lt;=Gesamt!$B$11,G12&lt;=Gesamt!$B$11),AND(H12&gt;0,H12&lt;=Gesamt!$B$11)), O12&gt;=Gesamt!$B$4),VLOOKUP(O12,Gesamt!$B$4:$C$9,2),0)</f>
        <v>12</v>
      </c>
      <c r="Q12" s="37">
        <f>IF(M12&gt;0,((P12*K12/12)/O12*N12*((1+L12)^M12))/((1+Gesamt!$B$29)^(O12-N12)),0)</f>
        <v>25266.635366345952</v>
      </c>
      <c r="R12" s="52">
        <f>(F12+(IF(C12="W",IF(F12&lt;23347,VLOOKUP(23346,Staffelung,2,FALSE)*365.25,IF(F12&gt;24990,VLOOKUP(24991,Staffelung,2,FALSE)*365.25,VLOOKUP(F12,Staffelung,2,FALSE)*365.25)),Gesamt!$B$26*365.25)))</f>
        <v>46810.25</v>
      </c>
      <c r="S12" s="52">
        <f t="shared" si="6"/>
        <v>46812</v>
      </c>
      <c r="T12" s="53">
        <f t="shared" si="1"/>
        <v>65</v>
      </c>
      <c r="U12" s="49">
        <f t="shared" si="7"/>
        <v>12.164271047227924</v>
      </c>
      <c r="V12" s="50">
        <f>(Gesamt!$B$2-IF(I12=0,G12,I12))/365.25</f>
        <v>25.2621492128679</v>
      </c>
      <c r="W12" s="50">
        <f t="shared" si="2"/>
        <v>37.426420260095824</v>
      </c>
      <c r="X12" s="54">
        <f>(F12+(IF(C12="W",IF(F12&lt;23347,VLOOKUP(23346,Staffelung,2,FALSE)*365.25,IF(F12&gt;24990,VLOOKUP(24991,Staffelung,2,FALSE)*365.25,VLOOKUP(F12,Staffelung,2,FALSE)*365.25)),Gesamt!$B$26*365.25)))</f>
        <v>46810.25</v>
      </c>
      <c r="Y12" s="52">
        <f t="shared" si="8"/>
        <v>46812</v>
      </c>
      <c r="Z12" s="53">
        <f t="shared" si="3"/>
        <v>65</v>
      </c>
      <c r="AA12" s="55">
        <f>IF(YEAR(Y12)&lt;=YEAR(Gesamt!$B$2),0,IF(V12&lt;Gesamt!$B$32,(IF(I12=0,G12,I12)+365.25*Gesamt!$B$32),0))</f>
        <v>0</v>
      </c>
      <c r="AB12" s="56">
        <f>IF(U12&lt;Gesamt!$B$36,Gesamt!$C$36,IF(U12&lt;Gesamt!$B$37,Gesamt!$C$37,IF(U12&lt;Gesamt!$B$38,Gesamt!$C$38,Gesamt!$C$39)))</f>
        <v>-0.05</v>
      </c>
      <c r="AC12" s="36">
        <f>IF(AA12&gt;0,IF(AA12&lt;X12,K12/12*Gesamt!$C$32*(1+L12)^(Gesamt!$B$32-VB!V12)*(1+$K$4),0),0)</f>
        <v>0</v>
      </c>
      <c r="AD12" s="36">
        <f>(AC12/Gesamt!$B$32*V12/((1+Gesamt!$B$29)^(Gesamt!$B$32-VB!V12))*(1+AB12))</f>
        <v>0</v>
      </c>
      <c r="AE12" s="55">
        <f>IF(YEAR($Y12)&lt;=YEAR(Gesamt!$B$2),0,IF($V12&lt;Gesamt!$B$33,(IF($I12=0,$G12,$I12)+365.25*Gesamt!$B$33),0))</f>
        <v>47752</v>
      </c>
      <c r="AF12" s="36">
        <f>IF(AE12&gt;0,IF(AE12&lt;$Y12,$K12/12*Gesamt!$C$33*(1+$L12)^(Gesamt!$B$33-VB!$V12)*(1+$K$4),IF(W12&gt;=35,K12/12*Gesamt!$C$33*(1+L12)^(W12-VB!V12)*(1+$K$4),0)))</f>
        <v>18869.684058062856</v>
      </c>
      <c r="AG12" s="36">
        <f>IF(W12&gt;=40,(AF12/Gesamt!$B$33*V12/((1+Gesamt!$B$29)^(Gesamt!$B$33-VB!V12))*(1+AB12)),IF(W12&gt;=35,(AF12/W12*V12/((1+Gesamt!$B$29)^(W12-VB!V12))*(1+AB12)),0))</f>
        <v>11575.315804514637</v>
      </c>
    </row>
    <row r="13" spans="1:33" x14ac:dyDescent="0.15">
      <c r="C13" s="39" t="s">
        <v>50</v>
      </c>
      <c r="D13" s="41" t="s">
        <v>54</v>
      </c>
      <c r="E13" s="46" t="s">
        <v>57</v>
      </c>
      <c r="F13" s="40">
        <v>25799</v>
      </c>
      <c r="G13" s="40">
        <v>32143</v>
      </c>
      <c r="H13" s="40">
        <v>32143</v>
      </c>
      <c r="I13" s="40">
        <v>34213</v>
      </c>
      <c r="J13" s="47">
        <v>2233.1999999999998</v>
      </c>
      <c r="K13" s="32">
        <f t="shared" ref="K13:K16" si="9">J13*12</f>
        <v>26798.399999999998</v>
      </c>
      <c r="L13" s="48">
        <v>1.4999999999999999E-2</v>
      </c>
      <c r="M13" s="49">
        <f t="shared" ref="M13:M16" si="10">+O13-N13</f>
        <v>19.665982203969886</v>
      </c>
      <c r="N13" s="50">
        <f>(Gesamt!$B$2-IF(H13=0,G13,H13))/365.25</f>
        <v>27.997262149212869</v>
      </c>
      <c r="O13" s="50">
        <f t="shared" si="0"/>
        <v>47.663244353182755</v>
      </c>
      <c r="P13" s="51">
        <f>IF(AND(OR(AND(H13&lt;=Gesamt!$B$11,G13&lt;=Gesamt!$B$11),AND(H13&gt;0,H13&lt;=Gesamt!$B$11)), O13&gt;=Gesamt!$B$4),VLOOKUP(O13,Gesamt!$B$4:$C$9,2),0)</f>
        <v>12</v>
      </c>
      <c r="Q13" s="37">
        <f>IF(M13&gt;0,((P13*K13/12)/O13*N13*((1+L13)^M13))/((1+Gesamt!$B$29)^(O13-N13)),0)</f>
        <v>19637.42928290326</v>
      </c>
      <c r="R13" s="52">
        <f>(F13+(IF(C13="W",IF(F13&lt;23347,VLOOKUP(23346,Staffelung,2,FALSE)*365.25,IF(F13&gt;24990,VLOOKUP(24991,Staffelung,2,FALSE)*365.25,VLOOKUP(F13,Staffelung,2,FALSE)*365.25)),Gesamt!$B$26*365.25)))</f>
        <v>49540.25</v>
      </c>
      <c r="S13" s="52">
        <f t="shared" ref="S13:S16" si="11">EOMONTH(R13,0)</f>
        <v>49552</v>
      </c>
      <c r="T13" s="53">
        <f t="shared" si="1"/>
        <v>65</v>
      </c>
      <c r="U13" s="49">
        <f t="shared" ref="U13:U16" si="12">+W13-V13</f>
        <v>19.665982203969882</v>
      </c>
      <c r="V13" s="50">
        <f>(Gesamt!$B$2-IF(I13=0,G13,I13))/365.25</f>
        <v>22.329911019849419</v>
      </c>
      <c r="W13" s="50">
        <f t="shared" si="2"/>
        <v>41.995893223819301</v>
      </c>
      <c r="X13" s="54">
        <f>(F13+(IF(C13="W",IF(F13&lt;23347,VLOOKUP(23346,Staffelung,2,FALSE)*365.25,IF(F13&gt;24990,VLOOKUP(24991,Staffelung,2,FALSE)*365.25,VLOOKUP(F13,Staffelung,2,FALSE)*365.25)),Gesamt!$B$26*365.25)))</f>
        <v>49540.25</v>
      </c>
      <c r="Y13" s="52">
        <f t="shared" ref="Y13:Y16" si="13">S13</f>
        <v>49552</v>
      </c>
      <c r="Z13" s="53">
        <f t="shared" si="3"/>
        <v>65</v>
      </c>
      <c r="AA13" s="55">
        <f>IF(YEAR(Y13)&lt;=YEAR(Gesamt!$B$2),0,IF(V13&lt;Gesamt!$B$32,(IF(I13=0,G13,I13)+365.25*Gesamt!$B$32),0))</f>
        <v>43344.25</v>
      </c>
      <c r="AB13" s="56">
        <f>IF(U13&lt;Gesamt!$B$36,Gesamt!$C$36,IF(U13&lt;Gesamt!$B$37,Gesamt!$C$37,IF(U13&lt;Gesamt!$B$38,Gesamt!$C$38,Gesamt!$C$39)))</f>
        <v>-0.05</v>
      </c>
      <c r="AC13" s="36">
        <f>IF(AA13&gt;0,IF(AA13&lt;X13,K13/12*Gesamt!$C$32*(1+L13)^(Gesamt!$B$32-VB!V13)*(1+$K$4),0),0)</f>
        <v>5763.4062149641422</v>
      </c>
      <c r="AD13" s="36">
        <f>(AC13/Gesamt!$B$32*V13/((1+Gesamt!$B$29)^(Gesamt!$B$32-VB!V13))*(1+AB13))</f>
        <v>4843.1170725510183</v>
      </c>
      <c r="AE13" s="55">
        <f>IF(YEAR($Y13)&lt;=YEAR(Gesamt!$B$2),0,IF($V13&lt;Gesamt!$B$33,(IF($I13=0,$G13,$I13)+365.25*Gesamt!$B$33),0))</f>
        <v>48823</v>
      </c>
      <c r="AF13" s="36">
        <f>IF(AE13&gt;0,IF(AE13&lt;$Y13,$K13/12*Gesamt!$C$33*(1+$L13)^(Gesamt!$B$33-VB!$V13)*(1+$K$4),IF(W13&gt;=35,K13/12*Gesamt!$C$33*(1+L13)^(W13-VB!V13)*(1+$K$4),0)))</f>
        <v>14411.190526206492</v>
      </c>
      <c r="AG13" s="36">
        <f>IF(W13&gt;=40,(AF13/Gesamt!$B$33*V13/((1+Gesamt!$B$29)^(Gesamt!$B$33-VB!V13))*(1+AB13)),IF(W13&gt;=35,(AF13/W13*V13/((1+Gesamt!$B$29)^(W13-VB!V13))*(1+AB13)),0))</f>
        <v>7166.2388668590183</v>
      </c>
    </row>
    <row r="14" spans="1:33" x14ac:dyDescent="0.15">
      <c r="C14" s="39" t="s">
        <v>50</v>
      </c>
      <c r="D14" s="41" t="s">
        <v>54</v>
      </c>
      <c r="E14" s="46" t="s">
        <v>57</v>
      </c>
      <c r="F14" s="40">
        <v>21333</v>
      </c>
      <c r="G14" s="40">
        <v>28009</v>
      </c>
      <c r="H14" s="40">
        <v>28009</v>
      </c>
      <c r="I14" s="40">
        <v>28347</v>
      </c>
      <c r="J14" s="47">
        <v>1967.53</v>
      </c>
      <c r="K14" s="32">
        <f t="shared" si="9"/>
        <v>23610.36</v>
      </c>
      <c r="L14" s="48">
        <v>1.4999999999999999E-2</v>
      </c>
      <c r="M14" s="49">
        <f t="shared" si="10"/>
        <v>2.4147843942505105</v>
      </c>
      <c r="N14" s="50">
        <f>(Gesamt!$B$2-IF(H14=0,G14,H14))/365.25</f>
        <v>39.315537303216978</v>
      </c>
      <c r="O14" s="50">
        <f t="shared" si="0"/>
        <v>41.730321697467488</v>
      </c>
      <c r="P14" s="51">
        <f>IF(AND(OR(AND(H14&lt;=Gesamt!$B$11,G14&lt;=Gesamt!$B$11),AND(H14&gt;0,H14&lt;=Gesamt!$B$11)), O14&gt;=Gesamt!$B$4),VLOOKUP(O14,Gesamt!$B$4:$C$9,2),0)</f>
        <v>12</v>
      </c>
      <c r="Q14" s="37">
        <f>IF(M14&gt;0,((P14*K14/12)/O14*N14*((1+L14)^M14))/((1+Gesamt!$B$29)^(O14-N14)),0)</f>
        <v>22856.425004784931</v>
      </c>
      <c r="R14" s="52">
        <f>(F14+(IF(C14="W",IF(F14&lt;23347,VLOOKUP(23346,Staffelung,2,FALSE)*365.25,IF(F14&gt;24990,VLOOKUP(24991,Staffelung,2,FALSE)*365.25,VLOOKUP(F14,Staffelung,2,FALSE)*365.25)),Gesamt!$B$26*365.25)))</f>
        <v>43248</v>
      </c>
      <c r="S14" s="52">
        <f t="shared" si="11"/>
        <v>43251</v>
      </c>
      <c r="T14" s="53">
        <f t="shared" si="1"/>
        <v>60</v>
      </c>
      <c r="U14" s="49">
        <f t="shared" si="12"/>
        <v>2.4147843942505105</v>
      </c>
      <c r="V14" s="50">
        <f>(Gesamt!$B$2-IF(I14=0,G14,I14))/365.25</f>
        <v>38.390143737166326</v>
      </c>
      <c r="W14" s="50">
        <f t="shared" si="2"/>
        <v>40.804928131416837</v>
      </c>
      <c r="X14" s="54">
        <f>(F14+(IF(C14="W",IF(F14&lt;23347,VLOOKUP(23346,Staffelung,2,FALSE)*365.25,IF(F14&gt;24990,VLOOKUP(24991,Staffelung,2,FALSE)*365.25,VLOOKUP(F14,Staffelung,2,FALSE)*365.25)),Gesamt!$B$26*365.25)))</f>
        <v>43248</v>
      </c>
      <c r="Y14" s="52">
        <f t="shared" si="13"/>
        <v>43251</v>
      </c>
      <c r="Z14" s="53">
        <f t="shared" si="3"/>
        <v>60</v>
      </c>
      <c r="AA14" s="55">
        <f>IF(YEAR(Y14)&lt;=YEAR(Gesamt!$B$2),0,IF(V14&lt;Gesamt!$B$32,(IF(I14=0,G14,I14)+365.25*Gesamt!$B$32),0))</f>
        <v>0</v>
      </c>
      <c r="AB14" s="56">
        <f>IF(U14&lt;Gesamt!$B$36,Gesamt!$C$36,IF(U14&lt;Gesamt!$B$37,Gesamt!$C$37,IF(U14&lt;Gesamt!$B$38,Gesamt!$C$38,Gesamt!$C$39)))</f>
        <v>0</v>
      </c>
      <c r="AC14" s="36">
        <f>IF(AA14&gt;0,IF(AA14&lt;X14,K14/12*Gesamt!$C$32*(1+L14)^(Gesamt!$B$32-VB!V14)*(1+$K$4),0),0)</f>
        <v>0</v>
      </c>
      <c r="AD14" s="36">
        <f>(AC14/Gesamt!$B$32*V14/((1+Gesamt!$B$29)^(Gesamt!$B$32-VB!V14))*(1+AB14))</f>
        <v>0</v>
      </c>
      <c r="AE14" s="55">
        <f>IF(YEAR($Y14)&lt;=YEAR(Gesamt!$B$2),0,IF($V14&lt;Gesamt!$B$33,(IF($I14=0,$G14,$I14)+365.25*Gesamt!$B$33),0))</f>
        <v>42957</v>
      </c>
      <c r="AF14" s="36">
        <f>IF(AE14&gt;0,IF(AE14&lt;$Y14,$K14/12*Gesamt!$C$33*(1+$L14)^(Gesamt!$B$33-VB!$V14)*(1+$K$4),IF(W14&gt;=35,K14/12*Gesamt!$C$33*(1+L14)^(W14-VB!V14)*(1+$K$4),0)))</f>
        <v>9996.4882636584389</v>
      </c>
      <c r="AG14" s="36">
        <f>IF(W14&gt;=40,(AF14/Gesamt!$B$33*V14/((1+Gesamt!$B$29)^(Gesamt!$B$33-VB!V14))*(1+AB14)),IF(W14&gt;=35,(AF14/W14*V14/((1+Gesamt!$B$29)^(W14-VB!V14))*(1+AB14)),0))</f>
        <v>9538.0577918976869</v>
      </c>
    </row>
    <row r="15" spans="1:33" x14ac:dyDescent="0.15">
      <c r="C15" s="39" t="s">
        <v>50</v>
      </c>
      <c r="D15" s="41" t="s">
        <v>54</v>
      </c>
      <c r="E15" s="46" t="s">
        <v>57</v>
      </c>
      <c r="F15" s="40">
        <v>20636</v>
      </c>
      <c r="G15" s="40">
        <v>27731</v>
      </c>
      <c r="H15" s="40">
        <v>27731</v>
      </c>
      <c r="I15" s="40">
        <v>27731</v>
      </c>
      <c r="J15" s="47">
        <v>2465.4</v>
      </c>
      <c r="K15" s="32">
        <f t="shared" si="9"/>
        <v>29584.800000000003</v>
      </c>
      <c r="L15" s="48">
        <v>1.4999999999999999E-2</v>
      </c>
      <c r="M15" s="49">
        <f t="shared" si="10"/>
        <v>0.49828884325803813</v>
      </c>
      <c r="N15" s="50">
        <f>(Gesamt!$B$2-IF(H15=0,G15,H15))/365.25</f>
        <v>40.076659822039701</v>
      </c>
      <c r="O15" s="50">
        <f t="shared" si="0"/>
        <v>40.57494866529774</v>
      </c>
      <c r="P15" s="51">
        <f>IF(AND(OR(AND(H15&lt;=Gesamt!$B$11,G15&lt;=Gesamt!$B$11),AND(H15&gt;0,H15&lt;=Gesamt!$B$11)), O15&gt;=Gesamt!$B$4),VLOOKUP(O15,Gesamt!$B$4:$C$9,2),0)</f>
        <v>12</v>
      </c>
      <c r="Q15" s="37">
        <f>IF(M15&gt;0,((P15*K15/12)/O15*N15*((1+L15)^M15))/((1+Gesamt!$B$29)^(O15-N15)),0)</f>
        <v>29385.676731439955</v>
      </c>
      <c r="R15" s="52">
        <f>(F15+(IF(C15="W",IF(F15&lt;23347,VLOOKUP(23346,Staffelung,2,FALSE)*365.25,IF(F15&gt;24990,VLOOKUP(24991,Staffelung,2,FALSE)*365.25,VLOOKUP(F15,Staffelung,2,FALSE)*365.25)),Gesamt!$B$26*365.25)))</f>
        <v>42551</v>
      </c>
      <c r="S15" s="52">
        <f t="shared" si="11"/>
        <v>42551</v>
      </c>
      <c r="T15" s="53">
        <f t="shared" si="1"/>
        <v>60</v>
      </c>
      <c r="U15" s="49">
        <f t="shared" si="12"/>
        <v>0.49828884325803813</v>
      </c>
      <c r="V15" s="50">
        <f>(Gesamt!$B$2-IF(I15=0,G15,I15))/365.25</f>
        <v>40.076659822039701</v>
      </c>
      <c r="W15" s="50">
        <f t="shared" si="2"/>
        <v>40.57494866529774</v>
      </c>
      <c r="X15" s="54">
        <f>(F15+(IF(C15="W",IF(F15&lt;23347,VLOOKUP(23346,Staffelung,2,FALSE)*365.25,IF(F15&gt;24990,VLOOKUP(24991,Staffelung,2,FALSE)*365.25,VLOOKUP(F15,Staffelung,2,FALSE)*365.25)),Gesamt!$B$26*365.25)))</f>
        <v>42551</v>
      </c>
      <c r="Y15" s="52">
        <f t="shared" si="13"/>
        <v>42551</v>
      </c>
      <c r="Z15" s="53">
        <f t="shared" si="3"/>
        <v>60</v>
      </c>
      <c r="AA15" s="55">
        <f>IF(YEAR(Y15)&lt;=YEAR(Gesamt!$B$2),0,IF(V15&lt;Gesamt!$B$32,(IF(I15=0,G15,I15)+365.25*Gesamt!$B$32),0))</f>
        <v>0</v>
      </c>
      <c r="AB15" s="56">
        <f>IF(U15&lt;Gesamt!$B$36,Gesamt!$C$36,IF(U15&lt;Gesamt!$B$37,Gesamt!$C$37,IF(U15&lt;Gesamt!$B$38,Gesamt!$C$38,Gesamt!$C$39)))</f>
        <v>0</v>
      </c>
      <c r="AC15" s="36">
        <f>IF(AA15&gt;0,IF(AA15&lt;X15,K15/12*Gesamt!$C$32*(1+L15)^(Gesamt!$B$32-VB!V15)*(1+$K$4),0),0)</f>
        <v>0</v>
      </c>
      <c r="AD15" s="36">
        <f>(AC15/Gesamt!$B$32*V15/((1+Gesamt!$B$29)^(Gesamt!$B$32-VB!V15))*(1+AB15))</f>
        <v>0</v>
      </c>
      <c r="AE15" s="55">
        <f>IF(YEAR($Y15)&lt;=YEAR(Gesamt!$B$2),0,IF($V15&lt;Gesamt!$B$33,(IF($I15=0,$G15,$I15)+365.25*Gesamt!$B$33),0))</f>
        <v>0</v>
      </c>
      <c r="AF15" s="36" t="b">
        <f>IF(AE15&gt;0,IF(AE15&lt;$Y15,$K15/12*Gesamt!$C$33*(1+$L15)^(Gesamt!$B$33-VB!$V15)*(1+$K$4),IF(W15&gt;=35,K15/12*Gesamt!$C$33*(1+L15)^(W15-VB!V15)*(1+$K$4),0)))</f>
        <v>0</v>
      </c>
      <c r="AG15" s="36">
        <f>IF(W15&gt;=40,(AF15/Gesamt!$B$33*V15/((1+Gesamt!$B$29)^(Gesamt!$B$33-VB!V15))*(1+AB15)),IF(W15&gt;=35,(AF15/W15*V15/((1+Gesamt!$B$29)^(W15-VB!V15))*(1+AB15)),0))</f>
        <v>0</v>
      </c>
    </row>
    <row r="16" spans="1:33" x14ac:dyDescent="0.15">
      <c r="C16" s="39" t="s">
        <v>49</v>
      </c>
      <c r="D16" s="41" t="s">
        <v>54</v>
      </c>
      <c r="E16" s="46" t="s">
        <v>57</v>
      </c>
      <c r="F16" s="40">
        <v>18048</v>
      </c>
      <c r="G16" s="40">
        <v>28114</v>
      </c>
      <c r="H16" s="40">
        <v>28114</v>
      </c>
      <c r="I16" s="40">
        <v>25801</v>
      </c>
      <c r="J16" s="47">
        <v>2531.8000000000002</v>
      </c>
      <c r="K16" s="32">
        <f t="shared" si="9"/>
        <v>30381.600000000002</v>
      </c>
      <c r="L16" s="48">
        <v>1.4999999999999999E-2</v>
      </c>
      <c r="M16" s="49">
        <f t="shared" si="10"/>
        <v>-1.5852156057494824</v>
      </c>
      <c r="N16" s="50">
        <f>(Gesamt!$B$2-IF(H16=0,G16,H16))/365.25</f>
        <v>39.028062970568101</v>
      </c>
      <c r="O16" s="50">
        <f t="shared" si="0"/>
        <v>37.442847364818618</v>
      </c>
      <c r="P16" s="51">
        <f>IF(AND(OR(AND(H16&lt;=Gesamt!$B$11,G16&lt;=Gesamt!$B$11),AND(H16&gt;0,H16&lt;=Gesamt!$B$11)), O16&gt;=Gesamt!$B$4),VLOOKUP(O16,Gesamt!$B$4:$C$9,2),0)</f>
        <v>12</v>
      </c>
      <c r="Q16" s="37">
        <f>IF(M16&gt;0,((P16*K16/12)/O16*N16*((1+L16)^M16))/((1+Gesamt!$B$29)^(O16-N16)),0)</f>
        <v>0</v>
      </c>
      <c r="R16" s="52">
        <f>(F16+(IF(C16="W",IF(F16&lt;23347,VLOOKUP(23346,Staffelung,2,FALSE)*365.25,IF(F16&gt;24990,VLOOKUP(24991,Staffelung,2,FALSE)*365.25,VLOOKUP(F16,Staffelung,2,FALSE)*365.25)),Gesamt!$B$26*365.25)))</f>
        <v>41789.25</v>
      </c>
      <c r="S16" s="52">
        <f t="shared" si="11"/>
        <v>41790</v>
      </c>
      <c r="T16" s="53">
        <f t="shared" si="1"/>
        <v>65</v>
      </c>
      <c r="U16" s="49">
        <f t="shared" si="12"/>
        <v>-1.5852156057494895</v>
      </c>
      <c r="V16" s="50">
        <f>(Gesamt!$B$2-IF(I16=0,G16,I16))/365.25</f>
        <v>45.360711841204655</v>
      </c>
      <c r="W16" s="50">
        <f t="shared" si="2"/>
        <v>43.775496235455165</v>
      </c>
      <c r="X16" s="54">
        <f>(F16+(IF(C16="W",IF(F16&lt;23347,VLOOKUP(23346,Staffelung,2,FALSE)*365.25,IF(F16&gt;24990,VLOOKUP(24991,Staffelung,2,FALSE)*365.25,VLOOKUP(F16,Staffelung,2,FALSE)*365.25)),Gesamt!$B$26*365.25)))</f>
        <v>41789.25</v>
      </c>
      <c r="Y16" s="52">
        <f t="shared" si="13"/>
        <v>41790</v>
      </c>
      <c r="Z16" s="53">
        <f t="shared" si="3"/>
        <v>65</v>
      </c>
      <c r="AA16" s="55">
        <f>IF(YEAR(Y16)&lt;=YEAR(Gesamt!$B$2),0,IF(V16&lt;Gesamt!$B$32,(IF(I16=0,G16,I16)+365.25*Gesamt!$B$32),0))</f>
        <v>0</v>
      </c>
      <c r="AB16" s="56">
        <f>IF(U16&lt;Gesamt!$B$36,Gesamt!$C$36,IF(U16&lt;Gesamt!$B$37,Gesamt!$C$37,IF(U16&lt;Gesamt!$B$38,Gesamt!$C$38,Gesamt!$C$39)))</f>
        <v>0</v>
      </c>
      <c r="AC16" s="36">
        <f>IF(AA16&gt;0,IF(AA16&lt;X16,K16/12*Gesamt!$C$32*(1+L16)^(Gesamt!$B$32-VB!V16)*(1+$K$4),0),0)</f>
        <v>0</v>
      </c>
      <c r="AD16" s="36">
        <f>(AC16/Gesamt!$B$32*V16/((1+Gesamt!$B$29)^(Gesamt!$B$32-VB!V16))*(1+AB16))</f>
        <v>0</v>
      </c>
      <c r="AE16" s="55">
        <f>IF(YEAR($Y16)&lt;=YEAR(Gesamt!$B$2),0,IF($V16&lt;Gesamt!$B$33,(IF($I16=0,$G16,$I16)+365.25*Gesamt!$B$33),0))</f>
        <v>0</v>
      </c>
      <c r="AF16" s="36" t="b">
        <f>IF(AE16&gt;0,IF(AE16&lt;$Y16,$K16/12*Gesamt!$C$33*(1+$L16)^(Gesamt!$B$33-VB!$V16)*(1+$K$4),IF(W16&gt;=35,K16/12*Gesamt!$C$33*(1+L16)^(W16-VB!V16)*(1+$K$4),0)))</f>
        <v>0</v>
      </c>
      <c r="AG16" s="36">
        <f>IF(W16&gt;=40,(AF16/Gesamt!$B$33*V16/((1+Gesamt!$B$29)^(Gesamt!$B$33-VB!V16))*(1+AB16)),IF(W16&gt;=35,(AF16/W16*V16/((1+Gesamt!$B$29)^(W16-VB!V16))*(1+AB16)),0))</f>
        <v>0</v>
      </c>
    </row>
    <row r="17" spans="3:33" x14ac:dyDescent="0.15">
      <c r="C17" s="39" t="s">
        <v>50</v>
      </c>
      <c r="D17" s="41" t="s">
        <v>54</v>
      </c>
      <c r="E17" s="46" t="s">
        <v>57</v>
      </c>
      <c r="F17" s="40">
        <v>21577</v>
      </c>
      <c r="G17" s="40">
        <v>29647</v>
      </c>
      <c r="H17" s="40">
        <v>29647</v>
      </c>
      <c r="I17" s="40">
        <v>29949</v>
      </c>
      <c r="J17" s="47">
        <v>1199.5</v>
      </c>
      <c r="K17" s="32">
        <f t="shared" ref="K17:K25" si="14">J17*12</f>
        <v>14394</v>
      </c>
      <c r="L17" s="48">
        <v>1.4999999999999999E-2</v>
      </c>
      <c r="M17" s="49">
        <f t="shared" ref="M17:M25" si="15">+O17-N17</f>
        <v>3.0855578370978805</v>
      </c>
      <c r="N17" s="50">
        <f>(Gesamt!$B$2-IF(H17=0,G17,H17))/365.25</f>
        <v>34.830937713894592</v>
      </c>
      <c r="O17" s="50">
        <f t="shared" si="0"/>
        <v>37.916495550992472</v>
      </c>
      <c r="P17" s="51">
        <f>IF(AND(OR(AND(H17&lt;=Gesamt!$B$11,G17&lt;=Gesamt!$B$11),AND(H17&gt;0,H17&lt;=Gesamt!$B$11)), O17&gt;=Gesamt!$B$4),VLOOKUP(O17,Gesamt!$B$4:$C$9,2),0)</f>
        <v>12</v>
      </c>
      <c r="Q17" s="37">
        <f>IF(M17&gt;0,((P17*K17/12)/O17*N17*((1+L17)^M17))/((1+Gesamt!$B$29)^(O17-N17)),0)</f>
        <v>13689.499733201012</v>
      </c>
      <c r="R17" s="52">
        <f>(F17+(IF(C17="W",IF(F17&lt;23347,VLOOKUP(23346,Staffelung,2,FALSE)*365.25,IF(F17&gt;24990,VLOOKUP(24991,Staffelung,2,FALSE)*365.25,VLOOKUP(F17,Staffelung,2,FALSE)*365.25)),Gesamt!$B$26*365.25)))</f>
        <v>43492</v>
      </c>
      <c r="S17" s="52">
        <f t="shared" ref="S17:S25" si="16">EOMONTH(R17,0)</f>
        <v>43496</v>
      </c>
      <c r="T17" s="53">
        <f t="shared" si="1"/>
        <v>60</v>
      </c>
      <c r="U17" s="49">
        <f t="shared" ref="U17:U25" si="17">+W17-V17</f>
        <v>3.0855578370978805</v>
      </c>
      <c r="V17" s="50">
        <f>(Gesamt!$B$2-IF(I17=0,G17,I17))/365.25</f>
        <v>34.004106776180699</v>
      </c>
      <c r="W17" s="50">
        <f t="shared" si="2"/>
        <v>37.089664613278579</v>
      </c>
      <c r="X17" s="54">
        <f>(F17+(IF(C17="W",IF(F17&lt;23347,VLOOKUP(23346,Staffelung,2,FALSE)*365.25,IF(F17&gt;24990,VLOOKUP(24991,Staffelung,2,FALSE)*365.25,VLOOKUP(F17,Staffelung,2,FALSE)*365.25)),Gesamt!$B$26*365.25)))</f>
        <v>43492</v>
      </c>
      <c r="Y17" s="52">
        <f t="shared" ref="Y17:Y25" si="18">S17</f>
        <v>43496</v>
      </c>
      <c r="Z17" s="53">
        <f t="shared" si="3"/>
        <v>60</v>
      </c>
      <c r="AA17" s="55">
        <f>IF(YEAR(Y17)&lt;=YEAR(Gesamt!$B$2),0,IF(V17&lt;Gesamt!$B$32,(IF(I17=0,G17,I17)+365.25*Gesamt!$B$32),0))</f>
        <v>0</v>
      </c>
      <c r="AB17" s="56">
        <f>IF(U17&lt;Gesamt!$B$36,Gesamt!$C$36,IF(U17&lt;Gesamt!$B$37,Gesamt!$C$37,IF(U17&lt;Gesamt!$B$38,Gesamt!$C$38,Gesamt!$C$39)))</f>
        <v>0</v>
      </c>
      <c r="AC17" s="36">
        <f>IF(AA17&gt;0,IF(AA17&lt;X17,K17/12*Gesamt!$C$32*(1+L17)^(Gesamt!$B$32-VB!V17)*(1+$K$4),0),0)</f>
        <v>0</v>
      </c>
      <c r="AD17" s="36">
        <f>(AC17/Gesamt!$B$32*V17/((1+Gesamt!$B$29)^(Gesamt!$B$32-VB!V17))*(1+AB17))</f>
        <v>0</v>
      </c>
      <c r="AE17" s="55">
        <f>IF(YEAR($Y17)&lt;=YEAR(Gesamt!$B$2),0,IF($V17&lt;Gesamt!$B$33,(IF($I17=0,$G17,$I17)+365.25*Gesamt!$B$33),0))</f>
        <v>44559</v>
      </c>
      <c r="AF17" s="36">
        <f>IF(AE17&gt;0,IF(AE17&lt;$Y17,$K17/12*Gesamt!$C$33*(1+$L17)^(Gesamt!$B$33-VB!$V17)*(1+$K$4),IF(W17&gt;=35,K17/12*Gesamt!$C$33*(1+L17)^(W17-VB!V17)*(1+$K$4),0)))</f>
        <v>6229.7167165557003</v>
      </c>
      <c r="AG17" s="36">
        <f>IF(W17&gt;=40,(AF17/Gesamt!$B$33*V17/((1+Gesamt!$B$29)^(Gesamt!$B$33-VB!V17))*(1+AB17)),IF(W17&gt;=35,(AF17/W17*V17/((1+Gesamt!$B$29)^(W17-VB!V17))*(1+AB17)),0))</f>
        <v>5647.6076714255669</v>
      </c>
    </row>
    <row r="18" spans="3:33" x14ac:dyDescent="0.15">
      <c r="C18" s="39" t="s">
        <v>50</v>
      </c>
      <c r="D18" s="41" t="s">
        <v>54</v>
      </c>
      <c r="E18" s="46" t="s">
        <v>57</v>
      </c>
      <c r="F18" s="40">
        <v>22799</v>
      </c>
      <c r="G18" s="40">
        <v>28639</v>
      </c>
      <c r="H18" s="40">
        <v>28639</v>
      </c>
      <c r="I18" s="40">
        <v>29004</v>
      </c>
      <c r="J18" s="47">
        <v>2365.6999999999998</v>
      </c>
      <c r="K18" s="32">
        <f t="shared" si="14"/>
        <v>28388.399999999998</v>
      </c>
      <c r="L18" s="48">
        <v>1.4999999999999999E-2</v>
      </c>
      <c r="M18" s="49">
        <f t="shared" si="15"/>
        <v>6.4969199178644743</v>
      </c>
      <c r="N18" s="50">
        <f>(Gesamt!$B$2-IF(H18=0,G18,H18))/365.25</f>
        <v>37.590691307323752</v>
      </c>
      <c r="O18" s="50">
        <f t="shared" si="0"/>
        <v>44.087611225188226</v>
      </c>
      <c r="P18" s="51">
        <f>IF(AND(OR(AND(H18&lt;=Gesamt!$B$11,G18&lt;=Gesamt!$B$11),AND(H18&gt;0,H18&lt;=Gesamt!$B$11)), O18&gt;=Gesamt!$B$4),VLOOKUP(O18,Gesamt!$B$4:$C$9,2),0)</f>
        <v>12</v>
      </c>
      <c r="Q18" s="37">
        <f>IF(M18&gt;0,((P18*K18/12)/O18*N18*((1+L18)^M18))/((1+Gesamt!$B$29)^(O18-N18)),0)</f>
        <v>26039.582357530446</v>
      </c>
      <c r="R18" s="52">
        <f>(F18+(IF(C18="W",IF(F18&lt;23347,VLOOKUP(23346,Staffelung,2,FALSE)*365.25,IF(F18&gt;24990,VLOOKUP(24991,Staffelung,2,FALSE)*365.25,VLOOKUP(F18,Staffelung,2,FALSE)*365.25)),Gesamt!$B$26*365.25)))</f>
        <v>44714</v>
      </c>
      <c r="S18" s="52">
        <f t="shared" si="16"/>
        <v>44742</v>
      </c>
      <c r="T18" s="53">
        <f t="shared" si="1"/>
        <v>60</v>
      </c>
      <c r="U18" s="49">
        <f t="shared" si="17"/>
        <v>6.4969199178644743</v>
      </c>
      <c r="V18" s="50">
        <f>(Gesamt!$B$2-IF(I18=0,G18,I18))/365.25</f>
        <v>36.591375770020534</v>
      </c>
      <c r="W18" s="50">
        <f t="shared" si="2"/>
        <v>43.088295687885008</v>
      </c>
      <c r="X18" s="54">
        <f>(F18+(IF(C18="W",IF(F18&lt;23347,VLOOKUP(23346,Staffelung,2,FALSE)*365.25,IF(F18&gt;24990,VLOOKUP(24991,Staffelung,2,FALSE)*365.25,VLOOKUP(F18,Staffelung,2,FALSE)*365.25)),Gesamt!$B$26*365.25)))</f>
        <v>44714</v>
      </c>
      <c r="Y18" s="52">
        <f t="shared" si="18"/>
        <v>44742</v>
      </c>
      <c r="Z18" s="53">
        <f t="shared" si="3"/>
        <v>60</v>
      </c>
      <c r="AA18" s="55">
        <f>IF(YEAR(Y18)&lt;=YEAR(Gesamt!$B$2),0,IF(V18&lt;Gesamt!$B$32,(IF(I18=0,G18,I18)+365.25*Gesamt!$B$32),0))</f>
        <v>0</v>
      </c>
      <c r="AB18" s="56">
        <f>IF(U18&lt;Gesamt!$B$36,Gesamt!$C$36,IF(U18&lt;Gesamt!$B$37,Gesamt!$C$37,IF(U18&lt;Gesamt!$B$38,Gesamt!$C$38,Gesamt!$C$39)))</f>
        <v>0</v>
      </c>
      <c r="AC18" s="36">
        <f>IF(AA18&gt;0,IF(AA18&lt;X18,K18/12*Gesamt!$C$32*(1+L18)^(Gesamt!$B$32-VB!V18)*(1+$K$4),0),0)</f>
        <v>0</v>
      </c>
      <c r="AD18" s="36">
        <f>(AC18/Gesamt!$B$32*V18/((1+Gesamt!$B$29)^(Gesamt!$B$32-VB!V18))*(1+AB18))</f>
        <v>0</v>
      </c>
      <c r="AE18" s="55">
        <f>IF(YEAR($Y18)&lt;=YEAR(Gesamt!$B$2),0,IF($V18&lt;Gesamt!$B$33,(IF($I18=0,$G18,$I18)+365.25*Gesamt!$B$33),0))</f>
        <v>43614</v>
      </c>
      <c r="AF18" s="36">
        <f>IF(AE18&gt;0,IF(AE18&lt;$Y18,$K18/12*Gesamt!$C$33*(1+$L18)^(Gesamt!$B$33-VB!$V18)*(1+$K$4),IF(W18&gt;=35,K18/12*Gesamt!$C$33*(1+L18)^(W18-VB!V18)*(1+$K$4),0)))</f>
        <v>12345.727220711156</v>
      </c>
      <c r="AG18" s="36">
        <f>IF(W18&gt;=40,(AF18/Gesamt!$B$33*V18/((1+Gesamt!$B$29)^(Gesamt!$B$33-VB!V18))*(1+AB18)),IF(W18&gt;=35,(AF18/W18*V18/((1+Gesamt!$B$29)^(W18-VB!V18))*(1+AB18)),0))</f>
        <v>11154.291649677154</v>
      </c>
    </row>
    <row r="19" spans="3:33" x14ac:dyDescent="0.15">
      <c r="C19" s="39" t="s">
        <v>50</v>
      </c>
      <c r="D19" s="41" t="s">
        <v>54</v>
      </c>
      <c r="E19" s="46" t="s">
        <v>57</v>
      </c>
      <c r="F19" s="40">
        <v>22645</v>
      </c>
      <c r="G19" s="40">
        <v>28828</v>
      </c>
      <c r="H19" s="40">
        <v>28828</v>
      </c>
      <c r="I19" s="40">
        <v>28828</v>
      </c>
      <c r="J19" s="47">
        <v>1799.26</v>
      </c>
      <c r="K19" s="32">
        <f t="shared" si="14"/>
        <v>21591.119999999999</v>
      </c>
      <c r="L19" s="48">
        <v>1.4999999999999999E-2</v>
      </c>
      <c r="M19" s="49">
        <f t="shared" si="15"/>
        <v>6.0013689253935638</v>
      </c>
      <c r="N19" s="50">
        <f>(Gesamt!$B$2-IF(H19=0,G19,H19))/365.25</f>
        <v>37.073237508555785</v>
      </c>
      <c r="O19" s="50">
        <f t="shared" si="0"/>
        <v>43.074606433949349</v>
      </c>
      <c r="P19" s="51">
        <f>IF(AND(OR(AND(H19&lt;=Gesamt!$B$11,G19&lt;=Gesamt!$B$11),AND(H19&gt;0,H19&lt;=Gesamt!$B$11)), O19&gt;=Gesamt!$B$4),VLOOKUP(O19,Gesamt!$B$4:$C$9,2),0)</f>
        <v>12</v>
      </c>
      <c r="Q19" s="37">
        <f>IF(M19&gt;0,((P19*K19/12)/O19*N19*((1+L19)^M19))/((1+Gesamt!$B$29)^(O19-N19)),0)</f>
        <v>19880.329214651345</v>
      </c>
      <c r="R19" s="52">
        <f>(F19+(IF(C19="W",IF(F19&lt;23347,VLOOKUP(23346,Staffelung,2,FALSE)*365.25,IF(F19&gt;24990,VLOOKUP(24991,Staffelung,2,FALSE)*365.25,VLOOKUP(F19,Staffelung,2,FALSE)*365.25)),Gesamt!$B$26*365.25)))</f>
        <v>44560</v>
      </c>
      <c r="S19" s="52">
        <f t="shared" si="16"/>
        <v>44561</v>
      </c>
      <c r="T19" s="53">
        <f t="shared" si="1"/>
        <v>60</v>
      </c>
      <c r="U19" s="49">
        <f t="shared" si="17"/>
        <v>6.0013689253935638</v>
      </c>
      <c r="V19" s="50">
        <f>(Gesamt!$B$2-IF(I19=0,G19,I19))/365.25</f>
        <v>37.073237508555785</v>
      </c>
      <c r="W19" s="50">
        <f t="shared" si="2"/>
        <v>43.074606433949349</v>
      </c>
      <c r="X19" s="54">
        <f>(F19+(IF(C19="W",IF(F19&lt;23347,VLOOKUP(23346,Staffelung,2,FALSE)*365.25,IF(F19&gt;24990,VLOOKUP(24991,Staffelung,2,FALSE)*365.25,VLOOKUP(F19,Staffelung,2,FALSE)*365.25)),Gesamt!$B$26*365.25)))</f>
        <v>44560</v>
      </c>
      <c r="Y19" s="52">
        <f t="shared" si="18"/>
        <v>44561</v>
      </c>
      <c r="Z19" s="53">
        <f t="shared" si="3"/>
        <v>60</v>
      </c>
      <c r="AA19" s="55">
        <f>IF(YEAR(Y19)&lt;=YEAR(Gesamt!$B$2),0,IF(V19&lt;Gesamt!$B$32,(IF(I19=0,G19,I19)+365.25*Gesamt!$B$32),0))</f>
        <v>0</v>
      </c>
      <c r="AB19" s="56">
        <f>IF(U19&lt;Gesamt!$B$36,Gesamt!$C$36,IF(U19&lt;Gesamt!$B$37,Gesamt!$C$37,IF(U19&lt;Gesamt!$B$38,Gesamt!$C$38,Gesamt!$C$39)))</f>
        <v>0</v>
      </c>
      <c r="AC19" s="36">
        <f>IF(AA19&gt;0,IF(AA19&lt;X19,K19/12*Gesamt!$C$32*(1+L19)^(Gesamt!$B$32-VB!V19)*(1+$K$4),0),0)</f>
        <v>0</v>
      </c>
      <c r="AD19" s="36">
        <f>(AC19/Gesamt!$B$32*V19/((1+Gesamt!$B$29)^(Gesamt!$B$32-VB!V19))*(1+AB19))</f>
        <v>0</v>
      </c>
      <c r="AE19" s="55">
        <f>IF(YEAR($Y19)&lt;=YEAR(Gesamt!$B$2),0,IF($V19&lt;Gesamt!$B$33,(IF($I19=0,$G19,$I19)+365.25*Gesamt!$B$33),0))</f>
        <v>43438</v>
      </c>
      <c r="AF19" s="36">
        <f>IF(AE19&gt;0,IF(AE19&lt;$Y19,$K19/12*Gesamt!$C$33*(1+$L19)^(Gesamt!$B$33-VB!$V19)*(1+$K$4),IF(W19&gt;=35,K19/12*Gesamt!$C$33*(1+L19)^(W19-VB!V19)*(1+$K$4),0)))</f>
        <v>9322.5601436843499</v>
      </c>
      <c r="AG19" s="36">
        <f>IF(W19&gt;=40,(AF19/Gesamt!$B$33*V19/((1+Gesamt!$B$29)^(Gesamt!$B$33-VB!V19))*(1+AB19)),IF(W19&gt;=35,(AF19/W19*V19/((1+Gesamt!$B$29)^(W19-VB!V19))*(1+AB19)),0))</f>
        <v>8548.7916393936266</v>
      </c>
    </row>
    <row r="20" spans="3:33" x14ac:dyDescent="0.15">
      <c r="C20" s="39" t="s">
        <v>50</v>
      </c>
      <c r="D20" s="41" t="s">
        <v>54</v>
      </c>
      <c r="E20" s="46" t="s">
        <v>57</v>
      </c>
      <c r="F20" s="40">
        <v>25670</v>
      </c>
      <c r="G20" s="40">
        <v>32143</v>
      </c>
      <c r="H20" s="40">
        <v>32143</v>
      </c>
      <c r="I20" s="40">
        <v>32215</v>
      </c>
      <c r="J20" s="47">
        <v>1395.75</v>
      </c>
      <c r="K20" s="32">
        <f t="shared" si="14"/>
        <v>16749</v>
      </c>
      <c r="L20" s="48">
        <v>1.4999999999999999E-2</v>
      </c>
      <c r="M20" s="49">
        <f t="shared" si="15"/>
        <v>19.329226557152634</v>
      </c>
      <c r="N20" s="50">
        <f>(Gesamt!$B$2-IF(H20=0,G20,H20))/365.25</f>
        <v>27.997262149212869</v>
      </c>
      <c r="O20" s="50">
        <f t="shared" si="0"/>
        <v>47.326488706365502</v>
      </c>
      <c r="P20" s="51">
        <f>IF(AND(OR(AND(H20&lt;=Gesamt!$B$11,G20&lt;=Gesamt!$B$11),AND(H20&gt;0,H20&lt;=Gesamt!$B$11)), O20&gt;=Gesamt!$B$4),VLOOKUP(O20,Gesamt!$B$4:$C$9,2),0)</f>
        <v>12</v>
      </c>
      <c r="Q20" s="37">
        <f>IF(M20&gt;0,((P20*K20/12)/O20*N20*((1+L20)^M20))/((1+Gesamt!$B$29)^(O20-N20)),0)</f>
        <v>12314.005310681812</v>
      </c>
      <c r="R20" s="52">
        <f>(F20+(IF(C20="W",IF(F20&lt;23347,VLOOKUP(23346,Staffelung,2,FALSE)*365.25,IF(F20&gt;24990,VLOOKUP(24991,Staffelung,2,FALSE)*365.25,VLOOKUP(F20,Staffelung,2,FALSE)*365.25)),Gesamt!$B$26*365.25)))</f>
        <v>49411.25</v>
      </c>
      <c r="S20" s="52">
        <f t="shared" si="16"/>
        <v>49429</v>
      </c>
      <c r="T20" s="53">
        <f t="shared" si="1"/>
        <v>65</v>
      </c>
      <c r="U20" s="49">
        <f t="shared" si="17"/>
        <v>19.329226557152637</v>
      </c>
      <c r="V20" s="50">
        <f>(Gesamt!$B$2-IF(I20=0,G20,I20))/365.25</f>
        <v>27.800136892539356</v>
      </c>
      <c r="W20" s="50">
        <f t="shared" si="2"/>
        <v>47.129363449691994</v>
      </c>
      <c r="X20" s="54">
        <f>(F20+(IF(C20="W",IF(F20&lt;23347,VLOOKUP(23346,Staffelung,2,FALSE)*365.25,IF(F20&gt;24990,VLOOKUP(24991,Staffelung,2,FALSE)*365.25,VLOOKUP(F20,Staffelung,2,FALSE)*365.25)),Gesamt!$B$26*365.25)))</f>
        <v>49411.25</v>
      </c>
      <c r="Y20" s="52">
        <f t="shared" si="18"/>
        <v>49429</v>
      </c>
      <c r="Z20" s="53">
        <f t="shared" si="3"/>
        <v>65</v>
      </c>
      <c r="AA20" s="55">
        <f>IF(YEAR(Y20)&lt;=YEAR(Gesamt!$B$2),0,IF(V20&lt;Gesamt!$B$32,(IF(I20=0,G20,I20)+365.25*Gesamt!$B$32),0))</f>
        <v>0</v>
      </c>
      <c r="AB20" s="56">
        <f>IF(U20&lt;Gesamt!$B$36,Gesamt!$C$36,IF(U20&lt;Gesamt!$B$37,Gesamt!$C$37,IF(U20&lt;Gesamt!$B$38,Gesamt!$C$38,Gesamt!$C$39)))</f>
        <v>-0.05</v>
      </c>
      <c r="AC20" s="36">
        <f>IF(AA20&gt;0,IF(AA20&lt;X20,K20/12*Gesamt!$C$32*(1+L20)^(Gesamt!$B$32-VB!V20)*(1+$K$4),0),0)</f>
        <v>0</v>
      </c>
      <c r="AD20" s="36">
        <f>(AC20/Gesamt!$B$32*V20/((1+Gesamt!$B$29)^(Gesamt!$B$32-VB!V20))*(1+AB20))</f>
        <v>0</v>
      </c>
      <c r="AE20" s="55">
        <f>IF(YEAR($Y20)&lt;=YEAR(Gesamt!$B$2),0,IF($V20&lt;Gesamt!$B$33,(IF($I20=0,$G20,$I20)+365.25*Gesamt!$B$33),0))</f>
        <v>46825</v>
      </c>
      <c r="AF20" s="36">
        <f>IF(AE20&gt;0,IF(AE20&lt;$Y20,$K20/12*Gesamt!$C$33*(1+$L20)^(Gesamt!$B$33-VB!$V20)*(1+$K$4),IF(W20&gt;=35,K20/12*Gesamt!$C$33*(1+L20)^(W20-VB!V20)*(1+$K$4),0)))</f>
        <v>8302.5053789410358</v>
      </c>
      <c r="AG20" s="36">
        <f>IF(W20&gt;=40,(AF20/Gesamt!$B$33*V20/((1+Gesamt!$B$29)^(Gesamt!$B$33-VB!V20))*(1+AB20)),IF(W20&gt;=35,(AF20/W20*V20/((1+Gesamt!$B$29)^(W20-VB!V20))*(1+AB20)),0))</f>
        <v>5243.4364125076436</v>
      </c>
    </row>
    <row r="21" spans="3:33" x14ac:dyDescent="0.15">
      <c r="C21" s="39" t="s">
        <v>50</v>
      </c>
      <c r="D21" s="41" t="s">
        <v>54</v>
      </c>
      <c r="E21" s="46" t="s">
        <v>60</v>
      </c>
      <c r="F21" s="40">
        <v>20034</v>
      </c>
      <c r="G21" s="40">
        <v>31747</v>
      </c>
      <c r="H21" s="40">
        <v>31747</v>
      </c>
      <c r="I21" s="40">
        <v>31747</v>
      </c>
      <c r="J21" s="47">
        <v>1714.1</v>
      </c>
      <c r="K21" s="32">
        <f t="shared" si="14"/>
        <v>20569.199999999997</v>
      </c>
      <c r="L21" s="48">
        <v>1.4999999999999999E-2</v>
      </c>
      <c r="M21" s="49">
        <f t="shared" si="15"/>
        <v>-1.0841889117043095</v>
      </c>
      <c r="N21" s="50">
        <f>(Gesamt!$B$2-IF(H21=0,G21,H21))/365.25</f>
        <v>29.081451060917178</v>
      </c>
      <c r="O21" s="50">
        <f t="shared" si="0"/>
        <v>27.997262149212869</v>
      </c>
      <c r="P21" s="51">
        <f>IF(AND(OR(AND(H21&lt;=Gesamt!$B$11,G21&lt;=Gesamt!$B$11),AND(H21&gt;0,H21&lt;=Gesamt!$B$11)), O21&gt;=Gesamt!$B$4),VLOOKUP(O21,Gesamt!$B$4:$C$9,2),0)</f>
        <v>12</v>
      </c>
      <c r="Q21" s="37">
        <f>IF(M21&gt;0,((P21*K21/12)/O21*N21*((1+L21)^M21))/((1+Gesamt!$B$29)^(O21-N21)),0)</f>
        <v>0</v>
      </c>
      <c r="R21" s="52">
        <f>(F21+(IF(C21="W",IF(F21&lt;23347,VLOOKUP(23346,Staffelung,2,FALSE)*365.25,IF(F21&gt;24990,VLOOKUP(24991,Staffelung,2,FALSE)*365.25,VLOOKUP(F21,Staffelung,2,FALSE)*365.25)),Gesamt!$B$26*365.25)))</f>
        <v>41949</v>
      </c>
      <c r="S21" s="52">
        <f t="shared" si="16"/>
        <v>41973</v>
      </c>
      <c r="T21" s="53">
        <f t="shared" si="1"/>
        <v>60</v>
      </c>
      <c r="U21" s="49">
        <f t="shared" si="17"/>
        <v>-1.0841889117043095</v>
      </c>
      <c r="V21" s="50">
        <f>(Gesamt!$B$2-IF(I21=0,G21,I21))/365.25</f>
        <v>29.081451060917178</v>
      </c>
      <c r="W21" s="50">
        <f t="shared" si="2"/>
        <v>27.997262149212869</v>
      </c>
      <c r="X21" s="54">
        <f>(F21+(IF(C21="W",IF(F21&lt;23347,VLOOKUP(23346,Staffelung,2,FALSE)*365.25,IF(F21&gt;24990,VLOOKUP(24991,Staffelung,2,FALSE)*365.25,VLOOKUP(F21,Staffelung,2,FALSE)*365.25)),Gesamt!$B$26*365.25)))</f>
        <v>41949</v>
      </c>
      <c r="Y21" s="52">
        <f t="shared" si="18"/>
        <v>41973</v>
      </c>
      <c r="Z21" s="53">
        <f t="shared" si="3"/>
        <v>60</v>
      </c>
      <c r="AA21" s="55">
        <f>IF(YEAR(Y21)&lt;=YEAR(Gesamt!$B$2),0,IF(V21&lt;Gesamt!$B$32,(IF(I21=0,G21,I21)+365.25*Gesamt!$B$32),0))</f>
        <v>0</v>
      </c>
      <c r="AB21" s="56">
        <f>IF(U21&lt;Gesamt!$B$36,Gesamt!$C$36,IF(U21&lt;Gesamt!$B$37,Gesamt!$C$37,IF(U21&lt;Gesamt!$B$38,Gesamt!$C$38,Gesamt!$C$39)))</f>
        <v>0</v>
      </c>
      <c r="AC21" s="36">
        <f>IF(AA21&gt;0,IF(AA21&lt;X21,K21/12*Gesamt!$C$32*(1+L21)^(Gesamt!$B$32-VB!V21)*(1+$K$4),0),0)</f>
        <v>0</v>
      </c>
      <c r="AD21" s="36">
        <f>(AC21/Gesamt!$B$32*V21/((1+Gesamt!$B$29)^(Gesamt!$B$32-VB!V21))*(1+AB21))</f>
        <v>0</v>
      </c>
      <c r="AE21" s="55">
        <f>IF(YEAR($Y21)&lt;=YEAR(Gesamt!$B$2),0,IF($V21&lt;Gesamt!$B$33,(IF($I21=0,$G21,$I21)+365.25*Gesamt!$B$33),0))</f>
        <v>0</v>
      </c>
      <c r="AF21" s="36" t="b">
        <f>IF(AE21&gt;0,IF(AE21&lt;$Y21,$K21/12*Gesamt!$C$33*(1+$L21)^(Gesamt!$B$33-VB!$V21)*(1+$K$4),IF(W21&gt;=35,K21/12*Gesamt!$C$33*(1+L21)^(W21-VB!V21)*(1+$K$4),0)))</f>
        <v>0</v>
      </c>
      <c r="AG21" s="36">
        <f>IF(W21&gt;=40,(AF21/Gesamt!$B$33*V21/((1+Gesamt!$B$29)^(Gesamt!$B$33-VB!V21))*(1+AB21)),IF(W21&gt;=35,(AF21/W21*V21/((1+Gesamt!$B$29)^(W21-VB!V21))*(1+AB21)),0))</f>
        <v>0</v>
      </c>
    </row>
    <row r="22" spans="3:33" x14ac:dyDescent="0.15">
      <c r="C22" s="39" t="s">
        <v>49</v>
      </c>
      <c r="D22" s="41" t="s">
        <v>54</v>
      </c>
      <c r="E22" s="46" t="s">
        <v>59</v>
      </c>
      <c r="F22" s="40">
        <v>18210</v>
      </c>
      <c r="G22" s="40">
        <v>31705</v>
      </c>
      <c r="H22" s="40">
        <v>31705</v>
      </c>
      <c r="I22" s="40">
        <v>31432</v>
      </c>
      <c r="J22" s="47">
        <v>2027.9</v>
      </c>
      <c r="K22" s="32">
        <f t="shared" si="14"/>
        <v>24334.800000000003</v>
      </c>
      <c r="L22" s="48">
        <v>1.4999999999999999E-2</v>
      </c>
      <c r="M22" s="49">
        <f t="shared" si="15"/>
        <v>-1.0841889117043095</v>
      </c>
      <c r="N22" s="50">
        <f>(Gesamt!$B$2-IF(H22=0,G22,H22))/365.25</f>
        <v>29.196440793976727</v>
      </c>
      <c r="O22" s="50">
        <f t="shared" si="0"/>
        <v>28.112251882272417</v>
      </c>
      <c r="P22" s="51">
        <f>IF(AND(OR(AND(H22&lt;=Gesamt!$B$11,G22&lt;=Gesamt!$B$11),AND(H22&gt;0,H22&lt;=Gesamt!$B$11)), O22&gt;=Gesamt!$B$4),VLOOKUP(O22,Gesamt!$B$4:$C$9,2),0)</f>
        <v>12</v>
      </c>
      <c r="Q22" s="37">
        <f>IF(M22&gt;0,((P22*K22/12)/O22*N22*((1+L22)^M22))/((1+Gesamt!$B$29)^(O22-N22)),0)</f>
        <v>0</v>
      </c>
      <c r="R22" s="52">
        <f>(F22+(IF(C22="W",IF(F22&lt;23347,VLOOKUP(23346,Staffelung,2,FALSE)*365.25,IF(F22&gt;24990,VLOOKUP(24991,Staffelung,2,FALSE)*365.25,VLOOKUP(F22,Staffelung,2,FALSE)*365.25)),Gesamt!$B$26*365.25)))</f>
        <v>41951.25</v>
      </c>
      <c r="S22" s="52">
        <f t="shared" si="16"/>
        <v>41973</v>
      </c>
      <c r="T22" s="53">
        <f t="shared" si="1"/>
        <v>65</v>
      </c>
      <c r="U22" s="49">
        <f t="shared" si="17"/>
        <v>-1.0841889117043131</v>
      </c>
      <c r="V22" s="50">
        <f>(Gesamt!$B$2-IF(I22=0,G22,I22))/365.25</f>
        <v>29.943874058863791</v>
      </c>
      <c r="W22" s="50">
        <f t="shared" si="2"/>
        <v>28.859685147159478</v>
      </c>
      <c r="X22" s="54">
        <f>(F22+(IF(C22="W",IF(F22&lt;23347,VLOOKUP(23346,Staffelung,2,FALSE)*365.25,IF(F22&gt;24990,VLOOKUP(24991,Staffelung,2,FALSE)*365.25,VLOOKUP(F22,Staffelung,2,FALSE)*365.25)),Gesamt!$B$26*365.25)))</f>
        <v>41951.25</v>
      </c>
      <c r="Y22" s="52">
        <f t="shared" si="18"/>
        <v>41973</v>
      </c>
      <c r="Z22" s="53">
        <f t="shared" si="3"/>
        <v>65</v>
      </c>
      <c r="AA22" s="55">
        <f>IF(YEAR(Y22)&lt;=YEAR(Gesamt!$B$2),0,IF(V22&lt;Gesamt!$B$32,(IF(I22=0,G22,I22)+365.25*Gesamt!$B$32),0))</f>
        <v>0</v>
      </c>
      <c r="AB22" s="56">
        <f>IF(U22&lt;Gesamt!$B$36,Gesamt!$C$36,IF(U22&lt;Gesamt!$B$37,Gesamt!$C$37,IF(U22&lt;Gesamt!$B$38,Gesamt!$C$38,Gesamt!$C$39)))</f>
        <v>0</v>
      </c>
      <c r="AC22" s="36">
        <f>IF(AA22&gt;0,IF(AA22&lt;X22,K22/12*Gesamt!$C$32*(1+L22)^(Gesamt!$B$32-VB!V22)*(1+$K$4),0),0)</f>
        <v>0</v>
      </c>
      <c r="AD22" s="36">
        <f>(AC22/Gesamt!$B$32*V22/((1+Gesamt!$B$29)^(Gesamt!$B$32-VB!V22))*(1+AB22))</f>
        <v>0</v>
      </c>
      <c r="AE22" s="55">
        <f>IF(YEAR($Y22)&lt;=YEAR(Gesamt!$B$2),0,IF($V22&lt;Gesamt!$B$33,(IF($I22=0,$G22,$I22)+365.25*Gesamt!$B$33),0))</f>
        <v>0</v>
      </c>
      <c r="AF22" s="36" t="b">
        <f>IF(AE22&gt;0,IF(AE22&lt;$Y22,$K22/12*Gesamt!$C$33*(1+$L22)^(Gesamt!$B$33-VB!$V22)*(1+$K$4),IF(W22&gt;=35,K22/12*Gesamt!$C$33*(1+L22)^(W22-VB!V22)*(1+$K$4),0)))</f>
        <v>0</v>
      </c>
      <c r="AG22" s="36">
        <f>IF(W22&gt;=40,(AF22/Gesamt!$B$33*V22/((1+Gesamt!$B$29)^(Gesamt!$B$33-VB!V22))*(1+AB22)),IF(W22&gt;=35,(AF22/W22*V22/((1+Gesamt!$B$29)^(W22-VB!V22))*(1+AB22)),0))</f>
        <v>0</v>
      </c>
    </row>
    <row r="23" spans="3:33" x14ac:dyDescent="0.15">
      <c r="C23" s="39" t="s">
        <v>50</v>
      </c>
      <c r="D23" s="41" t="s">
        <v>54</v>
      </c>
      <c r="E23" s="46" t="s">
        <v>57</v>
      </c>
      <c r="F23" s="40">
        <v>23497</v>
      </c>
      <c r="G23" s="40">
        <v>29864</v>
      </c>
      <c r="H23" s="40">
        <v>29864</v>
      </c>
      <c r="I23" s="40">
        <v>29864</v>
      </c>
      <c r="J23" s="47">
        <v>1166.3</v>
      </c>
      <c r="K23" s="32">
        <f t="shared" si="14"/>
        <v>13995.599999999999</v>
      </c>
      <c r="L23" s="48">
        <v>1.4999999999999999E-2</v>
      </c>
      <c r="M23" s="49">
        <f t="shared" si="15"/>
        <v>8.8350444900752976</v>
      </c>
      <c r="N23" s="50">
        <f>(Gesamt!$B$2-IF(H23=0,G23,H23))/365.25</f>
        <v>34.236824093086923</v>
      </c>
      <c r="O23" s="50">
        <f t="shared" si="0"/>
        <v>43.071868583162221</v>
      </c>
      <c r="P23" s="51">
        <f>IF(AND(OR(AND(H23&lt;=Gesamt!$B$11,G23&lt;=Gesamt!$B$11),AND(H23&gt;0,H23&lt;=Gesamt!$B$11)), O23&gt;=Gesamt!$B$4),VLOOKUP(O23,Gesamt!$B$4:$C$9,2),0)</f>
        <v>12</v>
      </c>
      <c r="Q23" s="37">
        <f>IF(M23&gt;0,((P23*K23/12)/O23*N23*((1+L23)^M23))/((1+Gesamt!$B$29)^(O23-N23)),0)</f>
        <v>12286.81892031843</v>
      </c>
      <c r="R23" s="52">
        <f>(F23+(IF(C23="W",IF(F23&lt;23347,VLOOKUP(23346,Staffelung,2,FALSE)*365.25,IF(F23&gt;24990,VLOOKUP(24991,Staffelung,2,FALSE)*365.25,VLOOKUP(F23,Staffelung,2,FALSE)*365.25)),Gesamt!$B$26*365.25)))</f>
        <v>45594.625</v>
      </c>
      <c r="S23" s="52">
        <f t="shared" si="16"/>
        <v>45596</v>
      </c>
      <c r="T23" s="53">
        <f t="shared" si="1"/>
        <v>60.5</v>
      </c>
      <c r="U23" s="49">
        <f t="shared" si="17"/>
        <v>8.8350444900752976</v>
      </c>
      <c r="V23" s="50">
        <f>(Gesamt!$B$2-IF(I23=0,G23,I23))/365.25</f>
        <v>34.236824093086923</v>
      </c>
      <c r="W23" s="50">
        <f t="shared" si="2"/>
        <v>43.071868583162221</v>
      </c>
      <c r="X23" s="54">
        <f>(F23+(IF(C23="W",IF(F23&lt;23347,VLOOKUP(23346,Staffelung,2,FALSE)*365.25,IF(F23&gt;24990,VLOOKUP(24991,Staffelung,2,FALSE)*365.25,VLOOKUP(F23,Staffelung,2,FALSE)*365.25)),Gesamt!$B$26*365.25)))</f>
        <v>45594.625</v>
      </c>
      <c r="Y23" s="52">
        <f t="shared" si="18"/>
        <v>45596</v>
      </c>
      <c r="Z23" s="53">
        <f t="shared" si="3"/>
        <v>60.5</v>
      </c>
      <c r="AA23" s="55">
        <f>IF(YEAR(Y23)&lt;=YEAR(Gesamt!$B$2),0,IF(V23&lt;Gesamt!$B$32,(IF(I23=0,G23,I23)+365.25*Gesamt!$B$32),0))</f>
        <v>0</v>
      </c>
      <c r="AB23" s="56">
        <f>IF(U23&lt;Gesamt!$B$36,Gesamt!$C$36,IF(U23&lt;Gesamt!$B$37,Gesamt!$C$37,IF(U23&lt;Gesamt!$B$38,Gesamt!$C$38,Gesamt!$C$39)))</f>
        <v>0</v>
      </c>
      <c r="AC23" s="36">
        <f>IF(AA23&gt;0,IF(AA23&lt;X23,K23/12*Gesamt!$C$32*(1+L23)^(Gesamt!$B$32-VB!V23)*(1+$K$4),0),0)</f>
        <v>0</v>
      </c>
      <c r="AD23" s="36">
        <f>(AC23/Gesamt!$B$32*V23/((1+Gesamt!$B$29)^(Gesamt!$B$32-VB!V23))*(1+AB23))</f>
        <v>0</v>
      </c>
      <c r="AE23" s="55">
        <f>IF(YEAR($Y23)&lt;=YEAR(Gesamt!$B$2),0,IF($V23&lt;Gesamt!$B$33,(IF($I23=0,$G23,$I23)+365.25*Gesamt!$B$33),0))</f>
        <v>44474</v>
      </c>
      <c r="AF23" s="36">
        <f>IF(AE23&gt;0,IF(AE23&lt;$Y23,$K23/12*Gesamt!$C$33*(1+$L23)^(Gesamt!$B$33-VB!$V23)*(1+$K$4),IF(W23&gt;=35,K23/12*Gesamt!$C$33*(1+L23)^(W23-VB!V23)*(1+$K$4),0)))</f>
        <v>6303.6474121189412</v>
      </c>
      <c r="AG23" s="36">
        <f>IF(W23&gt;=40,(AF23/Gesamt!$B$33*V23/((1+Gesamt!$B$29)^(Gesamt!$B$33-VB!V23))*(1+AB23)),IF(W23&gt;=35,(AF23/W23*V23/((1+Gesamt!$B$29)^(W23-VB!V23))*(1+AB23)),0))</f>
        <v>5283.3135304818306</v>
      </c>
    </row>
    <row r="24" spans="3:33" x14ac:dyDescent="0.15">
      <c r="C24" s="39" t="s">
        <v>50</v>
      </c>
      <c r="D24" s="41" t="s">
        <v>54</v>
      </c>
      <c r="E24" s="46" t="s">
        <v>57</v>
      </c>
      <c r="F24" s="40">
        <v>25764</v>
      </c>
      <c r="G24" s="40">
        <v>32143</v>
      </c>
      <c r="H24" s="40">
        <v>32143</v>
      </c>
      <c r="I24" s="40">
        <v>32021</v>
      </c>
      <c r="J24" s="47">
        <v>2233.1999999999998</v>
      </c>
      <c r="K24" s="32">
        <f t="shared" si="14"/>
        <v>26798.399999999998</v>
      </c>
      <c r="L24" s="48">
        <v>1.4999999999999999E-2</v>
      </c>
      <c r="M24" s="49">
        <f t="shared" si="15"/>
        <v>19.581108829568787</v>
      </c>
      <c r="N24" s="50">
        <f>(Gesamt!$B$2-IF(H24=0,G24,H24))/365.25</f>
        <v>27.997262149212869</v>
      </c>
      <c r="O24" s="50">
        <f t="shared" si="0"/>
        <v>47.578370978781656</v>
      </c>
      <c r="P24" s="51">
        <f>IF(AND(OR(AND(H24&lt;=Gesamt!$B$11,G24&lt;=Gesamt!$B$11),AND(H24&gt;0,H24&lt;=Gesamt!$B$11)), O24&gt;=Gesamt!$B$4),VLOOKUP(O24,Gesamt!$B$4:$C$9,2),0)</f>
        <v>12</v>
      </c>
      <c r="Q24" s="37">
        <f>IF(M24&gt;0,((P24*K24/12)/O24*N24*((1+L24)^M24))/((1+Gesamt!$B$29)^(O24-N24)),0)</f>
        <v>19653.692908897185</v>
      </c>
      <c r="R24" s="52">
        <f>(F24+(IF(C24="W",IF(F24&lt;23347,VLOOKUP(23346,Staffelung,2,FALSE)*365.25,IF(F24&gt;24990,VLOOKUP(24991,Staffelung,2,FALSE)*365.25,VLOOKUP(F24,Staffelung,2,FALSE)*365.25)),Gesamt!$B$26*365.25)))</f>
        <v>49505.25</v>
      </c>
      <c r="S24" s="52">
        <f t="shared" si="16"/>
        <v>49521</v>
      </c>
      <c r="T24" s="53">
        <f t="shared" si="1"/>
        <v>65</v>
      </c>
      <c r="U24" s="49">
        <f t="shared" si="17"/>
        <v>19.581108829568791</v>
      </c>
      <c r="V24" s="50">
        <f>(Gesamt!$B$2-IF(I24=0,G24,I24))/365.25</f>
        <v>28.331279945242983</v>
      </c>
      <c r="W24" s="50">
        <f t="shared" si="2"/>
        <v>47.912388774811774</v>
      </c>
      <c r="X24" s="54">
        <f>(F24+(IF(C24="W",IF(F24&lt;23347,VLOOKUP(23346,Staffelung,2,FALSE)*365.25,IF(F24&gt;24990,VLOOKUP(24991,Staffelung,2,FALSE)*365.25,VLOOKUP(F24,Staffelung,2,FALSE)*365.25)),Gesamt!$B$26*365.25)))</f>
        <v>49505.25</v>
      </c>
      <c r="Y24" s="52">
        <f t="shared" si="18"/>
        <v>49521</v>
      </c>
      <c r="Z24" s="53">
        <f t="shared" si="3"/>
        <v>65</v>
      </c>
      <c r="AA24" s="55">
        <f>IF(YEAR(Y24)&lt;=YEAR(Gesamt!$B$2),0,IF(V24&lt;Gesamt!$B$32,(IF(I24=0,G24,I24)+365.25*Gesamt!$B$32),0))</f>
        <v>0</v>
      </c>
      <c r="AB24" s="56">
        <f>IF(U24&lt;Gesamt!$B$36,Gesamt!$C$36,IF(U24&lt;Gesamt!$B$37,Gesamt!$C$37,IF(U24&lt;Gesamt!$B$38,Gesamt!$C$38,Gesamt!$C$39)))</f>
        <v>-0.05</v>
      </c>
      <c r="AC24" s="36">
        <f>IF(AA24&gt;0,IF(AA24&lt;X24,K24/12*Gesamt!$C$32*(1+L24)^(Gesamt!$B$32-VB!V24)*(1+$K$4),0),0)</f>
        <v>0</v>
      </c>
      <c r="AD24" s="36">
        <f>(AC24/Gesamt!$B$32*V24/((1+Gesamt!$B$29)^(Gesamt!$B$32-VB!V24))*(1+AB24))</f>
        <v>0</v>
      </c>
      <c r="AE24" s="55">
        <f>IF(YEAR($Y24)&lt;=YEAR(Gesamt!$B$2),0,IF($V24&lt;Gesamt!$B$33,(IF($I24=0,$G24,$I24)+365.25*Gesamt!$B$33),0))</f>
        <v>46631</v>
      </c>
      <c r="AF24" s="36">
        <f>IF(AE24&gt;0,IF(AE24&lt;$Y24,$K24/12*Gesamt!$C$33*(1+$L24)^(Gesamt!$B$33-VB!$V24)*(1+$K$4),IF(W24&gt;=35,K24/12*Gesamt!$C$33*(1+L24)^(W24-VB!V24)*(1+$K$4),0)))</f>
        <v>13179.373163819804</v>
      </c>
      <c r="AG24" s="36">
        <f>IF(W24&gt;=40,(AF24/Gesamt!$B$33*V24/((1+Gesamt!$B$29)^(Gesamt!$B$33-VB!V24))*(1+AB24)),IF(W24&gt;=35,(AF24/W24*V24/((1+Gesamt!$B$29)^(W24-VB!V24))*(1+AB24)),0))</f>
        <v>8498.8717883686149</v>
      </c>
    </row>
    <row r="25" spans="3:33" x14ac:dyDescent="0.15">
      <c r="C25" s="39" t="s">
        <v>50</v>
      </c>
      <c r="D25" s="41" t="s">
        <v>54</v>
      </c>
      <c r="E25" s="46" t="s">
        <v>57</v>
      </c>
      <c r="F25" s="40">
        <v>24718</v>
      </c>
      <c r="G25" s="40">
        <v>32478</v>
      </c>
      <c r="H25" s="40">
        <v>32478</v>
      </c>
      <c r="I25" s="40">
        <v>32387</v>
      </c>
      <c r="J25" s="47">
        <v>1416.44</v>
      </c>
      <c r="K25" s="32">
        <f t="shared" si="14"/>
        <v>16997.28</v>
      </c>
      <c r="L25" s="48">
        <v>1.4999999999999999E-2</v>
      </c>
      <c r="M25" s="49">
        <f t="shared" si="15"/>
        <v>15.748117727583843</v>
      </c>
      <c r="N25" s="50">
        <f>(Gesamt!$B$2-IF(H25=0,G25,H25))/365.25</f>
        <v>27.080082135523615</v>
      </c>
      <c r="O25" s="50">
        <f t="shared" si="0"/>
        <v>42.828199863107457</v>
      </c>
      <c r="P25" s="51">
        <f>IF(AND(OR(AND(H25&lt;=Gesamt!$B$11,G25&lt;=Gesamt!$B$11),AND(H25&gt;0,H25&lt;=Gesamt!$B$11)), O25&gt;=Gesamt!$B$4),VLOOKUP(O25,Gesamt!$B$4:$C$9,2),0)</f>
        <v>12</v>
      </c>
      <c r="Q25" s="37">
        <f>IF(M25&gt;0,((P25*K25/12)/O25*N25*((1+L25)^M25))/((1+Gesamt!$B$29)^(O25-N25)),0)</f>
        <v>12829.493392250521</v>
      </c>
      <c r="R25" s="52">
        <f>(F25+(IF(C25="W",IF(F25&lt;23347,VLOOKUP(23346,Staffelung,2,FALSE)*365.25,IF(F25&gt;24990,VLOOKUP(24991,Staffelung,2,FALSE)*365.25,VLOOKUP(F25,Staffelung,2,FALSE)*365.25)),Gesamt!$B$26*365.25)))</f>
        <v>48094</v>
      </c>
      <c r="S25" s="52">
        <f t="shared" si="16"/>
        <v>48121</v>
      </c>
      <c r="T25" s="53">
        <f t="shared" si="1"/>
        <v>64</v>
      </c>
      <c r="U25" s="49">
        <f t="shared" si="17"/>
        <v>15.74811772758385</v>
      </c>
      <c r="V25" s="50">
        <f>(Gesamt!$B$2-IF(I25=0,G25,I25))/365.25</f>
        <v>27.329226557152634</v>
      </c>
      <c r="W25" s="50">
        <f t="shared" si="2"/>
        <v>43.077344284736483</v>
      </c>
      <c r="X25" s="54">
        <f>(F25+(IF(C25="W",IF(F25&lt;23347,VLOOKUP(23346,Staffelung,2,FALSE)*365.25,IF(F25&gt;24990,VLOOKUP(24991,Staffelung,2,FALSE)*365.25,VLOOKUP(F25,Staffelung,2,FALSE)*365.25)),Gesamt!$B$26*365.25)))</f>
        <v>48094</v>
      </c>
      <c r="Y25" s="52">
        <f t="shared" si="18"/>
        <v>48121</v>
      </c>
      <c r="Z25" s="53">
        <f t="shared" si="3"/>
        <v>64</v>
      </c>
      <c r="AA25" s="55">
        <f>IF(YEAR(Y25)&lt;=YEAR(Gesamt!$B$2),0,IF(V25&lt;Gesamt!$B$32,(IF(I25=0,G25,I25)+365.25*Gesamt!$B$32),0))</f>
        <v>0</v>
      </c>
      <c r="AB25" s="56">
        <f>IF(U25&lt;Gesamt!$B$36,Gesamt!$C$36,IF(U25&lt;Gesamt!$B$37,Gesamt!$C$37,IF(U25&lt;Gesamt!$B$38,Gesamt!$C$38,Gesamt!$C$39)))</f>
        <v>-0.05</v>
      </c>
      <c r="AC25" s="36">
        <f>IF(AA25&gt;0,IF(AA25&lt;X25,K25/12*Gesamt!$C$32*(1+L25)^(Gesamt!$B$32-VB!V25)*(1+$K$4),0),0)</f>
        <v>0</v>
      </c>
      <c r="AD25" s="36">
        <f>(AC25/Gesamt!$B$32*V25/((1+Gesamt!$B$29)^(Gesamt!$B$32-VB!V25))*(1+AB25))</f>
        <v>0</v>
      </c>
      <c r="AE25" s="55">
        <f>IF(YEAR($Y25)&lt;=YEAR(Gesamt!$B$2),0,IF($V25&lt;Gesamt!$B$33,(IF($I25=0,$G25,$I25)+365.25*Gesamt!$B$33),0))</f>
        <v>46997</v>
      </c>
      <c r="AF25" s="36">
        <f>IF(AE25&gt;0,IF(AE25&lt;$Y25,$K25/12*Gesamt!$C$33*(1+$L25)^(Gesamt!$B$33-VB!$V25)*(1+$K$4),IF(W25&gt;=35,K25/12*Gesamt!$C$33*(1+L25)^(W25-VB!V25)*(1+$K$4),0)))</f>
        <v>8484.8591604679841</v>
      </c>
      <c r="AG25" s="36">
        <f>IF(W25&gt;=40,(AF25/Gesamt!$B$33*V25/((1+Gesamt!$B$29)^(Gesamt!$B$33-VB!V25))*(1+AB25)),IF(W25&gt;=35,(AF25/W25*V25/((1+Gesamt!$B$29)^(W25-VB!V25))*(1+AB25)),0))</f>
        <v>5258.8013791711783</v>
      </c>
    </row>
    <row r="26" spans="3:33" x14ac:dyDescent="0.15">
      <c r="C26" s="39" t="s">
        <v>49</v>
      </c>
      <c r="E26" s="39"/>
      <c r="F26" s="40">
        <v>28281</v>
      </c>
      <c r="G26" s="40">
        <v>34908</v>
      </c>
      <c r="H26" s="40">
        <v>34908</v>
      </c>
      <c r="I26" s="40">
        <v>34908</v>
      </c>
      <c r="J26" s="47">
        <v>2500</v>
      </c>
      <c r="K26" s="32">
        <f t="shared" ref="K26" si="19">J26*12</f>
        <v>30000</v>
      </c>
      <c r="L26" s="48">
        <v>1.4999999999999999E-2</v>
      </c>
      <c r="M26" s="49">
        <f t="shared" ref="M26" si="20">+O26-N26</f>
        <v>26.496919917864481</v>
      </c>
      <c r="N26" s="50">
        <f>(Gesamt!$B$2-IF(H26=0,G26,H26))/365.25</f>
        <v>20.427104722792606</v>
      </c>
      <c r="O26" s="50">
        <f t="shared" si="0"/>
        <v>46.924024640657088</v>
      </c>
      <c r="P26" s="51">
        <f>IF(AND(OR(AND(H26&lt;=Gesamt!$B$11,G26&lt;=Gesamt!$B$11),AND(H26&gt;0,H26&lt;=Gesamt!$B$11)), O26&gt;=Gesamt!$B$4),VLOOKUP(O26,Gesamt!$B$4:$C$9,2),0)</f>
        <v>12</v>
      </c>
      <c r="Q26" s="37">
        <f>IF(M26&gt;0,((P26*K26/12)/O26*N26*((1+L26)^M26))/((1+Gesamt!$B$29)^(O26-N26)),0)</f>
        <v>17592.891990033415</v>
      </c>
      <c r="R26" s="52">
        <f>(F26+(IF(C26="W",IF(F26&lt;23347,VLOOKUP(23346,Staffelung,2,FALSE)*365.25,IF(F26&gt;24990,VLOOKUP(24991,Staffelung,2,FALSE)*365.25,VLOOKUP(F26,Staffelung,2,FALSE)*365.25)),Gesamt!$B$26*365.25)))</f>
        <v>52022.25</v>
      </c>
      <c r="S26" s="52">
        <f t="shared" ref="S26" si="21">EOMONTH(R26,0)</f>
        <v>52047</v>
      </c>
      <c r="T26" s="53">
        <f t="shared" si="1"/>
        <v>65</v>
      </c>
      <c r="U26" s="49">
        <f t="shared" ref="U26" si="22">+W26-V26</f>
        <v>26.496919917864481</v>
      </c>
      <c r="V26" s="50">
        <f>(Gesamt!$B$2-IF(I26=0,G26,I26))/365.25</f>
        <v>20.427104722792606</v>
      </c>
      <c r="W26" s="50">
        <f t="shared" si="2"/>
        <v>46.924024640657088</v>
      </c>
      <c r="X26" s="54">
        <f>(F26+(IF(C26="W",IF(F26&lt;23347,VLOOKUP(23346,Staffelung,2,FALSE)*365.25,IF(F26&gt;24990,VLOOKUP(24991,Staffelung,2,FALSE)*365.25,VLOOKUP(F26,Staffelung,2,FALSE)*365.25)),Gesamt!$B$26*365.25)))</f>
        <v>52022.25</v>
      </c>
      <c r="Y26" s="52">
        <f t="shared" ref="Y26" si="23">S26</f>
        <v>52047</v>
      </c>
      <c r="Z26" s="53">
        <f t="shared" si="3"/>
        <v>65</v>
      </c>
      <c r="AA26" s="55">
        <f>IF(YEAR(Y26)&lt;=YEAR(Gesamt!$B$2),0,IF(V26&lt;Gesamt!$B$32,(IF(I26=0,G26,I26)+365.25*Gesamt!$B$32),0))</f>
        <v>44039.25</v>
      </c>
      <c r="AB26" s="56">
        <f>IF(U26&lt;Gesamt!$B$36,Gesamt!$C$36,IF(U26&lt;Gesamt!$B$37,Gesamt!$C$37,IF(U26&lt;Gesamt!$B$38,Gesamt!$C$38,Gesamt!$C$39)))</f>
        <v>-0.1</v>
      </c>
      <c r="AC26" s="36">
        <f>IF(AA26&gt;0,IF(AA26&lt;X26,K26/12*Gesamt!$C$32*(1+L26)^(Gesamt!$B$32-VB!V26)*(1+$K$4),0),0)</f>
        <v>6637.3580462976215</v>
      </c>
      <c r="AD26" s="36">
        <f>(AC26/Gesamt!$B$32*V26/((1+Gesamt!$B$29)^(Gesamt!$B$32-VB!V26))*(1+AB26))</f>
        <v>4800.3059744011134</v>
      </c>
      <c r="AE26" s="55">
        <f>IF(YEAR($Y26)&lt;=YEAR(Gesamt!$B$2),0,IF($V26&lt;Gesamt!$B$33,(IF($I26=0,$G26,$I26)+365.25*Gesamt!$B$33),0))</f>
        <v>49518</v>
      </c>
      <c r="AF26" s="36">
        <f>IF(AE26&gt;0,IF(AE26&lt;$Y26,$K26/12*Gesamt!$C$33*(1+$L26)^(Gesamt!$B$33-VB!$V26)*(1+$K$4),IF(W26&gt;=35,K26/12*Gesamt!$C$33*(1+L26)^(W26-VB!V26)*(1+$K$4),0)))</f>
        <v>16596.475734695345</v>
      </c>
      <c r="AG26" s="36">
        <f>IF(W26&gt;=40,(AF26/Gesamt!$B$33*V26/((1+Gesamt!$B$29)^(Gesamt!$B$33-VB!V26))*(1+AB26)),IF(W26&gt;=35,(AF26/W26*V26/((1+Gesamt!$B$29)^(W26-VB!V26))*(1+AB26)),0))</f>
        <v>7102.8923586291112</v>
      </c>
    </row>
    <row r="27" spans="3:33" x14ac:dyDescent="0.15">
      <c r="C27" s="39" t="s">
        <v>49</v>
      </c>
      <c r="E27" s="39"/>
      <c r="F27" s="40">
        <v>28989</v>
      </c>
      <c r="G27" s="40">
        <v>37505</v>
      </c>
      <c r="H27" s="40">
        <v>37505</v>
      </c>
      <c r="I27" s="40">
        <v>37505</v>
      </c>
      <c r="J27" s="47">
        <v>2500</v>
      </c>
      <c r="K27" s="32">
        <f t="shared" ref="K27:K90" si="24">J27*12</f>
        <v>30000</v>
      </c>
      <c r="L27" s="48">
        <v>1.4999999999999999E-2</v>
      </c>
      <c r="M27" s="49">
        <f t="shared" ref="M27:M90" si="25">+O27-N27</f>
        <v>28.416153319644081</v>
      </c>
      <c r="N27" s="50">
        <f>(Gesamt!$B$2-IF(H27=0,G27,H27))/365.25</f>
        <v>13.316906228610542</v>
      </c>
      <c r="O27" s="50">
        <f t="shared" si="0"/>
        <v>41.733059548254623</v>
      </c>
      <c r="P27" s="51">
        <f>IF(AND(OR(AND(H27&lt;=Gesamt!$B$11,G27&lt;=Gesamt!$B$11),AND(H27&gt;0,H27&lt;=Gesamt!$B$11)), O27&gt;=Gesamt!$B$4),VLOOKUP(O27,Gesamt!$B$4:$C$9,2),0)</f>
        <v>12</v>
      </c>
      <c r="Q27" s="37">
        <f>IF(M27&gt;0,((P27*K27/12)/O27*N27*((1+L27)^M27))/((1+Gesamt!$B$29)^(O27-N27)),0)</f>
        <v>13177.161063001942</v>
      </c>
      <c r="R27" s="52">
        <f>(F27+(IF(C27="W",IF(F27&lt;23347,VLOOKUP(23346,Staffelung,2,FALSE)*365.25,IF(F27&gt;24990,VLOOKUP(24991,Staffelung,2,FALSE)*365.25,VLOOKUP(F27,Staffelung,2,FALSE)*365.25)),Gesamt!$B$26*365.25)))</f>
        <v>52730.25</v>
      </c>
      <c r="S27" s="52">
        <f t="shared" ref="S27:S90" si="26">EOMONTH(R27,0)</f>
        <v>52748</v>
      </c>
      <c r="T27" s="53">
        <f t="shared" si="1"/>
        <v>65</v>
      </c>
      <c r="U27" s="49">
        <f t="shared" ref="U27:U90" si="27">+W27-V27</f>
        <v>28.416153319644081</v>
      </c>
      <c r="V27" s="50">
        <f>(Gesamt!$B$2-IF(I27=0,G27,I27))/365.25</f>
        <v>13.316906228610542</v>
      </c>
      <c r="W27" s="50">
        <f t="shared" si="2"/>
        <v>41.733059548254623</v>
      </c>
      <c r="X27" s="54">
        <f>(F27+(IF(C27="W",IF(F27&lt;23347,VLOOKUP(23346,Staffelung,2,FALSE)*365.25,IF(F27&gt;24990,VLOOKUP(24991,Staffelung,2,FALSE)*365.25,VLOOKUP(F27,Staffelung,2,FALSE)*365.25)),Gesamt!$B$26*365.25)))</f>
        <v>52730.25</v>
      </c>
      <c r="Y27" s="52">
        <f t="shared" ref="Y27:Y90" si="28">S27</f>
        <v>52748</v>
      </c>
      <c r="Z27" s="53">
        <f t="shared" si="3"/>
        <v>65</v>
      </c>
      <c r="AA27" s="55">
        <f>IF(YEAR(Y27)&lt;=YEAR(Gesamt!$B$2),0,IF(V27&lt;Gesamt!$B$32,(IF(I27=0,G27,I27)+365.25*Gesamt!$B$32),0))</f>
        <v>46636.25</v>
      </c>
      <c r="AB27" s="56">
        <f>IF(U27&lt;Gesamt!$B$36,Gesamt!$C$36,IF(U27&lt;Gesamt!$B$37,Gesamt!$C$37,IF(U27&lt;Gesamt!$B$38,Gesamt!$C$38,Gesamt!$C$39)))</f>
        <v>-0.1</v>
      </c>
      <c r="AC27" s="36">
        <f>IF(AA27&gt;0,IF(AA27&lt;X27,K27/12*Gesamt!$C$32*(1+L27)^(Gesamt!$B$32-VB!V27)*(1+$K$4),0),0)</f>
        <v>7378.534117744106</v>
      </c>
      <c r="AD27" s="36">
        <f>(AC27/Gesamt!$B$32*V27/((1+Gesamt!$B$29)^(Gesamt!$B$32-VB!V27))*(1+AB27))</f>
        <v>3389.9235354658158</v>
      </c>
      <c r="AE27" s="55">
        <f>IF(YEAR($Y27)&lt;=YEAR(Gesamt!$B$2),0,IF($V27&lt;Gesamt!$B$33,(IF($I27=0,$G27,$I27)+365.25*Gesamt!$B$33),0))</f>
        <v>52115</v>
      </c>
      <c r="AF27" s="36">
        <f>IF(AE27&gt;0,IF(AE27&lt;$Y27,$K27/12*Gesamt!$C$33*(1+$L27)^(Gesamt!$B$33-VB!$V27)*(1+$K$4),IF(W27&gt;=35,K27/12*Gesamt!$C$33*(1+L27)^(W27-VB!V27)*(1+$K$4),0)))</f>
        <v>18449.759917813954</v>
      </c>
      <c r="AG27" s="36">
        <f>IF(W27&gt;=40,(AF27/Gesamt!$B$33*V27/((1+Gesamt!$B$29)^(Gesamt!$B$33-VB!V27))*(1+AB27)),IF(W27&gt;=35,(AF27/W27*V27/((1+Gesamt!$B$29)^(W27-VB!V27))*(1+AB27)),0))</f>
        <v>5015.9848361335216</v>
      </c>
    </row>
    <row r="28" spans="3:33" x14ac:dyDescent="0.15">
      <c r="C28" s="39" t="s">
        <v>49</v>
      </c>
      <c r="E28" s="39"/>
      <c r="F28" s="40">
        <v>29420</v>
      </c>
      <c r="G28" s="40">
        <v>36617</v>
      </c>
      <c r="H28" s="40">
        <v>36617</v>
      </c>
      <c r="I28" s="40">
        <v>36617</v>
      </c>
      <c r="J28" s="47">
        <v>2500</v>
      </c>
      <c r="K28" s="32">
        <f t="shared" si="24"/>
        <v>30000</v>
      </c>
      <c r="L28" s="48">
        <v>1.4999999999999999E-2</v>
      </c>
      <c r="M28" s="49">
        <f t="shared" si="25"/>
        <v>29.582477754962355</v>
      </c>
      <c r="N28" s="50">
        <f>(Gesamt!$B$2-IF(H28=0,G28,H28))/365.25</f>
        <v>15.748117727583846</v>
      </c>
      <c r="O28" s="50">
        <f t="shared" si="0"/>
        <v>45.330595482546201</v>
      </c>
      <c r="P28" s="51">
        <f>IF(AND(OR(AND(H28&lt;=Gesamt!$B$11,G28&lt;=Gesamt!$B$11),AND(H28&gt;0,H28&lt;=Gesamt!$B$11)), O28&gt;=Gesamt!$B$4),VLOOKUP(O28,Gesamt!$B$4:$C$9,2),0)</f>
        <v>12</v>
      </c>
      <c r="Q28" s="37">
        <f>IF(M28&gt;0,((P28*K28/12)/O28*N28*((1+L28)^M28))/((1+Gesamt!$B$29)^(O28-N28)),0)</f>
        <v>14535.567997077065</v>
      </c>
      <c r="R28" s="52">
        <f>(F28+(IF(C28="W",IF(F28&lt;23347,VLOOKUP(23346,Staffelung,2,FALSE)*365.25,IF(F28&gt;24990,VLOOKUP(24991,Staffelung,2,FALSE)*365.25,VLOOKUP(F28,Staffelung,2,FALSE)*365.25)),Gesamt!$B$26*365.25)))</f>
        <v>53161.25</v>
      </c>
      <c r="S28" s="52">
        <f t="shared" si="26"/>
        <v>53174</v>
      </c>
      <c r="T28" s="53">
        <f t="shared" si="1"/>
        <v>65</v>
      </c>
      <c r="U28" s="49">
        <f t="shared" si="27"/>
        <v>29.582477754962355</v>
      </c>
      <c r="V28" s="50">
        <f>(Gesamt!$B$2-IF(I28=0,G28,I28))/365.25</f>
        <v>15.748117727583846</v>
      </c>
      <c r="W28" s="50">
        <f t="shared" si="2"/>
        <v>45.330595482546201</v>
      </c>
      <c r="X28" s="54">
        <f>(F28+(IF(C28="W",IF(F28&lt;23347,VLOOKUP(23346,Staffelung,2,FALSE)*365.25,IF(F28&gt;24990,VLOOKUP(24991,Staffelung,2,FALSE)*365.25,VLOOKUP(F28,Staffelung,2,FALSE)*365.25)),Gesamt!$B$26*365.25)))</f>
        <v>53161.25</v>
      </c>
      <c r="Y28" s="52">
        <f t="shared" si="28"/>
        <v>53174</v>
      </c>
      <c r="Z28" s="53">
        <f t="shared" si="3"/>
        <v>65</v>
      </c>
      <c r="AA28" s="55">
        <f>IF(YEAR(Y28)&lt;=YEAR(Gesamt!$B$2),0,IF(V28&lt;Gesamt!$B$32,(IF(I28=0,G28,I28)+365.25*Gesamt!$B$32),0))</f>
        <v>45748.25</v>
      </c>
      <c r="AB28" s="56">
        <f>IF(U28&lt;Gesamt!$B$36,Gesamt!$C$36,IF(U28&lt;Gesamt!$B$37,Gesamt!$C$37,IF(U28&lt;Gesamt!$B$38,Gesamt!$C$38,Gesamt!$C$39)))</f>
        <v>-0.1</v>
      </c>
      <c r="AC28" s="36">
        <f>IF(AA28&gt;0,IF(AA28&lt;X28,K28/12*Gesamt!$C$32*(1+L28)^(Gesamt!$B$32-VB!V28)*(1+$K$4),0),0)</f>
        <v>7116.2266777339073</v>
      </c>
      <c r="AD28" s="36">
        <f>(AC28/Gesamt!$B$32*V28/((1+Gesamt!$B$29)^(Gesamt!$B$32-VB!V28))*(1+AB28))</f>
        <v>3900.6930459903865</v>
      </c>
      <c r="AE28" s="55">
        <f>IF(YEAR($Y28)&lt;=YEAR(Gesamt!$B$2),0,IF($V28&lt;Gesamt!$B$33,(IF($I28=0,$G28,$I28)+365.25*Gesamt!$B$33),0))</f>
        <v>51227</v>
      </c>
      <c r="AF28" s="36">
        <f>IF(AE28&gt;0,IF(AE28&lt;$Y28,$K28/12*Gesamt!$C$33*(1+$L28)^(Gesamt!$B$33-VB!$V28)*(1+$K$4),IF(W28&gt;=35,K28/12*Gesamt!$C$33*(1+L28)^(W28-VB!V28)*(1+$K$4),0)))</f>
        <v>17793.869572168416</v>
      </c>
      <c r="AG28" s="36">
        <f>IF(W28&gt;=40,(AF28/Gesamt!$B$33*V28/((1+Gesamt!$B$29)^(Gesamt!$B$33-VB!V28))*(1+AB28)),IF(W28&gt;=35,(AF28/W28*V28/((1+Gesamt!$B$29)^(W28-VB!V28))*(1+AB28)),0))</f>
        <v>5771.7576707554472</v>
      </c>
    </row>
    <row r="29" spans="3:33" x14ac:dyDescent="0.15">
      <c r="C29" s="39" t="s">
        <v>50</v>
      </c>
      <c r="E29" s="39"/>
      <c r="F29" s="40">
        <v>27440</v>
      </c>
      <c r="G29" s="40">
        <v>34798</v>
      </c>
      <c r="H29" s="40">
        <v>34798</v>
      </c>
      <c r="I29" s="40">
        <v>34798</v>
      </c>
      <c r="J29" s="47">
        <v>2500</v>
      </c>
      <c r="K29" s="32">
        <f t="shared" si="24"/>
        <v>30000</v>
      </c>
      <c r="L29" s="48">
        <v>1.4999999999999999E-2</v>
      </c>
      <c r="M29" s="49">
        <f t="shared" si="25"/>
        <v>24.164271047227924</v>
      </c>
      <c r="N29" s="50">
        <f>(Gesamt!$B$2-IF(H29=0,G29,H29))/365.25</f>
        <v>20.728268309377139</v>
      </c>
      <c r="O29" s="50">
        <f t="shared" si="0"/>
        <v>44.892539356605063</v>
      </c>
      <c r="P29" s="51">
        <f>IF(AND(OR(AND(H29&lt;=Gesamt!$B$11,G29&lt;=Gesamt!$B$11),AND(H29&gt;0,H29&lt;=Gesamt!$B$11)), O29&gt;=Gesamt!$B$4),VLOOKUP(O29,Gesamt!$B$4:$C$9,2),0)</f>
        <v>12</v>
      </c>
      <c r="Q29" s="37">
        <f>IF(M29&gt;0,((P29*K29/12)/O29*N29*((1+L29)^M29))/((1+Gesamt!$B$29)^(O29-N29)),0)</f>
        <v>18177.009870446742</v>
      </c>
      <c r="R29" s="52">
        <f>(F29+(IF(C29="W",IF(F29&lt;23347,VLOOKUP(23346,Staffelung,2,FALSE)*365.25,IF(F29&gt;24990,VLOOKUP(24991,Staffelung,2,FALSE)*365.25,VLOOKUP(F29,Staffelung,2,FALSE)*365.25)),Gesamt!$B$26*365.25)))</f>
        <v>51181.25</v>
      </c>
      <c r="S29" s="52">
        <f t="shared" si="26"/>
        <v>51195</v>
      </c>
      <c r="T29" s="53">
        <f t="shared" si="1"/>
        <v>65</v>
      </c>
      <c r="U29" s="49">
        <f t="shared" si="27"/>
        <v>24.164271047227924</v>
      </c>
      <c r="V29" s="50">
        <f>(Gesamt!$B$2-IF(I29=0,G29,I29))/365.25</f>
        <v>20.728268309377139</v>
      </c>
      <c r="W29" s="50">
        <f t="shared" si="2"/>
        <v>44.892539356605063</v>
      </c>
      <c r="X29" s="54">
        <f>(F29+(IF(C29="W",IF(F29&lt;23347,VLOOKUP(23346,Staffelung,2,FALSE)*365.25,IF(F29&gt;24990,VLOOKUP(24991,Staffelung,2,FALSE)*365.25,VLOOKUP(F29,Staffelung,2,FALSE)*365.25)),Gesamt!$B$26*365.25)))</f>
        <v>51181.25</v>
      </c>
      <c r="Y29" s="52">
        <f t="shared" si="28"/>
        <v>51195</v>
      </c>
      <c r="Z29" s="53">
        <f t="shared" si="3"/>
        <v>65</v>
      </c>
      <c r="AA29" s="55">
        <f>IF(YEAR(Y29)&lt;=YEAR(Gesamt!$B$2),0,IF(V29&lt;Gesamt!$B$32,(IF(I29=0,G29,I29)+365.25*Gesamt!$B$32),0))</f>
        <v>43929.25</v>
      </c>
      <c r="AB29" s="56">
        <f>IF(U29&lt;Gesamt!$B$36,Gesamt!$C$36,IF(U29&lt;Gesamt!$B$37,Gesamt!$C$37,IF(U29&lt;Gesamt!$B$38,Gesamt!$C$38,Gesamt!$C$39)))</f>
        <v>-0.1</v>
      </c>
      <c r="AC29" s="36">
        <f>IF(AA29&gt;0,IF(AA29&lt;X29,K29/12*Gesamt!$C$32*(1+L29)^(Gesamt!$B$32-VB!V29)*(1+$K$4),0),0)</f>
        <v>6607.6633677217387</v>
      </c>
      <c r="AD29" s="36">
        <f>(AC29/Gesamt!$B$32*V29/((1+Gesamt!$B$29)^(Gesamt!$B$32-VB!V29))*(1+AB29))</f>
        <v>4854.6096850176118</v>
      </c>
      <c r="AE29" s="55">
        <f>IF(YEAR($Y29)&lt;=YEAR(Gesamt!$B$2),0,IF($V29&lt;Gesamt!$B$33,(IF($I29=0,$G29,$I29)+365.25*Gesamt!$B$33),0))</f>
        <v>49408</v>
      </c>
      <c r="AF29" s="36">
        <f>IF(AE29&gt;0,IF(AE29&lt;$Y29,$K29/12*Gesamt!$C$33*(1+$L29)^(Gesamt!$B$33-VB!$V29)*(1+$K$4),IF(W29&gt;=35,K29/12*Gesamt!$C$33*(1+L29)^(W29-VB!V29)*(1+$K$4),0)))</f>
        <v>16522.225255966219</v>
      </c>
      <c r="AG29" s="36">
        <f>IF(W29&gt;=40,(AF29/Gesamt!$B$33*V29/((1+Gesamt!$B$29)^(Gesamt!$B$33-VB!V29))*(1+AB29)),IF(W29&gt;=35,(AF29/W29*V29/((1+Gesamt!$B$29)^(W29-VB!V29))*(1+AB29)),0))</f>
        <v>7183.2441972910756</v>
      </c>
    </row>
    <row r="30" spans="3:33" x14ac:dyDescent="0.15">
      <c r="C30" s="39" t="s">
        <v>49</v>
      </c>
      <c r="E30" s="39"/>
      <c r="F30" s="40">
        <v>23504</v>
      </c>
      <c r="G30" s="40">
        <v>36586</v>
      </c>
      <c r="H30" s="40">
        <v>36586</v>
      </c>
      <c r="I30" s="40">
        <v>36586</v>
      </c>
      <c r="J30" s="47">
        <v>2500</v>
      </c>
      <c r="K30" s="32">
        <f t="shared" si="24"/>
        <v>30000</v>
      </c>
      <c r="L30" s="48">
        <v>1.4999999999999999E-2</v>
      </c>
      <c r="M30" s="49">
        <f t="shared" si="25"/>
        <v>13.415468856947296</v>
      </c>
      <c r="N30" s="50">
        <f>(Gesamt!$B$2-IF(H30=0,G30,H30))/365.25</f>
        <v>15.832991101984941</v>
      </c>
      <c r="O30" s="50">
        <f t="shared" si="0"/>
        <v>29.248459958932237</v>
      </c>
      <c r="P30" s="51">
        <f>IF(AND(OR(AND(H30&lt;=Gesamt!$B$11,G30&lt;=Gesamt!$B$11),AND(H30&gt;0,H30&lt;=Gesamt!$B$11)), O30&gt;=Gesamt!$B$4),VLOOKUP(O30,Gesamt!$B$4:$C$9,2),0)</f>
        <v>12</v>
      </c>
      <c r="Q30" s="37">
        <f>IF(M30&gt;0,((P30*K30/12)/O30*N30*((1+L30)^M30))/((1+Gesamt!$B$29)^(O30-N30)),0)</f>
        <v>18884.220340349399</v>
      </c>
      <c r="R30" s="52">
        <f>(F30+(IF(C30="W",IF(F30&lt;23347,VLOOKUP(23346,Staffelung,2,FALSE)*365.25,IF(F30&gt;24990,VLOOKUP(24991,Staffelung,2,FALSE)*365.25,VLOOKUP(F30,Staffelung,2,FALSE)*365.25)),Gesamt!$B$26*365.25)))</f>
        <v>47245.25</v>
      </c>
      <c r="S30" s="52">
        <f t="shared" si="26"/>
        <v>47269</v>
      </c>
      <c r="T30" s="53">
        <f t="shared" si="1"/>
        <v>65</v>
      </c>
      <c r="U30" s="49">
        <f t="shared" si="27"/>
        <v>13.415468856947296</v>
      </c>
      <c r="V30" s="50">
        <f>(Gesamt!$B$2-IF(I30=0,G30,I30))/365.25</f>
        <v>15.832991101984941</v>
      </c>
      <c r="W30" s="50">
        <f t="shared" si="2"/>
        <v>29.248459958932237</v>
      </c>
      <c r="X30" s="54">
        <f>(F30+(IF(C30="W",IF(F30&lt;23347,VLOOKUP(23346,Staffelung,2,FALSE)*365.25,IF(F30&gt;24990,VLOOKUP(24991,Staffelung,2,FALSE)*365.25,VLOOKUP(F30,Staffelung,2,FALSE)*365.25)),Gesamt!$B$26*365.25)))</f>
        <v>47245.25</v>
      </c>
      <c r="Y30" s="52">
        <f t="shared" si="28"/>
        <v>47269</v>
      </c>
      <c r="Z30" s="53">
        <f t="shared" si="3"/>
        <v>65</v>
      </c>
      <c r="AA30" s="55">
        <f>IF(YEAR(Y30)&lt;=YEAR(Gesamt!$B$2),0,IF(V30&lt;Gesamt!$B$32,(IF(I30=0,G30,I30)+365.25*Gesamt!$B$32),0))</f>
        <v>45717.25</v>
      </c>
      <c r="AB30" s="56">
        <f>IF(U30&lt;Gesamt!$B$36,Gesamt!$C$36,IF(U30&lt;Gesamt!$B$37,Gesamt!$C$37,IF(U30&lt;Gesamt!$B$38,Gesamt!$C$38,Gesamt!$C$39)))</f>
        <v>-0.05</v>
      </c>
      <c r="AC30" s="36">
        <f>IF(AA30&gt;0,IF(AA30&lt;X30,K30/12*Gesamt!$C$32*(1+L30)^(Gesamt!$B$32-VB!V30)*(1+$K$4),0),0)</f>
        <v>7107.2399600033923</v>
      </c>
      <c r="AD30" s="36">
        <f>(AC30/Gesamt!$B$32*V30/((1+Gesamt!$B$29)^(Gesamt!$B$32-VB!V30))*(1+AB30))</f>
        <v>4135.6396100925176</v>
      </c>
      <c r="AE30" s="55">
        <f>IF(YEAR($Y30)&lt;=YEAR(Gesamt!$B$2),0,IF($V30&lt;Gesamt!$B$33,(IF($I30=0,$G30,$I30)+365.25*Gesamt!$B$33),0))</f>
        <v>51196</v>
      </c>
      <c r="AF30" s="36">
        <f>IF(AE30&gt;0,IF(AE30&lt;$Y30,$K30/12*Gesamt!$C$33*(1+$L30)^(Gesamt!$B$33-VB!$V30)*(1+$K$4),IF(W30&gt;=35,K30/12*Gesamt!$C$33*(1+L30)^(W30-VB!V30)*(1+$K$4),0)))</f>
        <v>0</v>
      </c>
      <c r="AG30" s="36">
        <f>IF(W30&gt;=40,(AF30/Gesamt!$B$33*V30/((1+Gesamt!$B$29)^(Gesamt!$B$33-VB!V30))*(1+AB30)),IF(W30&gt;=35,(AF30/W30*V30/((1+Gesamt!$B$29)^(W30-VB!V30))*(1+AB30)),0))</f>
        <v>0</v>
      </c>
    </row>
    <row r="31" spans="3:33" x14ac:dyDescent="0.15">
      <c r="C31" s="58" t="s">
        <v>49</v>
      </c>
      <c r="D31" s="58" t="s">
        <v>54</v>
      </c>
      <c r="E31" s="58" t="s">
        <v>96</v>
      </c>
      <c r="F31" s="59">
        <v>21211</v>
      </c>
      <c r="G31" s="59">
        <v>29803</v>
      </c>
      <c r="H31" s="59">
        <v>29803</v>
      </c>
      <c r="I31" s="59">
        <v>29803</v>
      </c>
      <c r="J31" s="47">
        <v>5359.73</v>
      </c>
      <c r="K31" s="32">
        <f t="shared" si="24"/>
        <v>64316.759999999995</v>
      </c>
      <c r="L31" s="48">
        <v>1.4999999999999999E-2</v>
      </c>
      <c r="M31" s="49">
        <f t="shared" si="25"/>
        <v>7.0855578370978805</v>
      </c>
      <c r="N31" s="50">
        <f>(Gesamt!$B$2-IF(H31=0,G31,H31))/365.25</f>
        <v>34.403832991101986</v>
      </c>
      <c r="O31" s="50">
        <f t="shared" si="0"/>
        <v>41.489390828199866</v>
      </c>
      <c r="P31" s="51">
        <f>IF(AND(OR(AND(H31&lt;=Gesamt!$B$11,G31&lt;=Gesamt!$B$11),AND(H31&gt;0,H31&lt;=Gesamt!$B$11)), O31&gt;=Gesamt!$B$4),VLOOKUP(O31,Gesamt!$B$4:$C$9,2),0)</f>
        <v>12</v>
      </c>
      <c r="Q31" s="37">
        <f>IF(M31&gt;0,((P31*K31/12)/O31*N31*((1+L31)^M31))/((1+Gesamt!$B$29)^(O31-N31)),0)</f>
        <v>57756.124972506921</v>
      </c>
      <c r="R31" s="52">
        <f>(F31+(IF(C31="W",IF(F31&lt;23347,VLOOKUP(23346,Staffelung,2,FALSE)*365.25,IF(F31&gt;24990,VLOOKUP(24991,Staffelung,2,FALSE)*365.25,VLOOKUP(F31,Staffelung,2,FALSE)*365.25)),Gesamt!$B$26*365.25)))</f>
        <v>44952.25</v>
      </c>
      <c r="S31" s="52">
        <f t="shared" si="26"/>
        <v>44957</v>
      </c>
      <c r="T31" s="53">
        <f t="shared" si="1"/>
        <v>65</v>
      </c>
      <c r="U31" s="49">
        <f t="shared" si="27"/>
        <v>7.0855578370978805</v>
      </c>
      <c r="V31" s="50">
        <f>(Gesamt!$B$2-IF(I31=0,G31,I31))/365.25</f>
        <v>34.403832991101986</v>
      </c>
      <c r="W31" s="50">
        <f t="shared" si="2"/>
        <v>41.489390828199866</v>
      </c>
      <c r="X31" s="54">
        <f>(F31+(IF(C31="W",IF(F31&lt;23347,VLOOKUP(23346,Staffelung,2,FALSE)*365.25,IF(F31&gt;24990,VLOOKUP(24991,Staffelung,2,FALSE)*365.25,VLOOKUP(F31,Staffelung,2,FALSE)*365.25)),Gesamt!$B$26*365.25)))</f>
        <v>44952.25</v>
      </c>
      <c r="Y31" s="52">
        <f t="shared" si="28"/>
        <v>44957</v>
      </c>
      <c r="Z31" s="53">
        <f t="shared" si="3"/>
        <v>65</v>
      </c>
      <c r="AA31" s="55">
        <f>IF(YEAR(Y31)&lt;=YEAR(Gesamt!$B$2),0,IF(V31&lt;Gesamt!$B$32,(IF(I31=0,G31,I31)+365.25*Gesamt!$B$32),0))</f>
        <v>0</v>
      </c>
      <c r="AB31" s="56">
        <f>IF(U31&lt;Gesamt!$B$36,Gesamt!$C$36,IF(U31&lt;Gesamt!$B$37,Gesamt!$C$37,IF(U31&lt;Gesamt!$B$38,Gesamt!$C$38,Gesamt!$C$39)))</f>
        <v>0</v>
      </c>
      <c r="AC31" s="36">
        <f>IF(AA31&gt;0,IF(AA31&lt;X31,K31/12*Gesamt!$C$32*(1+L31)^(Gesamt!$B$32-VB!V31)*(1+$K$4),0),0)</f>
        <v>0</v>
      </c>
      <c r="AD31" s="36">
        <f>(AC31/Gesamt!$B$32*V31/((1+Gesamt!$B$29)^(Gesamt!$B$32-VB!V31))*(1+AB31))</f>
        <v>0</v>
      </c>
      <c r="AE31" s="55">
        <f>IF(YEAR($Y31)&lt;=YEAR(Gesamt!$B$2),0,IF($V31&lt;Gesamt!$B$33,(IF($I31=0,$G31,$I31)+365.25*Gesamt!$B$33),0))</f>
        <v>44413</v>
      </c>
      <c r="AF31" s="36">
        <f>IF(AE31&gt;0,IF(AE31&lt;$Y31,$K31/12*Gesamt!$C$33*(1+$L31)^(Gesamt!$B$33-VB!$V31)*(1+$K$4),IF(W31&gt;=35,K31/12*Gesamt!$C$33*(1+L31)^(W31-VB!V31)*(1+$K$4),0)))</f>
        <v>28896.461418979768</v>
      </c>
      <c r="AG31" s="36">
        <f>IF(W31&gt;=40,(AF31/Gesamt!$B$33*V31/((1+Gesamt!$B$29)^(Gesamt!$B$33-VB!V31))*(1+AB31)),IF(W31&gt;=35,(AF31/W31*V31/((1+Gesamt!$B$29)^(W31-VB!V31))*(1+AB31)),0))</f>
        <v>24352.118578331141</v>
      </c>
    </row>
    <row r="32" spans="3:33" x14ac:dyDescent="0.15">
      <c r="C32" s="58" t="s">
        <v>50</v>
      </c>
      <c r="D32" s="58" t="s">
        <v>54</v>
      </c>
      <c r="E32" s="58" t="s">
        <v>97</v>
      </c>
      <c r="F32" s="59">
        <v>27459</v>
      </c>
      <c r="G32" s="59">
        <v>34943</v>
      </c>
      <c r="H32" s="59">
        <v>34943</v>
      </c>
      <c r="I32" s="59">
        <v>34943</v>
      </c>
      <c r="J32" s="47">
        <v>2040.67</v>
      </c>
      <c r="K32" s="32">
        <f t="shared" si="24"/>
        <v>24488.04</v>
      </c>
      <c r="L32" s="48">
        <v>1.4999999999999999E-2</v>
      </c>
      <c r="M32" s="49">
        <f t="shared" si="25"/>
        <v>24.249144421629019</v>
      </c>
      <c r="N32" s="50">
        <f>(Gesamt!$B$2-IF(H32=0,G32,H32))/365.25</f>
        <v>20.331279945242983</v>
      </c>
      <c r="O32" s="50">
        <f t="shared" si="0"/>
        <v>44.580424366872002</v>
      </c>
      <c r="P32" s="51">
        <f>IF(AND(OR(AND(H32&lt;=Gesamt!$B$11,G32&lt;=Gesamt!$B$11),AND(H32&gt;0,H32&lt;=Gesamt!$B$11)), O32&gt;=Gesamt!$B$4),VLOOKUP(O32,Gesamt!$B$4:$C$9,2),0)</f>
        <v>12</v>
      </c>
      <c r="Q32" s="37">
        <f>IF(M32&gt;0,((P32*K32/12)/O32*N32*((1+L32)^M32))/((1+Gesamt!$B$29)^(O32-N32)),0)</f>
        <v>14669.0296849886</v>
      </c>
      <c r="R32" s="52">
        <f>(F32+(IF(C32="W",IF(F32&lt;23347,VLOOKUP(23346,Staffelung,2,FALSE)*365.25,IF(F32&gt;24990,VLOOKUP(24991,Staffelung,2,FALSE)*365.25,VLOOKUP(F32,Staffelung,2,FALSE)*365.25)),Gesamt!$B$26*365.25)))</f>
        <v>51200.25</v>
      </c>
      <c r="S32" s="52">
        <f t="shared" si="26"/>
        <v>51226</v>
      </c>
      <c r="T32" s="53">
        <f t="shared" si="1"/>
        <v>65</v>
      </c>
      <c r="U32" s="49">
        <f t="shared" si="27"/>
        <v>24.249144421629019</v>
      </c>
      <c r="V32" s="50">
        <f>(Gesamt!$B$2-IF(I32=0,G32,I32))/365.25</f>
        <v>20.331279945242983</v>
      </c>
      <c r="W32" s="50">
        <f t="shared" si="2"/>
        <v>44.580424366872002</v>
      </c>
      <c r="X32" s="54">
        <f>(F32+(IF(C32="W",IF(F32&lt;23347,VLOOKUP(23346,Staffelung,2,FALSE)*365.25,IF(F32&gt;24990,VLOOKUP(24991,Staffelung,2,FALSE)*365.25,VLOOKUP(F32,Staffelung,2,FALSE)*365.25)),Gesamt!$B$26*365.25)))</f>
        <v>51200.25</v>
      </c>
      <c r="Y32" s="52">
        <f t="shared" si="28"/>
        <v>51226</v>
      </c>
      <c r="Z32" s="53">
        <f t="shared" si="3"/>
        <v>65</v>
      </c>
      <c r="AA32" s="55">
        <f>IF(YEAR(Y32)&lt;=YEAR(Gesamt!$B$2),0,IF(V32&lt;Gesamt!$B$32,(IF(I32=0,G32,I32)+365.25*Gesamt!$B$32),0))</f>
        <v>44074.25</v>
      </c>
      <c r="AB32" s="56">
        <f>IF(U32&lt;Gesamt!$B$36,Gesamt!$C$36,IF(U32&lt;Gesamt!$B$37,Gesamt!$C$37,IF(U32&lt;Gesamt!$B$38,Gesamt!$C$38,Gesamt!$C$39)))</f>
        <v>-0.1</v>
      </c>
      <c r="AC32" s="36">
        <f>IF(AA32&gt;0,IF(AA32&lt;X32,K32/12*Gesamt!$C$32*(1+L32)^(Gesamt!$B$32-VB!V32)*(1+$K$4),0),0)</f>
        <v>5425.598148466971</v>
      </c>
      <c r="AD32" s="36">
        <f>(AC32/Gesamt!$B$32*V32/((1+Gesamt!$B$29)^(Gesamt!$B$32-VB!V32))*(1+AB32))</f>
        <v>3904.1597627667875</v>
      </c>
      <c r="AE32" s="55">
        <f>IF(YEAR($Y32)&lt;=YEAR(Gesamt!$B$2),0,IF($V32&lt;Gesamt!$B$33,(IF($I32=0,$G32,$I32)+365.25*Gesamt!$B$33),0))</f>
        <v>49553</v>
      </c>
      <c r="AF32" s="36">
        <f>IF(AE32&gt;0,IF(AE32&lt;$Y32,$K32/12*Gesamt!$C$33*(1+$L32)^(Gesamt!$B$33-VB!$V32)*(1+$K$4),IF(W32&gt;=35,K32/12*Gesamt!$C$33*(1+L32)^(W32-VB!V32)*(1+$K$4),0)))</f>
        <v>13566.513571987947</v>
      </c>
      <c r="AG32" s="36">
        <f>IF(W32&gt;=40,(AF32/Gesamt!$B$33*V32/((1+Gesamt!$B$29)^(Gesamt!$B$33-VB!V32))*(1+AB32)),IF(W32&gt;=35,(AF32/W32*V32/((1+Gesamt!$B$29)^(W32-VB!V32))*(1+AB32)),0))</f>
        <v>5776.8872846242202</v>
      </c>
    </row>
    <row r="33" spans="3:33" x14ac:dyDescent="0.15">
      <c r="C33" s="58" t="s">
        <v>50</v>
      </c>
      <c r="D33" s="58" t="s">
        <v>54</v>
      </c>
      <c r="E33" s="58" t="s">
        <v>98</v>
      </c>
      <c r="F33" s="59">
        <v>24647</v>
      </c>
      <c r="G33" s="59">
        <v>32321</v>
      </c>
      <c r="H33" s="59">
        <v>32321</v>
      </c>
      <c r="I33" s="59">
        <v>32321</v>
      </c>
      <c r="J33" s="47">
        <v>2667.36</v>
      </c>
      <c r="K33" s="32">
        <f t="shared" si="24"/>
        <v>32008.32</v>
      </c>
      <c r="L33" s="48">
        <v>1.4999999999999999E-2</v>
      </c>
      <c r="M33" s="49">
        <f t="shared" si="25"/>
        <v>15.496235455167689</v>
      </c>
      <c r="N33" s="50">
        <f>(Gesamt!$B$2-IF(H33=0,G33,H33))/365.25</f>
        <v>27.509924709103355</v>
      </c>
      <c r="O33" s="50">
        <f t="shared" si="0"/>
        <v>43.006160164271044</v>
      </c>
      <c r="P33" s="51">
        <f>IF(AND(OR(AND(H33&lt;=Gesamt!$B$11,G33&lt;=Gesamt!$B$11),AND(H33&gt;0,H33&lt;=Gesamt!$B$11)), O33&gt;=Gesamt!$B$4),VLOOKUP(O33,Gesamt!$B$4:$C$9,2),0)</f>
        <v>12</v>
      </c>
      <c r="Q33" s="37">
        <f>IF(M33&gt;0,((P33*K33/12)/O33*N33*((1+L33)^M33))/((1+Gesamt!$B$29)^(O33-N33)),0)</f>
        <v>24372.574426217612</v>
      </c>
      <c r="R33" s="52">
        <f>(F33+(IF(C33="W",IF(F33&lt;23347,VLOOKUP(23346,Staffelung,2,FALSE)*365.25,IF(F33&gt;24990,VLOOKUP(24991,Staffelung,2,FALSE)*365.25,VLOOKUP(F33,Staffelung,2,FALSE)*365.25)),Gesamt!$B$26*365.25)))</f>
        <v>48023</v>
      </c>
      <c r="S33" s="52">
        <f t="shared" si="26"/>
        <v>48029</v>
      </c>
      <c r="T33" s="53">
        <f t="shared" si="1"/>
        <v>64</v>
      </c>
      <c r="U33" s="49">
        <f t="shared" si="27"/>
        <v>15.496235455167689</v>
      </c>
      <c r="V33" s="50">
        <f>(Gesamt!$B$2-IF(I33=0,G33,I33))/365.25</f>
        <v>27.509924709103355</v>
      </c>
      <c r="W33" s="50">
        <f t="shared" si="2"/>
        <v>43.006160164271044</v>
      </c>
      <c r="X33" s="54">
        <f>(F33+(IF(C33="W",IF(F33&lt;23347,VLOOKUP(23346,Staffelung,2,FALSE)*365.25,IF(F33&gt;24990,VLOOKUP(24991,Staffelung,2,FALSE)*365.25,VLOOKUP(F33,Staffelung,2,FALSE)*365.25)),Gesamt!$B$26*365.25)))</f>
        <v>48023</v>
      </c>
      <c r="Y33" s="52">
        <f t="shared" si="28"/>
        <v>48029</v>
      </c>
      <c r="Z33" s="53">
        <f t="shared" si="3"/>
        <v>64</v>
      </c>
      <c r="AA33" s="55">
        <f>IF(YEAR(Y33)&lt;=YEAR(Gesamt!$B$2),0,IF(V33&lt;Gesamt!$B$32,(IF(I33=0,G33,I33)+365.25*Gesamt!$B$32),0))</f>
        <v>0</v>
      </c>
      <c r="AB33" s="56">
        <f>IF(U33&lt;Gesamt!$B$36,Gesamt!$C$36,IF(U33&lt;Gesamt!$B$37,Gesamt!$C$37,IF(U33&lt;Gesamt!$B$38,Gesamt!$C$38,Gesamt!$C$39)))</f>
        <v>-0.05</v>
      </c>
      <c r="AC33" s="36">
        <f>IF(AA33&gt;0,IF(AA33&lt;X33,K33/12*Gesamt!$C$32*(1+L33)^(Gesamt!$B$32-VB!V33)*(1+$K$4),0),0)</f>
        <v>0</v>
      </c>
      <c r="AD33" s="36">
        <f>(AC33/Gesamt!$B$32*V33/((1+Gesamt!$B$29)^(Gesamt!$B$32-VB!V33))*(1+AB33))</f>
        <v>0</v>
      </c>
      <c r="AE33" s="55">
        <f>IF(YEAR($Y33)&lt;=YEAR(Gesamt!$B$2),0,IF($V33&lt;Gesamt!$B$33,(IF($I33=0,$G33,$I33)+365.25*Gesamt!$B$33),0))</f>
        <v>46931</v>
      </c>
      <c r="AF33" s="36">
        <f>IF(AE33&gt;0,IF(AE33&lt;$Y33,$K33/12*Gesamt!$C$33*(1+$L33)^(Gesamt!$B$33-VB!$V33)*(1+$K$4),IF(W33&gt;=35,K33/12*Gesamt!$C$33*(1+L33)^(W33-VB!V33)*(1+$K$4),0)))</f>
        <v>15935.279582325509</v>
      </c>
      <c r="AG33" s="36">
        <f>IF(W33&gt;=40,(AF33/Gesamt!$B$33*V33/((1+Gesamt!$B$29)^(Gesamt!$B$33-VB!V33))*(1+AB33)),IF(W33&gt;=35,(AF33/W33*V33/((1+Gesamt!$B$29)^(W33-VB!V33))*(1+AB33)),0))</f>
        <v>9948.321119910097</v>
      </c>
    </row>
    <row r="34" spans="3:33" x14ac:dyDescent="0.15">
      <c r="C34" s="58" t="s">
        <v>50</v>
      </c>
      <c r="D34" s="58" t="s">
        <v>54</v>
      </c>
      <c r="E34" s="58" t="s">
        <v>99</v>
      </c>
      <c r="F34" s="59">
        <v>24922</v>
      </c>
      <c r="G34" s="59">
        <v>33029</v>
      </c>
      <c r="H34" s="59">
        <v>33029</v>
      </c>
      <c r="I34" s="59">
        <v>33029</v>
      </c>
      <c r="J34" s="47">
        <v>1328.36</v>
      </c>
      <c r="K34" s="32">
        <f t="shared" si="24"/>
        <v>15940.32</v>
      </c>
      <c r="L34" s="48">
        <v>1.4999999999999999E-2</v>
      </c>
      <c r="M34" s="49">
        <f t="shared" si="25"/>
        <v>16.750171115674195</v>
      </c>
      <c r="N34" s="50">
        <f>(Gesamt!$B$2-IF(H34=0,G34,H34))/365.25</f>
        <v>25.571526351813826</v>
      </c>
      <c r="O34" s="50">
        <f t="shared" si="0"/>
        <v>42.321697467488022</v>
      </c>
      <c r="P34" s="51">
        <f>IF(AND(OR(AND(H34&lt;=Gesamt!$B$11,G34&lt;=Gesamt!$B$11),AND(H34&gt;0,H34&lt;=Gesamt!$B$11)), O34&gt;=Gesamt!$B$4),VLOOKUP(O34,Gesamt!$B$4:$C$9,2),0)</f>
        <v>12</v>
      </c>
      <c r="Q34" s="37">
        <f>IF(M34&gt;0,((P34*K34/12)/O34*N34*((1+L34)^M34))/((1+Gesamt!$B$29)^(O34-N34)),0)</f>
        <v>11627.71323367912</v>
      </c>
      <c r="R34" s="52">
        <f>(F34+(IF(C34="W",IF(F34&lt;23347,VLOOKUP(23346,Staffelung,2,FALSE)*365.25,IF(F34&gt;24990,VLOOKUP(24991,Staffelung,2,FALSE)*365.25,VLOOKUP(F34,Staffelung,2,FALSE)*365.25)),Gesamt!$B$26*365.25)))</f>
        <v>48480.625</v>
      </c>
      <c r="S34" s="52">
        <f t="shared" si="26"/>
        <v>48487</v>
      </c>
      <c r="T34" s="53">
        <f t="shared" si="1"/>
        <v>64.5</v>
      </c>
      <c r="U34" s="49">
        <f t="shared" si="27"/>
        <v>16.750171115674195</v>
      </c>
      <c r="V34" s="50">
        <f>(Gesamt!$B$2-IF(I34=0,G34,I34))/365.25</f>
        <v>25.571526351813826</v>
      </c>
      <c r="W34" s="50">
        <f t="shared" si="2"/>
        <v>42.321697467488022</v>
      </c>
      <c r="X34" s="54">
        <f>(F34+(IF(C34="W",IF(F34&lt;23347,VLOOKUP(23346,Staffelung,2,FALSE)*365.25,IF(F34&gt;24990,VLOOKUP(24991,Staffelung,2,FALSE)*365.25,VLOOKUP(F34,Staffelung,2,FALSE)*365.25)),Gesamt!$B$26*365.25)))</f>
        <v>48480.625</v>
      </c>
      <c r="Y34" s="52">
        <f t="shared" si="28"/>
        <v>48487</v>
      </c>
      <c r="Z34" s="53">
        <f t="shared" si="3"/>
        <v>64.5</v>
      </c>
      <c r="AA34" s="55">
        <f>IF(YEAR(Y34)&lt;=YEAR(Gesamt!$B$2),0,IF(V34&lt;Gesamt!$B$32,(IF(I34=0,G34,I34)+365.25*Gesamt!$B$32),0))</f>
        <v>0</v>
      </c>
      <c r="AB34" s="56">
        <f>IF(U34&lt;Gesamt!$B$36,Gesamt!$C$36,IF(U34&lt;Gesamt!$B$37,Gesamt!$C$37,IF(U34&lt;Gesamt!$B$38,Gesamt!$C$38,Gesamt!$C$39)))</f>
        <v>-0.05</v>
      </c>
      <c r="AC34" s="36">
        <f>IF(AA34&gt;0,IF(AA34&lt;X34,K34/12*Gesamt!$C$32*(1+L34)^(Gesamt!$B$32-VB!V34)*(1+$K$4),0),0)</f>
        <v>0</v>
      </c>
      <c r="AD34" s="36">
        <f>(AC34/Gesamt!$B$32*V34/((1+Gesamt!$B$29)^(Gesamt!$B$32-VB!V34))*(1+AB34))</f>
        <v>0</v>
      </c>
      <c r="AE34" s="55">
        <f>IF(YEAR($Y34)&lt;=YEAR(Gesamt!$B$2),0,IF($V34&lt;Gesamt!$B$33,(IF($I34=0,$G34,$I34)+365.25*Gesamt!$B$33),0))</f>
        <v>47639</v>
      </c>
      <c r="AF34" s="36">
        <f>IF(AE34&gt;0,IF(AE34&lt;$Y34,$K34/12*Gesamt!$C$33*(1+$L34)^(Gesamt!$B$33-VB!$V34)*(1+$K$4),IF(W34&gt;=35,K34/12*Gesamt!$C$33*(1+L34)^(W34-VB!V34)*(1+$K$4),0)))</f>
        <v>8168.2234261425119</v>
      </c>
      <c r="AG34" s="36">
        <f>IF(W34&gt;=40,(AF34/Gesamt!$B$33*V34/((1+Gesamt!$B$29)^(Gesamt!$B$33-VB!V34))*(1+AB34)),IF(W34&gt;=35,(AF34/W34*V34/((1+Gesamt!$B$29)^(W34-VB!V34))*(1+AB34)),0))</f>
        <v>4706.7145461354821</v>
      </c>
    </row>
    <row r="35" spans="3:33" x14ac:dyDescent="0.15">
      <c r="C35" s="58" t="s">
        <v>49</v>
      </c>
      <c r="D35" s="58" t="s">
        <v>54</v>
      </c>
      <c r="E35" s="58" t="s">
        <v>100</v>
      </c>
      <c r="F35" s="59">
        <v>22351</v>
      </c>
      <c r="G35" s="59">
        <v>31719</v>
      </c>
      <c r="H35" s="59">
        <v>31719</v>
      </c>
      <c r="I35" s="59">
        <v>31719</v>
      </c>
      <c r="J35" s="47">
        <v>8328.9500000000007</v>
      </c>
      <c r="K35" s="32">
        <f t="shared" si="24"/>
        <v>99947.400000000009</v>
      </c>
      <c r="L35" s="48">
        <v>1.4999999999999999E-2</v>
      </c>
      <c r="M35" s="49">
        <f t="shared" si="25"/>
        <v>10.247775496235452</v>
      </c>
      <c r="N35" s="50">
        <f>(Gesamt!$B$2-IF(H35=0,G35,H35))/365.25</f>
        <v>29.15811088295688</v>
      </c>
      <c r="O35" s="50">
        <f t="shared" si="0"/>
        <v>39.405886379192332</v>
      </c>
      <c r="P35" s="51">
        <f>IF(AND(OR(AND(H35&lt;=Gesamt!$B$11,G35&lt;=Gesamt!$B$11),AND(H35&gt;0,H35&lt;=Gesamt!$B$11)), O35&gt;=Gesamt!$B$4),VLOOKUP(O35,Gesamt!$B$4:$C$9,2),0)</f>
        <v>12</v>
      </c>
      <c r="Q35" s="37">
        <f>IF(M35&gt;0,((P35*K35/12)/O35*N35*((1+L35)^M35))/((1+Gesamt!$B$29)^(O35-N35)),0)</f>
        <v>82988.399879638091</v>
      </c>
      <c r="R35" s="52">
        <f>(F35+(IF(C35="W",IF(F35&lt;23347,VLOOKUP(23346,Staffelung,2,FALSE)*365.25,IF(F35&gt;24990,VLOOKUP(24991,Staffelung,2,FALSE)*365.25,VLOOKUP(F35,Staffelung,2,FALSE)*365.25)),Gesamt!$B$26*365.25)))</f>
        <v>46092.25</v>
      </c>
      <c r="S35" s="52">
        <f t="shared" si="26"/>
        <v>46112</v>
      </c>
      <c r="T35" s="53">
        <f t="shared" si="1"/>
        <v>65</v>
      </c>
      <c r="U35" s="49">
        <f t="shared" si="27"/>
        <v>10.247775496235452</v>
      </c>
      <c r="V35" s="50">
        <f>(Gesamt!$B$2-IF(I35=0,G35,I35))/365.25</f>
        <v>29.15811088295688</v>
      </c>
      <c r="W35" s="50">
        <f t="shared" si="2"/>
        <v>39.405886379192332</v>
      </c>
      <c r="X35" s="54">
        <f>(F35+(IF(C35="W",IF(F35&lt;23347,VLOOKUP(23346,Staffelung,2,FALSE)*365.25,IF(F35&gt;24990,VLOOKUP(24991,Staffelung,2,FALSE)*365.25,VLOOKUP(F35,Staffelung,2,FALSE)*365.25)),Gesamt!$B$26*365.25)))</f>
        <v>46092.25</v>
      </c>
      <c r="Y35" s="52">
        <f t="shared" si="28"/>
        <v>46112</v>
      </c>
      <c r="Z35" s="53">
        <f t="shared" si="3"/>
        <v>65</v>
      </c>
      <c r="AA35" s="55">
        <f>IF(YEAR(Y35)&lt;=YEAR(Gesamt!$B$2),0,IF(V35&lt;Gesamt!$B$32,(IF(I35=0,G35,I35)+365.25*Gesamt!$B$32),0))</f>
        <v>0</v>
      </c>
      <c r="AB35" s="56">
        <f>IF(U35&lt;Gesamt!$B$36,Gesamt!$C$36,IF(U35&lt;Gesamt!$B$37,Gesamt!$C$37,IF(U35&lt;Gesamt!$B$38,Gesamt!$C$38,Gesamt!$C$39)))</f>
        <v>-0.05</v>
      </c>
      <c r="AC35" s="36">
        <f>IF(AA35&gt;0,IF(AA35&lt;X35,K35/12*Gesamt!$C$32*(1+L35)^(Gesamt!$B$32-VB!V35)*(1+$K$4),0),0)</f>
        <v>0</v>
      </c>
      <c r="AD35" s="36">
        <f>(AC35/Gesamt!$B$32*V35/((1+Gesamt!$B$29)^(Gesamt!$B$32-VB!V35))*(1+AB35))</f>
        <v>0</v>
      </c>
      <c r="AE35" s="55">
        <f>IF(YEAR($Y35)&lt;=YEAR(Gesamt!$B$2),0,IF($V35&lt;Gesamt!$B$33,(IF($I35=0,$G35,$I35)+365.25*Gesamt!$B$33),0))</f>
        <v>46329</v>
      </c>
      <c r="AF35" s="36">
        <f>IF(AE35&gt;0,IF(AE35&lt;$Y35,$K35/12*Gesamt!$C$33*(1+$L35)^(Gesamt!$B$33-VB!$V35)*(1+$K$4),IF(W35&gt;=35,K35/12*Gesamt!$C$33*(1+L35)^(W35-VB!V35)*(1+$K$4),0)))</f>
        <v>48124.862658111066</v>
      </c>
      <c r="AG35" s="36">
        <f>IF(W35&gt;=40,(AF35/Gesamt!$B$33*V35/((1+Gesamt!$B$29)^(Gesamt!$B$33-VB!V35))*(1+AB35)),IF(W35&gt;=35,(AF35/W35*V35/((1+Gesamt!$B$29)^(W35-VB!V35))*(1+AB35)),0))</f>
        <v>32589.406318734076</v>
      </c>
    </row>
    <row r="36" spans="3:33" x14ac:dyDescent="0.15">
      <c r="C36" s="58" t="s">
        <v>49</v>
      </c>
      <c r="D36" s="58" t="s">
        <v>54</v>
      </c>
      <c r="E36" s="58" t="s">
        <v>101</v>
      </c>
      <c r="F36" s="59">
        <v>20604</v>
      </c>
      <c r="G36" s="59">
        <v>35886</v>
      </c>
      <c r="H36" s="59">
        <v>35521</v>
      </c>
      <c r="I36" s="59">
        <v>35521</v>
      </c>
      <c r="J36" s="47">
        <v>3156.68</v>
      </c>
      <c r="K36" s="32">
        <f t="shared" si="24"/>
        <v>37880.159999999996</v>
      </c>
      <c r="L36" s="48">
        <v>1.4999999999999999E-2</v>
      </c>
      <c r="M36" s="49">
        <f t="shared" si="25"/>
        <v>5.4154688569472995</v>
      </c>
      <c r="N36" s="50">
        <f>(Gesamt!$B$2-IF(H36=0,G36,H36))/365.25</f>
        <v>18.748802190280628</v>
      </c>
      <c r="O36" s="50">
        <f t="shared" si="0"/>
        <v>24.164271047227928</v>
      </c>
      <c r="P36" s="51">
        <f>IF(AND(OR(AND(H36&lt;=Gesamt!$B$11,G36&lt;=Gesamt!$B$11),AND(H36&gt;0,H36&lt;=Gesamt!$B$11)), O36&gt;=Gesamt!$B$4),VLOOKUP(O36,Gesamt!$B$4:$C$9,2),0)</f>
        <v>9</v>
      </c>
      <c r="Q36" s="37">
        <f>IF(M36&gt;0,((P36*K36/12)/O36*N36*((1+L36)^M36))/((1+Gesamt!$B$29)^(O36-N36)),0)</f>
        <v>23427.217557546843</v>
      </c>
      <c r="R36" s="52">
        <f>(F36+(IF(C36="W",IF(F36&lt;23347,VLOOKUP(23346,Staffelung,2,FALSE)*365.25,IF(F36&gt;24990,VLOOKUP(24991,Staffelung,2,FALSE)*365.25,VLOOKUP(F36,Staffelung,2,FALSE)*365.25)),Gesamt!$B$26*365.25)))</f>
        <v>44345.25</v>
      </c>
      <c r="S36" s="52">
        <f t="shared" si="26"/>
        <v>44347</v>
      </c>
      <c r="T36" s="53">
        <f t="shared" si="1"/>
        <v>65</v>
      </c>
      <c r="U36" s="49">
        <f t="shared" si="27"/>
        <v>5.4154688569472995</v>
      </c>
      <c r="V36" s="50">
        <f>(Gesamt!$B$2-IF(I36=0,G36,I36))/365.25</f>
        <v>18.748802190280628</v>
      </c>
      <c r="W36" s="50">
        <f t="shared" si="2"/>
        <v>24.164271047227928</v>
      </c>
      <c r="X36" s="54">
        <f>(F36+(IF(C36="W",IF(F36&lt;23347,VLOOKUP(23346,Staffelung,2,FALSE)*365.25,IF(F36&gt;24990,VLOOKUP(24991,Staffelung,2,FALSE)*365.25,VLOOKUP(F36,Staffelung,2,FALSE)*365.25)),Gesamt!$B$26*365.25)))</f>
        <v>44345.25</v>
      </c>
      <c r="Y36" s="52">
        <f t="shared" si="28"/>
        <v>44347</v>
      </c>
      <c r="Z36" s="53">
        <f t="shared" si="3"/>
        <v>65</v>
      </c>
      <c r="AA36" s="55">
        <f>IF(YEAR(Y36)&lt;=YEAR(Gesamt!$B$2),0,IF(V36&lt;Gesamt!$B$32,(IF(I36=0,G36,I36)+365.25*Gesamt!$B$32),0))</f>
        <v>44652.25</v>
      </c>
      <c r="AB36" s="56">
        <f>IF(U36&lt;Gesamt!$B$36,Gesamt!$C$36,IF(U36&lt;Gesamt!$B$37,Gesamt!$C$37,IF(U36&lt;Gesamt!$B$38,Gesamt!$C$38,Gesamt!$C$39)))</f>
        <v>0</v>
      </c>
      <c r="AC36" s="36">
        <f>IF(AA36&gt;0,IF(AA36&lt;X36,K36/12*Gesamt!$C$32*(1+L36)^(Gesamt!$B$32-VB!V36)*(1+$K$4),0),0)</f>
        <v>0</v>
      </c>
      <c r="AD36" s="36">
        <f>(AC36/Gesamt!$B$32*V36/((1+Gesamt!$B$29)^(Gesamt!$B$32-VB!V36))*(1+AB36))</f>
        <v>0</v>
      </c>
      <c r="AE36" s="55">
        <f>IF(YEAR($Y36)&lt;=YEAR(Gesamt!$B$2),0,IF($V36&lt;Gesamt!$B$33,(IF($I36=0,$G36,$I36)+365.25*Gesamt!$B$33),0))</f>
        <v>50131</v>
      </c>
      <c r="AF36" s="36">
        <f>IF(AE36&gt;0,IF(AE36&lt;$Y36,$K36/12*Gesamt!$C$33*(1+$L36)^(Gesamt!$B$33-VB!$V36)*(1+$K$4),IF(W36&gt;=35,K36/12*Gesamt!$C$33*(1+L36)^(W36-VB!V36)*(1+$K$4),0)))</f>
        <v>0</v>
      </c>
      <c r="AG36" s="36">
        <f>IF(W36&gt;=40,(AF36/Gesamt!$B$33*V36/((1+Gesamt!$B$29)^(Gesamt!$B$33-VB!V36))*(1+AB36)),IF(W36&gt;=35,(AF36/W36*V36/((1+Gesamt!$B$29)^(W36-VB!V36))*(1+AB36)),0))</f>
        <v>0</v>
      </c>
    </row>
    <row r="37" spans="3:33" x14ac:dyDescent="0.15">
      <c r="C37" s="58" t="s">
        <v>50</v>
      </c>
      <c r="D37" s="58" t="s">
        <v>54</v>
      </c>
      <c r="E37" s="58" t="s">
        <v>97</v>
      </c>
      <c r="F37" s="59">
        <v>27724</v>
      </c>
      <c r="G37" s="59">
        <v>38600</v>
      </c>
      <c r="H37" s="59">
        <v>35310</v>
      </c>
      <c r="I37" s="59">
        <v>35310</v>
      </c>
      <c r="J37" s="47">
        <v>2167.54</v>
      </c>
      <c r="K37" s="32">
        <f t="shared" si="24"/>
        <v>26010.48</v>
      </c>
      <c r="L37" s="48">
        <v>1.4999999999999999E-2</v>
      </c>
      <c r="M37" s="49">
        <f t="shared" si="25"/>
        <v>24.917180013689254</v>
      </c>
      <c r="N37" s="50">
        <f>(Gesamt!$B$2-IF(H37=0,G37,H37))/365.25</f>
        <v>19.326488706365502</v>
      </c>
      <c r="O37" s="50">
        <f t="shared" si="0"/>
        <v>44.243668720054757</v>
      </c>
      <c r="P37" s="51">
        <f>IF(AND(OR(AND(H37&lt;=Gesamt!$B$11,G37&lt;=Gesamt!$B$11),AND(H37&gt;0,H37&lt;=Gesamt!$B$11)), O37&gt;=Gesamt!$B$4),VLOOKUP(O37,Gesamt!$B$4:$C$9,2),0)</f>
        <v>12</v>
      </c>
      <c r="Q37" s="37">
        <f>IF(M37&gt;0,((P37*K37/12)/O37*N37*((1+L37)^M37))/((1+Gesamt!$B$29)^(O37-N37)),0)</f>
        <v>15036.250513039427</v>
      </c>
      <c r="R37" s="52">
        <f>(F37+(IF(C37="W",IF(F37&lt;23347,VLOOKUP(23346,Staffelung,2,FALSE)*365.25,IF(F37&gt;24990,VLOOKUP(24991,Staffelung,2,FALSE)*365.25,VLOOKUP(F37,Staffelung,2,FALSE)*365.25)),Gesamt!$B$26*365.25)))</f>
        <v>51465.25</v>
      </c>
      <c r="S37" s="52">
        <f t="shared" si="26"/>
        <v>51470</v>
      </c>
      <c r="T37" s="53">
        <f t="shared" si="1"/>
        <v>65</v>
      </c>
      <c r="U37" s="49">
        <f t="shared" si="27"/>
        <v>24.917180013689254</v>
      </c>
      <c r="V37" s="50">
        <f>(Gesamt!$B$2-IF(I37=0,G37,I37))/365.25</f>
        <v>19.326488706365502</v>
      </c>
      <c r="W37" s="50">
        <f t="shared" si="2"/>
        <v>44.243668720054757</v>
      </c>
      <c r="X37" s="54">
        <f>(F37+(IF(C37="W",IF(F37&lt;23347,VLOOKUP(23346,Staffelung,2,FALSE)*365.25,IF(F37&gt;24990,VLOOKUP(24991,Staffelung,2,FALSE)*365.25,VLOOKUP(F37,Staffelung,2,FALSE)*365.25)),Gesamt!$B$26*365.25)))</f>
        <v>51465.25</v>
      </c>
      <c r="Y37" s="52">
        <f t="shared" si="28"/>
        <v>51470</v>
      </c>
      <c r="Z37" s="53">
        <f t="shared" si="3"/>
        <v>65</v>
      </c>
      <c r="AA37" s="55">
        <f>IF(YEAR(Y37)&lt;=YEAR(Gesamt!$B$2),0,IF(V37&lt;Gesamt!$B$32,(IF(I37=0,G37,I37)+365.25*Gesamt!$B$32),0))</f>
        <v>44441.25</v>
      </c>
      <c r="AB37" s="56">
        <f>IF(U37&lt;Gesamt!$B$36,Gesamt!$C$36,IF(U37&lt;Gesamt!$B$37,Gesamt!$C$37,IF(U37&lt;Gesamt!$B$38,Gesamt!$C$38,Gesamt!$C$39)))</f>
        <v>-0.1</v>
      </c>
      <c r="AC37" s="36">
        <f>IF(AA37&gt;0,IF(AA37&lt;X37,K37/12*Gesamt!$C$32*(1+L37)^(Gesamt!$B$32-VB!V37)*(1+$K$4),0),0)</f>
        <v>5849.7726495235274</v>
      </c>
      <c r="AD37" s="36">
        <f>(AC37/Gesamt!$B$32*V37/((1+Gesamt!$B$29)^(Gesamt!$B$32-VB!V37))*(1+AB37))</f>
        <v>3986.7344736168834</v>
      </c>
      <c r="AE37" s="55">
        <f>IF(YEAR($Y37)&lt;=YEAR(Gesamt!$B$2),0,IF($V37&lt;Gesamt!$B$33,(IF($I37=0,$G37,$I37)+365.25*Gesamt!$B$33),0))</f>
        <v>49920</v>
      </c>
      <c r="AF37" s="36">
        <f>IF(AE37&gt;0,IF(AE37&lt;$Y37,$K37/12*Gesamt!$C$33*(1+$L37)^(Gesamt!$B$33-VB!$V37)*(1+$K$4),IF(W37&gt;=35,K37/12*Gesamt!$C$33*(1+L37)^(W37-VB!V37)*(1+$K$4),0)))</f>
        <v>14627.146698143992</v>
      </c>
      <c r="AG37" s="36">
        <f>IF(W37&gt;=40,(AF37/Gesamt!$B$33*V37/((1+Gesamt!$B$29)^(Gesamt!$B$33-VB!V37))*(1+AB37)),IF(W37&gt;=35,(AF37/W37*V37/((1+Gesamt!$B$29)^(W37-VB!V37))*(1+AB37)),0))</f>
        <v>5899.0710132950408</v>
      </c>
    </row>
    <row r="38" spans="3:33" x14ac:dyDescent="0.15">
      <c r="C38" s="58" t="s">
        <v>49</v>
      </c>
      <c r="D38" s="58" t="s">
        <v>54</v>
      </c>
      <c r="E38" s="58" t="s">
        <v>102</v>
      </c>
      <c r="F38" s="59">
        <v>22968</v>
      </c>
      <c r="G38" s="59">
        <v>33270</v>
      </c>
      <c r="H38" s="59">
        <v>33270</v>
      </c>
      <c r="I38" s="59">
        <v>33270</v>
      </c>
      <c r="J38" s="47">
        <v>3102.19</v>
      </c>
      <c r="K38" s="32">
        <f t="shared" si="24"/>
        <v>37226.28</v>
      </c>
      <c r="L38" s="48">
        <v>1.4999999999999999E-2</v>
      </c>
      <c r="M38" s="49">
        <f t="shared" si="25"/>
        <v>11.915126625598905</v>
      </c>
      <c r="N38" s="50">
        <f>(Gesamt!$B$2-IF(H38=0,G38,H38))/365.25</f>
        <v>24.911704312114988</v>
      </c>
      <c r="O38" s="50">
        <f t="shared" si="0"/>
        <v>36.826830937713893</v>
      </c>
      <c r="P38" s="51">
        <f>IF(AND(OR(AND(H38&lt;=Gesamt!$B$11,G38&lt;=Gesamt!$B$11),AND(H38&gt;0,H38&lt;=Gesamt!$B$11)), O38&gt;=Gesamt!$B$4),VLOOKUP(O38,Gesamt!$B$4:$C$9,2),0)</f>
        <v>12</v>
      </c>
      <c r="Q38" s="37">
        <f>IF(M38&gt;0,((P38*K38/12)/O38*N38*((1+L38)^M38))/((1+Gesamt!$B$29)^(O38-N38)),0)</f>
        <v>28792.493076855666</v>
      </c>
      <c r="R38" s="52">
        <f>(F38+(IF(C38="W",IF(F38&lt;23347,VLOOKUP(23346,Staffelung,2,FALSE)*365.25,IF(F38&gt;24990,VLOOKUP(24991,Staffelung,2,FALSE)*365.25,VLOOKUP(F38,Staffelung,2,FALSE)*365.25)),Gesamt!$B$26*365.25)))</f>
        <v>46709.25</v>
      </c>
      <c r="S38" s="52">
        <f t="shared" si="26"/>
        <v>46721</v>
      </c>
      <c r="T38" s="53">
        <f t="shared" si="1"/>
        <v>65</v>
      </c>
      <c r="U38" s="49">
        <f t="shared" si="27"/>
        <v>11.915126625598905</v>
      </c>
      <c r="V38" s="50">
        <f>(Gesamt!$B$2-IF(I38=0,G38,I38))/365.25</f>
        <v>24.911704312114988</v>
      </c>
      <c r="W38" s="50">
        <f t="shared" si="2"/>
        <v>36.826830937713893</v>
      </c>
      <c r="X38" s="54">
        <f>(F38+(IF(C38="W",IF(F38&lt;23347,VLOOKUP(23346,Staffelung,2,FALSE)*365.25,IF(F38&gt;24990,VLOOKUP(24991,Staffelung,2,FALSE)*365.25,VLOOKUP(F38,Staffelung,2,FALSE)*365.25)),Gesamt!$B$26*365.25)))</f>
        <v>46709.25</v>
      </c>
      <c r="Y38" s="52">
        <f t="shared" si="28"/>
        <v>46721</v>
      </c>
      <c r="Z38" s="53">
        <f t="shared" si="3"/>
        <v>65</v>
      </c>
      <c r="AA38" s="55">
        <f>IF(YEAR(Y38)&lt;=YEAR(Gesamt!$B$2),0,IF(V38&lt;Gesamt!$B$32,(IF(I38=0,G38,I38)+365.25*Gesamt!$B$32),0))</f>
        <v>42401.25</v>
      </c>
      <c r="AB38" s="56">
        <f>IF(U38&lt;Gesamt!$B$36,Gesamt!$C$36,IF(U38&lt;Gesamt!$B$37,Gesamt!$C$37,IF(U38&lt;Gesamt!$B$38,Gesamt!$C$38,Gesamt!$C$39)))</f>
        <v>-0.05</v>
      </c>
      <c r="AC38" s="36">
        <f>IF(AA38&gt;0,IF(AA38&lt;X38,K38/12*Gesamt!$C$32*(1+L38)^(Gesamt!$B$32-VB!V38)*(1+$K$4),0),0)</f>
        <v>7704.172891695287</v>
      </c>
      <c r="AD38" s="36">
        <f>(AC38/Gesamt!$B$32*V38/((1+Gesamt!$B$29)^(Gesamt!$B$32-VB!V38))*(1+AB38))</f>
        <v>7290.7691645447148</v>
      </c>
      <c r="AE38" s="55">
        <f>IF(YEAR($Y38)&lt;=YEAR(Gesamt!$B$2),0,IF($V38&lt;Gesamt!$B$33,(IF($I38=0,$G38,$I38)+365.25*Gesamt!$B$33),0))</f>
        <v>47880</v>
      </c>
      <c r="AF38" s="36">
        <f>IF(AE38&gt;0,IF(AE38&lt;$Y38,$K38/12*Gesamt!$C$33*(1+$L38)^(Gesamt!$B$33-VB!$V38)*(1+$K$4),IF(W38&gt;=35,K38/12*Gesamt!$C$33*(1+L38)^(W38-VB!V38)*(1+$K$4),0)))</f>
        <v>18375.061636736951</v>
      </c>
      <c r="AG38" s="36">
        <f>IF(W38&gt;=40,(AF38/Gesamt!$B$33*V38/((1+Gesamt!$B$29)^(Gesamt!$B$33-VB!V38))*(1+AB38)),IF(W38&gt;=35,(AF38/W38*V38/((1+Gesamt!$B$29)^(W38-VB!V38))*(1+AB38)),0))</f>
        <v>11306.764043792757</v>
      </c>
    </row>
    <row r="39" spans="3:33" x14ac:dyDescent="0.15">
      <c r="C39" s="58" t="s">
        <v>49</v>
      </c>
      <c r="D39" s="58" t="s">
        <v>54</v>
      </c>
      <c r="E39" s="58" t="s">
        <v>102</v>
      </c>
      <c r="F39" s="59">
        <v>23495</v>
      </c>
      <c r="G39" s="59">
        <v>33240</v>
      </c>
      <c r="H39" s="59">
        <v>33240</v>
      </c>
      <c r="I39" s="59">
        <v>33240</v>
      </c>
      <c r="J39" s="47">
        <v>3791.3</v>
      </c>
      <c r="K39" s="32">
        <f t="shared" si="24"/>
        <v>45495.600000000006</v>
      </c>
      <c r="L39" s="48">
        <v>1.4999999999999999E-2</v>
      </c>
      <c r="M39" s="49">
        <f t="shared" si="25"/>
        <v>13.330595482546205</v>
      </c>
      <c r="N39" s="50">
        <f>(Gesamt!$B$2-IF(H39=0,G39,H39))/365.25</f>
        <v>24.993839835728952</v>
      </c>
      <c r="O39" s="50">
        <f t="shared" si="0"/>
        <v>38.324435318275157</v>
      </c>
      <c r="P39" s="51">
        <f>IF(AND(OR(AND(H39&lt;=Gesamt!$B$11,G39&lt;=Gesamt!$B$11),AND(H39&gt;0,H39&lt;=Gesamt!$B$11)), O39&gt;=Gesamt!$B$4),VLOOKUP(O39,Gesamt!$B$4:$C$9,2),0)</f>
        <v>12</v>
      </c>
      <c r="Q39" s="37">
        <f>IF(M39&gt;0,((P39*K39/12)/O39*N39*((1+L39)^M39))/((1+Gesamt!$B$29)^(O39-N39)),0)</f>
        <v>34469.100849816437</v>
      </c>
      <c r="R39" s="52">
        <f>(F39+(IF(C39="W",IF(F39&lt;23347,VLOOKUP(23346,Staffelung,2,FALSE)*365.25,IF(F39&gt;24990,VLOOKUP(24991,Staffelung,2,FALSE)*365.25,VLOOKUP(F39,Staffelung,2,FALSE)*365.25)),Gesamt!$B$26*365.25)))</f>
        <v>47236.25</v>
      </c>
      <c r="S39" s="52">
        <f t="shared" si="26"/>
        <v>47238</v>
      </c>
      <c r="T39" s="53">
        <f t="shared" si="1"/>
        <v>65</v>
      </c>
      <c r="U39" s="49">
        <f t="shared" si="27"/>
        <v>13.330595482546205</v>
      </c>
      <c r="V39" s="50">
        <f>(Gesamt!$B$2-IF(I39=0,G39,I39))/365.25</f>
        <v>24.993839835728952</v>
      </c>
      <c r="W39" s="50">
        <f t="shared" si="2"/>
        <v>38.324435318275157</v>
      </c>
      <c r="X39" s="54">
        <f>(F39+(IF(C39="W",IF(F39&lt;23347,VLOOKUP(23346,Staffelung,2,FALSE)*365.25,IF(F39&gt;24990,VLOOKUP(24991,Staffelung,2,FALSE)*365.25,VLOOKUP(F39,Staffelung,2,FALSE)*365.25)),Gesamt!$B$26*365.25)))</f>
        <v>47236.25</v>
      </c>
      <c r="Y39" s="52">
        <f t="shared" si="28"/>
        <v>47238</v>
      </c>
      <c r="Z39" s="53">
        <f t="shared" si="3"/>
        <v>65</v>
      </c>
      <c r="AA39" s="55">
        <f>IF(YEAR(Y39)&lt;=YEAR(Gesamt!$B$2),0,IF(V39&lt;Gesamt!$B$32,(IF(I39=0,G39,I39)+365.25*Gesamt!$B$32),0))</f>
        <v>42371.25</v>
      </c>
      <c r="AB39" s="56">
        <f>IF(U39&lt;Gesamt!$B$36,Gesamt!$C$36,IF(U39&lt;Gesamt!$B$37,Gesamt!$C$37,IF(U39&lt;Gesamt!$B$38,Gesamt!$C$38,Gesamt!$C$39)))</f>
        <v>-0.05</v>
      </c>
      <c r="AC39" s="36">
        <f>IF(AA39&gt;0,IF(AA39&lt;X39,K39/12*Gesamt!$C$32*(1+L39)^(Gesamt!$B$32-VB!V39)*(1+$K$4),0),0)</f>
        <v>9404.0447246235944</v>
      </c>
      <c r="AD39" s="36">
        <f>(AC39/Gesamt!$B$32*V39/((1+Gesamt!$B$29)^(Gesamt!$B$32-VB!V39))*(1+AB39))</f>
        <v>8931.4406743904929</v>
      </c>
      <c r="AE39" s="55">
        <f>IF(YEAR($Y39)&lt;=YEAR(Gesamt!$B$2),0,IF($V39&lt;Gesamt!$B$33,(IF($I39=0,$G39,$I39)+365.25*Gesamt!$B$33),0))</f>
        <v>47850</v>
      </c>
      <c r="AF39" s="36">
        <f>IF(AE39&gt;0,IF(AE39&lt;$Y39,$K39/12*Gesamt!$C$33*(1+$L39)^(Gesamt!$B$33-VB!$V39)*(1+$K$4),IF(W39&gt;=35,K39/12*Gesamt!$C$33*(1+L39)^(W39-VB!V39)*(1+$K$4),0)))</f>
        <v>22935.121400873661</v>
      </c>
      <c r="AG39" s="36">
        <f>IF(W39&gt;=40,(AF39/Gesamt!$B$33*V39/((1+Gesamt!$B$29)^(Gesamt!$B$33-VB!V39))*(1+AB39)),IF(W39&gt;=35,(AF39/W39*V39/((1+Gesamt!$B$29)^(W39-VB!V39))*(1+AB39)),0))</f>
        <v>13535.958455221498</v>
      </c>
    </row>
    <row r="40" spans="3:33" x14ac:dyDescent="0.15">
      <c r="C40" s="58" t="s">
        <v>49</v>
      </c>
      <c r="D40" s="58" t="s">
        <v>54</v>
      </c>
      <c r="E40" s="58" t="s">
        <v>103</v>
      </c>
      <c r="F40" s="59">
        <v>24625</v>
      </c>
      <c r="G40" s="59">
        <v>38169</v>
      </c>
      <c r="H40" s="59">
        <v>38169</v>
      </c>
      <c r="I40" s="59">
        <v>38169</v>
      </c>
      <c r="J40" s="47">
        <v>3712.95</v>
      </c>
      <c r="K40" s="32">
        <f t="shared" si="24"/>
        <v>44555.399999999994</v>
      </c>
      <c r="L40" s="48">
        <v>1.4999999999999999E-2</v>
      </c>
      <c r="M40" s="49">
        <f t="shared" si="25"/>
        <v>16.498288843258045</v>
      </c>
      <c r="N40" s="50">
        <f>(Gesamt!$B$2-IF(H40=0,G40,H40))/365.25</f>
        <v>11.498973305954825</v>
      </c>
      <c r="O40" s="50">
        <f t="shared" si="0"/>
        <v>27.997262149212869</v>
      </c>
      <c r="P40" s="51">
        <f>IF(AND(OR(AND(H40&lt;=Gesamt!$B$11,G40&lt;=Gesamt!$B$11),AND(H40&gt;0,H40&lt;=Gesamt!$B$11)), O40&gt;=Gesamt!$B$4),VLOOKUP(O40,Gesamt!$B$4:$C$9,2),0)</f>
        <v>0</v>
      </c>
      <c r="Q40" s="37">
        <f>IF(M40&gt;0,((P40*K40/12)/O40*N40*((1+L40)^M40))/((1+Gesamt!$B$29)^(O40-N40)),0)</f>
        <v>0</v>
      </c>
      <c r="R40" s="52">
        <f>(F40+(IF(C40="W",IF(F40&lt;23347,VLOOKUP(23346,Staffelung,2,FALSE)*365.25,IF(F40&gt;24990,VLOOKUP(24991,Staffelung,2,FALSE)*365.25,VLOOKUP(F40,Staffelung,2,FALSE)*365.25)),Gesamt!$B$26*365.25)))</f>
        <v>48366.25</v>
      </c>
      <c r="S40" s="52">
        <f t="shared" si="26"/>
        <v>48395</v>
      </c>
      <c r="T40" s="53">
        <f t="shared" si="1"/>
        <v>65</v>
      </c>
      <c r="U40" s="49">
        <f t="shared" si="27"/>
        <v>16.498288843258045</v>
      </c>
      <c r="V40" s="50">
        <f>(Gesamt!$B$2-IF(I40=0,G40,I40))/365.25</f>
        <v>11.498973305954825</v>
      </c>
      <c r="W40" s="50">
        <f t="shared" si="2"/>
        <v>27.997262149212869</v>
      </c>
      <c r="X40" s="54">
        <f>(F40+(IF(C40="W",IF(F40&lt;23347,VLOOKUP(23346,Staffelung,2,FALSE)*365.25,IF(F40&gt;24990,VLOOKUP(24991,Staffelung,2,FALSE)*365.25,VLOOKUP(F40,Staffelung,2,FALSE)*365.25)),Gesamt!$B$26*365.25)))</f>
        <v>48366.25</v>
      </c>
      <c r="Y40" s="52">
        <f t="shared" si="28"/>
        <v>48395</v>
      </c>
      <c r="Z40" s="53">
        <f t="shared" si="3"/>
        <v>65</v>
      </c>
      <c r="AA40" s="55">
        <f>IF(YEAR(Y40)&lt;=YEAR(Gesamt!$B$2),0,IF(V40&lt;Gesamt!$B$32,(IF(I40=0,G40,I40)+365.25*Gesamt!$B$32),0))</f>
        <v>47300.25</v>
      </c>
      <c r="AB40" s="56">
        <f>IF(U40&lt;Gesamt!$B$36,Gesamt!$C$36,IF(U40&lt;Gesamt!$B$37,Gesamt!$C$37,IF(U40&lt;Gesamt!$B$38,Gesamt!$C$38,Gesamt!$C$39)))</f>
        <v>-0.05</v>
      </c>
      <c r="AC40" s="36">
        <f>IF(AA40&gt;0,IF(AA40&lt;X40,K40/12*Gesamt!$C$32*(1+L40)^(Gesamt!$B$32-VB!V40)*(1+$K$4),0),0)</f>
        <v>11259.108727397663</v>
      </c>
      <c r="AD40" s="36">
        <f>(AC40/Gesamt!$B$32*V40/((1+Gesamt!$B$29)^(Gesamt!$B$32-VB!V40))*(1+AB40))</f>
        <v>4683.6469446057208</v>
      </c>
      <c r="AE40" s="55">
        <f>IF(YEAR($Y40)&lt;=YEAR(Gesamt!$B$2),0,IF($V40&lt;Gesamt!$B$33,(IF($I40=0,$G40,$I40)+365.25*Gesamt!$B$33),0))</f>
        <v>52779</v>
      </c>
      <c r="AF40" s="36">
        <f>IF(AE40&gt;0,IF(AE40&lt;$Y40,$K40/12*Gesamt!$C$33*(1+$L40)^(Gesamt!$B$33-VB!$V40)*(1+$K$4),IF(W40&gt;=35,K40/12*Gesamt!$C$33*(1+L40)^(W40-VB!V40)*(1+$K$4),0)))</f>
        <v>0</v>
      </c>
      <c r="AG40" s="36">
        <f>IF(W40&gt;=40,(AF40/Gesamt!$B$33*V40/((1+Gesamt!$B$29)^(Gesamt!$B$33-VB!V40))*(1+AB40)),IF(W40&gt;=35,(AF40/W40*V40/((1+Gesamt!$B$29)^(W40-VB!V40))*(1+AB40)),0))</f>
        <v>0</v>
      </c>
    </row>
    <row r="41" spans="3:33" x14ac:dyDescent="0.15">
      <c r="C41" s="58" t="s">
        <v>50</v>
      </c>
      <c r="D41" s="58" t="s">
        <v>54</v>
      </c>
      <c r="E41" s="58" t="s">
        <v>100</v>
      </c>
      <c r="F41" s="59">
        <v>24151</v>
      </c>
      <c r="G41" s="59">
        <v>34425</v>
      </c>
      <c r="H41" s="59">
        <v>33665</v>
      </c>
      <c r="I41" s="59">
        <v>33665</v>
      </c>
      <c r="J41" s="47">
        <v>5934.98</v>
      </c>
      <c r="K41" s="32">
        <f t="shared" si="24"/>
        <v>71219.759999999995</v>
      </c>
      <c r="L41" s="48">
        <v>1.4999999999999999E-2</v>
      </c>
      <c r="M41" s="49">
        <f t="shared" si="25"/>
        <v>12.668035592060235</v>
      </c>
      <c r="N41" s="50">
        <f>(Gesamt!$B$2-IF(H41=0,G41,H41))/365.25</f>
        <v>23.83025325119781</v>
      </c>
      <c r="O41" s="50">
        <f t="shared" si="0"/>
        <v>36.498288843258045</v>
      </c>
      <c r="P41" s="51">
        <f>IF(AND(OR(AND(H41&lt;=Gesamt!$B$11,G41&lt;=Gesamt!$B$11),AND(H41&gt;0,H41&lt;=Gesamt!$B$11)), O41&gt;=Gesamt!$B$4),VLOOKUP(O41,Gesamt!$B$4:$C$9,2),0)</f>
        <v>12</v>
      </c>
      <c r="Q41" s="37">
        <f>IF(M41&gt;0,((P41*K41/12)/O41*N41*((1+L41)^M41))/((1+Gesamt!$B$29)^(O41-N41)),0)</f>
        <v>53619.68034158575</v>
      </c>
      <c r="R41" s="52">
        <f>(F41+(IF(C41="W",IF(F41&lt;23347,VLOOKUP(23346,Staffelung,2,FALSE)*365.25,IF(F41&gt;24990,VLOOKUP(24991,Staffelung,2,FALSE)*365.25,VLOOKUP(F41,Staffelung,2,FALSE)*365.25)),Gesamt!$B$26*365.25)))</f>
        <v>46979.125</v>
      </c>
      <c r="S41" s="52">
        <f t="shared" si="26"/>
        <v>46996</v>
      </c>
      <c r="T41" s="53">
        <f t="shared" si="1"/>
        <v>62.5</v>
      </c>
      <c r="U41" s="49">
        <f t="shared" si="27"/>
        <v>12.668035592060235</v>
      </c>
      <c r="V41" s="50">
        <f>(Gesamt!$B$2-IF(I41=0,G41,I41))/365.25</f>
        <v>23.83025325119781</v>
      </c>
      <c r="W41" s="50">
        <f t="shared" si="2"/>
        <v>36.498288843258045</v>
      </c>
      <c r="X41" s="54">
        <f>(F41+(IF(C41="W",IF(F41&lt;23347,VLOOKUP(23346,Staffelung,2,FALSE)*365.25,IF(F41&gt;24990,VLOOKUP(24991,Staffelung,2,FALSE)*365.25,VLOOKUP(F41,Staffelung,2,FALSE)*365.25)),Gesamt!$B$26*365.25)))</f>
        <v>46979.125</v>
      </c>
      <c r="Y41" s="52">
        <f t="shared" si="28"/>
        <v>46996</v>
      </c>
      <c r="Z41" s="53">
        <f t="shared" si="3"/>
        <v>62.5</v>
      </c>
      <c r="AA41" s="55">
        <f>IF(YEAR(Y41)&lt;=YEAR(Gesamt!$B$2),0,IF(V41&lt;Gesamt!$B$32,(IF(I41=0,G41,I41)+365.25*Gesamt!$B$32),0))</f>
        <v>42796.25</v>
      </c>
      <c r="AB41" s="56">
        <f>IF(U41&lt;Gesamt!$B$36,Gesamt!$C$36,IF(U41&lt;Gesamt!$B$37,Gesamt!$C$37,IF(U41&lt;Gesamt!$B$38,Gesamt!$C$38,Gesamt!$C$39)))</f>
        <v>-0.05</v>
      </c>
      <c r="AC41" s="36">
        <f>IF(AA41&gt;0,IF(AA41&lt;X41,K41/12*Gesamt!$C$32*(1+L41)^(Gesamt!$B$32-VB!V41)*(1+$K$4),0),0)</f>
        <v>14978.543839097001</v>
      </c>
      <c r="AD41" s="36">
        <f>(AC41/Gesamt!$B$32*V41/((1+Gesamt!$B$29)^(Gesamt!$B$32-VB!V41))*(1+AB41))</f>
        <v>13506.131439025814</v>
      </c>
      <c r="AE41" s="55">
        <f>IF(YEAR($Y41)&lt;=YEAR(Gesamt!$B$2),0,IF($V41&lt;Gesamt!$B$33,(IF($I41=0,$G41,$I41)+365.25*Gesamt!$B$33),0))</f>
        <v>48275</v>
      </c>
      <c r="AF41" s="36">
        <f>IF(AE41&gt;0,IF(AE41&lt;$Y41,$K41/12*Gesamt!$C$33*(1+$L41)^(Gesamt!$B$33-VB!$V41)*(1+$K$4),IF(W41&gt;=35,K41/12*Gesamt!$C$33*(1+L41)^(W41-VB!V41)*(1+$K$4),0)))</f>
        <v>35550.688169357549</v>
      </c>
      <c r="AG41" s="36">
        <f>IF(W41&gt;=40,(AF41/Gesamt!$B$33*V41/((1+Gesamt!$B$29)^(Gesamt!$B$33-VB!V41))*(1+AB41)),IF(W41&gt;=35,(AF41/W41*V41/((1+Gesamt!$B$29)^(W41-VB!V41))*(1+AB41)),0))</f>
        <v>21056.35910400682</v>
      </c>
    </row>
    <row r="42" spans="3:33" x14ac:dyDescent="0.15">
      <c r="C42" s="58" t="s">
        <v>50</v>
      </c>
      <c r="D42" s="58" t="s">
        <v>54</v>
      </c>
      <c r="E42" s="58" t="s">
        <v>98</v>
      </c>
      <c r="F42" s="59">
        <v>25318</v>
      </c>
      <c r="G42" s="59">
        <v>33505</v>
      </c>
      <c r="H42" s="59">
        <v>33505</v>
      </c>
      <c r="I42" s="59">
        <v>33505</v>
      </c>
      <c r="J42" s="47">
        <v>3223.41</v>
      </c>
      <c r="K42" s="32">
        <f t="shared" si="24"/>
        <v>38680.92</v>
      </c>
      <c r="L42" s="48">
        <v>1.4999999999999999E-2</v>
      </c>
      <c r="M42" s="49">
        <f t="shared" si="25"/>
        <v>18.329911019849423</v>
      </c>
      <c r="N42" s="50">
        <f>(Gesamt!$B$2-IF(H42=0,G42,H42))/365.25</f>
        <v>24.268309377138944</v>
      </c>
      <c r="O42" s="50">
        <f t="shared" si="0"/>
        <v>42.598220396988367</v>
      </c>
      <c r="P42" s="51">
        <f>IF(AND(OR(AND(H42&lt;=Gesamt!$B$11,G42&lt;=Gesamt!$B$11),AND(H42&gt;0,H42&lt;=Gesamt!$B$11)), O42&gt;=Gesamt!$B$4),VLOOKUP(O42,Gesamt!$B$4:$C$9,2),0)</f>
        <v>12</v>
      </c>
      <c r="Q42" s="37">
        <f>IF(M42&gt;0,((P42*K42/12)/O42*N42*((1+L42)^M42))/((1+Gesamt!$B$29)^(O42-N42)),0)</f>
        <v>27080.933156306062</v>
      </c>
      <c r="R42" s="52">
        <f>(F42+(IF(C42="W",IF(F42&lt;23347,VLOOKUP(23346,Staffelung,2,FALSE)*365.25,IF(F42&gt;24990,VLOOKUP(24991,Staffelung,2,FALSE)*365.25,VLOOKUP(F42,Staffelung,2,FALSE)*365.25)),Gesamt!$B$26*365.25)))</f>
        <v>49059.25</v>
      </c>
      <c r="S42" s="52">
        <f t="shared" si="26"/>
        <v>49064</v>
      </c>
      <c r="T42" s="53">
        <f t="shared" si="1"/>
        <v>65</v>
      </c>
      <c r="U42" s="49">
        <f t="shared" si="27"/>
        <v>18.329911019849423</v>
      </c>
      <c r="V42" s="50">
        <f>(Gesamt!$B$2-IF(I42=0,G42,I42))/365.25</f>
        <v>24.268309377138944</v>
      </c>
      <c r="W42" s="50">
        <f t="shared" si="2"/>
        <v>42.598220396988367</v>
      </c>
      <c r="X42" s="54">
        <f>(F42+(IF(C42="W",IF(F42&lt;23347,VLOOKUP(23346,Staffelung,2,FALSE)*365.25,IF(F42&gt;24990,VLOOKUP(24991,Staffelung,2,FALSE)*365.25,VLOOKUP(F42,Staffelung,2,FALSE)*365.25)),Gesamt!$B$26*365.25)))</f>
        <v>49059.25</v>
      </c>
      <c r="Y42" s="52">
        <f t="shared" si="28"/>
        <v>49064</v>
      </c>
      <c r="Z42" s="53">
        <f t="shared" si="3"/>
        <v>65</v>
      </c>
      <c r="AA42" s="55">
        <f>IF(YEAR(Y42)&lt;=YEAR(Gesamt!$B$2),0,IF(V42&lt;Gesamt!$B$32,(IF(I42=0,G42,I42)+365.25*Gesamt!$B$32),0))</f>
        <v>42636.25</v>
      </c>
      <c r="AB42" s="56">
        <f>IF(U42&lt;Gesamt!$B$36,Gesamt!$C$36,IF(U42&lt;Gesamt!$B$37,Gesamt!$C$37,IF(U42&lt;Gesamt!$B$38,Gesamt!$C$38,Gesamt!$C$39)))</f>
        <v>-0.05</v>
      </c>
      <c r="AC42" s="36">
        <f>IF(AA42&gt;0,IF(AA42&lt;X42,K42/12*Gesamt!$C$32*(1+L42)^(Gesamt!$B$32-VB!V42)*(1+$K$4),0),0)</f>
        <v>8082.2707434151062</v>
      </c>
      <c r="AD42" s="36">
        <f>(AC42/Gesamt!$B$32*V42/((1+Gesamt!$B$29)^(Gesamt!$B$32-VB!V42))*(1+AB42))</f>
        <v>7433.5928082278388</v>
      </c>
      <c r="AE42" s="55">
        <f>IF(YEAR($Y42)&lt;=YEAR(Gesamt!$B$2),0,IF($V42&lt;Gesamt!$B$33,(IF($I42=0,$G42,$I42)+365.25*Gesamt!$B$33),0))</f>
        <v>48115</v>
      </c>
      <c r="AF42" s="36">
        <f>IF(AE42&gt;0,IF(AE42&lt;$Y42,$K42/12*Gesamt!$C$33*(1+$L42)^(Gesamt!$B$33-VB!$V42)*(1+$K$4),IF(W42&gt;=35,K42/12*Gesamt!$C$33*(1+L42)^(W42-VB!V42)*(1+$K$4),0)))</f>
        <v>20209.428109600005</v>
      </c>
      <c r="AG42" s="36">
        <f>IF(W42&gt;=40,(AF42/Gesamt!$B$33*V42/((1+Gesamt!$B$29)^(Gesamt!$B$33-VB!V42))*(1+AB42)),IF(W42&gt;=35,(AF42/W42*V42/((1+Gesamt!$B$29)^(W42-VB!V42))*(1+AB42)),0))</f>
        <v>10999.300843798648</v>
      </c>
    </row>
    <row r="43" spans="3:33" x14ac:dyDescent="0.15">
      <c r="C43" s="58" t="s">
        <v>50</v>
      </c>
      <c r="D43" s="58" t="s">
        <v>104</v>
      </c>
      <c r="E43" s="58" t="s">
        <v>103</v>
      </c>
      <c r="F43" s="59">
        <v>23824</v>
      </c>
      <c r="G43" s="59">
        <v>38145</v>
      </c>
      <c r="H43" s="59">
        <v>38145</v>
      </c>
      <c r="I43" s="59">
        <v>38145</v>
      </c>
      <c r="J43" s="47">
        <v>2762.93</v>
      </c>
      <c r="K43" s="32">
        <f t="shared" si="24"/>
        <v>33155.159999999996</v>
      </c>
      <c r="L43" s="48">
        <v>1.4999999999999999E-2</v>
      </c>
      <c r="M43" s="49">
        <f t="shared" si="25"/>
        <v>10.748802190280628</v>
      </c>
      <c r="N43" s="50">
        <f>(Gesamt!$B$2-IF(H43=0,G43,H43))/365.25</f>
        <v>11.564681724845997</v>
      </c>
      <c r="O43" s="50">
        <f t="shared" si="0"/>
        <v>22.313483915126625</v>
      </c>
      <c r="P43" s="51">
        <f>IF(AND(OR(AND(H43&lt;=Gesamt!$B$11,G43&lt;=Gesamt!$B$11),AND(H43&gt;0,H43&lt;=Gesamt!$B$11)), O43&gt;=Gesamt!$B$4),VLOOKUP(O43,Gesamt!$B$4:$C$9,2),0)</f>
        <v>0</v>
      </c>
      <c r="Q43" s="37">
        <f>IF(M43&gt;0,((P43*K43/12)/O43*N43*((1+L43)^M43))/((1+Gesamt!$B$29)^(O43-N43)),0)</f>
        <v>0</v>
      </c>
      <c r="R43" s="52">
        <f>(F43+(IF(C43="W",IF(F43&lt;23347,VLOOKUP(23346,Staffelung,2,FALSE)*365.25,IF(F43&gt;24990,VLOOKUP(24991,Staffelung,2,FALSE)*365.25,VLOOKUP(F43,Staffelung,2,FALSE)*365.25)),Gesamt!$B$26*365.25)))</f>
        <v>46286.875</v>
      </c>
      <c r="S43" s="52">
        <f t="shared" si="26"/>
        <v>46295</v>
      </c>
      <c r="T43" s="53">
        <f t="shared" si="1"/>
        <v>61.5</v>
      </c>
      <c r="U43" s="49">
        <f t="shared" si="27"/>
        <v>10.748802190280628</v>
      </c>
      <c r="V43" s="50">
        <f>(Gesamt!$B$2-IF(I43=0,G43,I43))/365.25</f>
        <v>11.564681724845997</v>
      </c>
      <c r="W43" s="50">
        <f t="shared" si="2"/>
        <v>22.313483915126625</v>
      </c>
      <c r="X43" s="54">
        <f>(F43+(IF(C43="W",IF(F43&lt;23347,VLOOKUP(23346,Staffelung,2,FALSE)*365.25,IF(F43&gt;24990,VLOOKUP(24991,Staffelung,2,FALSE)*365.25,VLOOKUP(F43,Staffelung,2,FALSE)*365.25)),Gesamt!$B$26*365.25)))</f>
        <v>46286.875</v>
      </c>
      <c r="Y43" s="52">
        <f t="shared" si="28"/>
        <v>46295</v>
      </c>
      <c r="Z43" s="53">
        <f t="shared" si="3"/>
        <v>61.5</v>
      </c>
      <c r="AA43" s="55">
        <f>IF(YEAR(Y43)&lt;=YEAR(Gesamt!$B$2),0,IF(V43&lt;Gesamt!$B$32,(IF(I43=0,G43,I43)+365.25*Gesamt!$B$32),0))</f>
        <v>47276.25</v>
      </c>
      <c r="AB43" s="56">
        <f>IF(U43&lt;Gesamt!$B$36,Gesamt!$C$36,IF(U43&lt;Gesamt!$B$37,Gesamt!$C$37,IF(U43&lt;Gesamt!$B$38,Gesamt!$C$38,Gesamt!$C$39)))</f>
        <v>-0.05</v>
      </c>
      <c r="AC43" s="36">
        <f>IF(AA43&gt;0,IF(AA43&lt;X43,K43/12*Gesamt!$C$32*(1+L43)^(Gesamt!$B$32-VB!V43)*(1+$K$4),0),0)</f>
        <v>0</v>
      </c>
      <c r="AD43" s="36">
        <f>(AC43/Gesamt!$B$32*V43/((1+Gesamt!$B$29)^(Gesamt!$B$32-VB!V43))*(1+AB43))</f>
        <v>0</v>
      </c>
      <c r="AE43" s="55">
        <f>IF(YEAR($Y43)&lt;=YEAR(Gesamt!$B$2),0,IF($V43&lt;Gesamt!$B$33,(IF($I43=0,$G43,$I43)+365.25*Gesamt!$B$33),0))</f>
        <v>52755</v>
      </c>
      <c r="AF43" s="36">
        <f>IF(AE43&gt;0,IF(AE43&lt;$Y43,$K43/12*Gesamt!$C$33*(1+$L43)^(Gesamt!$B$33-VB!$V43)*(1+$K$4),IF(W43&gt;=35,K43/12*Gesamt!$C$33*(1+L43)^(W43-VB!V43)*(1+$K$4),0)))</f>
        <v>0</v>
      </c>
      <c r="AG43" s="36">
        <f>IF(W43&gt;=40,(AF43/Gesamt!$B$33*V43/((1+Gesamt!$B$29)^(Gesamt!$B$33-VB!V43))*(1+AB43)),IF(W43&gt;=35,(AF43/W43*V43/((1+Gesamt!$B$29)^(W43-VB!V43))*(1+AB43)),0))</f>
        <v>0</v>
      </c>
    </row>
    <row r="44" spans="3:33" x14ac:dyDescent="0.15">
      <c r="C44" s="58" t="s">
        <v>49</v>
      </c>
      <c r="D44" s="58" t="s">
        <v>54</v>
      </c>
      <c r="E44" s="58" t="s">
        <v>100</v>
      </c>
      <c r="F44" s="59">
        <v>21801</v>
      </c>
      <c r="G44" s="59">
        <v>30133</v>
      </c>
      <c r="H44" s="59">
        <v>30133</v>
      </c>
      <c r="I44" s="59">
        <v>30133</v>
      </c>
      <c r="J44" s="47">
        <v>7780.39</v>
      </c>
      <c r="K44" s="32">
        <f t="shared" si="24"/>
        <v>93364.680000000008</v>
      </c>
      <c r="L44" s="48">
        <v>1.4999999999999999E-2</v>
      </c>
      <c r="M44" s="49">
        <f t="shared" si="25"/>
        <v>8.750171115674199</v>
      </c>
      <c r="N44" s="50">
        <f>(Gesamt!$B$2-IF(H44=0,G44,H44))/365.25</f>
        <v>33.500342231348391</v>
      </c>
      <c r="O44" s="50">
        <f t="shared" si="0"/>
        <v>42.25051334702259</v>
      </c>
      <c r="P44" s="51">
        <f>IF(AND(OR(AND(H44&lt;=Gesamt!$B$11,G44&lt;=Gesamt!$B$11),AND(H44&gt;0,H44&lt;=Gesamt!$B$11)), O44&gt;=Gesamt!$B$4),VLOOKUP(O44,Gesamt!$B$4:$C$9,2),0)</f>
        <v>12</v>
      </c>
      <c r="Q44" s="37">
        <f>IF(M44&gt;0,((P44*K44/12)/O44*N44*((1+L44)^M44))/((1+Gesamt!$B$29)^(O44-N44)),0)</f>
        <v>81683.350593844967</v>
      </c>
      <c r="R44" s="52">
        <f>(F44+(IF(C44="W",IF(F44&lt;23347,VLOOKUP(23346,Staffelung,2,FALSE)*365.25,IF(F44&gt;24990,VLOOKUP(24991,Staffelung,2,FALSE)*365.25,VLOOKUP(F44,Staffelung,2,FALSE)*365.25)),Gesamt!$B$26*365.25)))</f>
        <v>45542.25</v>
      </c>
      <c r="S44" s="52">
        <f t="shared" si="26"/>
        <v>45565</v>
      </c>
      <c r="T44" s="53">
        <f t="shared" si="1"/>
        <v>65</v>
      </c>
      <c r="U44" s="49">
        <f t="shared" si="27"/>
        <v>8.750171115674199</v>
      </c>
      <c r="V44" s="50">
        <f>(Gesamt!$B$2-IF(I44=0,G44,I44))/365.25</f>
        <v>33.500342231348391</v>
      </c>
      <c r="W44" s="50">
        <f t="shared" si="2"/>
        <v>42.25051334702259</v>
      </c>
      <c r="X44" s="54">
        <f>(F44+(IF(C44="W",IF(F44&lt;23347,VLOOKUP(23346,Staffelung,2,FALSE)*365.25,IF(F44&gt;24990,VLOOKUP(24991,Staffelung,2,FALSE)*365.25,VLOOKUP(F44,Staffelung,2,FALSE)*365.25)),Gesamt!$B$26*365.25)))</f>
        <v>45542.25</v>
      </c>
      <c r="Y44" s="52">
        <f t="shared" si="28"/>
        <v>45565</v>
      </c>
      <c r="Z44" s="53">
        <f t="shared" si="3"/>
        <v>65</v>
      </c>
      <c r="AA44" s="55">
        <f>IF(YEAR(Y44)&lt;=YEAR(Gesamt!$B$2),0,IF(V44&lt;Gesamt!$B$32,(IF(I44=0,G44,I44)+365.25*Gesamt!$B$32),0))</f>
        <v>0</v>
      </c>
      <c r="AB44" s="56">
        <f>IF(U44&lt;Gesamt!$B$36,Gesamt!$C$36,IF(U44&lt;Gesamt!$B$37,Gesamt!$C$37,IF(U44&lt;Gesamt!$B$38,Gesamt!$C$38,Gesamt!$C$39)))</f>
        <v>0</v>
      </c>
      <c r="AC44" s="36">
        <f>IF(AA44&gt;0,IF(AA44&lt;X44,K44/12*Gesamt!$C$32*(1+L44)^(Gesamt!$B$32-VB!V44)*(1+$K$4),0),0)</f>
        <v>0</v>
      </c>
      <c r="AD44" s="36">
        <f>(AC44/Gesamt!$B$32*V44/((1+Gesamt!$B$29)^(Gesamt!$B$32-VB!V44))*(1+AB44))</f>
        <v>0</v>
      </c>
      <c r="AE44" s="55">
        <f>IF(YEAR($Y44)&lt;=YEAR(Gesamt!$B$2),0,IF($V44&lt;Gesamt!$B$33,(IF($I44=0,$G44,$I44)+365.25*Gesamt!$B$33),0))</f>
        <v>44743</v>
      </c>
      <c r="AF44" s="36">
        <f>IF(AE44&gt;0,IF(AE44&lt;$Y44,$K44/12*Gesamt!$C$33*(1+$L44)^(Gesamt!$B$33-VB!$V44)*(1+$K$4),IF(W44&gt;=35,K44/12*Gesamt!$C$33*(1+L44)^(W44-VB!V44)*(1+$K$4),0)))</f>
        <v>42515.288215977351</v>
      </c>
      <c r="AG44" s="36">
        <f>IF(W44&gt;=40,(AF44/Gesamt!$B$33*V44/((1+Gesamt!$B$29)^(Gesamt!$B$33-VB!V44))*(1+AB44)),IF(W44&gt;=35,(AF44/W44*V44/((1+Gesamt!$B$29)^(W44-VB!V44))*(1+AB44)),0))</f>
        <v>34773.631165233288</v>
      </c>
    </row>
    <row r="45" spans="3:33" x14ac:dyDescent="0.15">
      <c r="C45" s="58" t="s">
        <v>49</v>
      </c>
      <c r="D45" s="58" t="s">
        <v>54</v>
      </c>
      <c r="E45" s="58" t="s">
        <v>105</v>
      </c>
      <c r="F45" s="59">
        <v>25287</v>
      </c>
      <c r="G45" s="59">
        <v>37834</v>
      </c>
      <c r="H45" s="59">
        <v>37834</v>
      </c>
      <c r="I45" s="59">
        <v>37834</v>
      </c>
      <c r="J45" s="47">
        <v>2170.27</v>
      </c>
      <c r="K45" s="32">
        <f t="shared" si="24"/>
        <v>26043.239999999998</v>
      </c>
      <c r="L45" s="48">
        <v>1.4999999999999999E-2</v>
      </c>
      <c r="M45" s="49">
        <f t="shared" si="25"/>
        <v>18.247775496235455</v>
      </c>
      <c r="N45" s="50">
        <f>(Gesamt!$B$2-IF(H45=0,G45,H45))/365.25</f>
        <v>12.41615331964408</v>
      </c>
      <c r="O45" s="50">
        <f t="shared" si="0"/>
        <v>30.663928815879533</v>
      </c>
      <c r="P45" s="51">
        <f>IF(AND(OR(AND(H45&lt;=Gesamt!$B$11,G45&lt;=Gesamt!$B$11),AND(H45&gt;0,H45&lt;=Gesamt!$B$11)), O45&gt;=Gesamt!$B$4),VLOOKUP(O45,Gesamt!$B$4:$C$9,2),0)</f>
        <v>0</v>
      </c>
      <c r="Q45" s="37">
        <f>IF(M45&gt;0,((P45*K45/12)/O45*N45*((1+L45)^M45))/((1+Gesamt!$B$29)^(O45-N45)),0)</f>
        <v>0</v>
      </c>
      <c r="R45" s="52">
        <f>(F45+(IF(C45="W",IF(F45&lt;23347,VLOOKUP(23346,Staffelung,2,FALSE)*365.25,IF(F45&gt;24990,VLOOKUP(24991,Staffelung,2,FALSE)*365.25,VLOOKUP(F45,Staffelung,2,FALSE)*365.25)),Gesamt!$B$26*365.25)))</f>
        <v>49028.25</v>
      </c>
      <c r="S45" s="52">
        <f t="shared" si="26"/>
        <v>49034</v>
      </c>
      <c r="T45" s="53">
        <f t="shared" si="1"/>
        <v>65</v>
      </c>
      <c r="U45" s="49">
        <f t="shared" si="27"/>
        <v>18.247775496235455</v>
      </c>
      <c r="V45" s="50">
        <f>(Gesamt!$B$2-IF(I45=0,G45,I45))/365.25</f>
        <v>12.41615331964408</v>
      </c>
      <c r="W45" s="50">
        <f t="shared" si="2"/>
        <v>30.663928815879533</v>
      </c>
      <c r="X45" s="54">
        <f>(F45+(IF(C45="W",IF(F45&lt;23347,VLOOKUP(23346,Staffelung,2,FALSE)*365.25,IF(F45&gt;24990,VLOOKUP(24991,Staffelung,2,FALSE)*365.25,VLOOKUP(F45,Staffelung,2,FALSE)*365.25)),Gesamt!$B$26*365.25)))</f>
        <v>49028.25</v>
      </c>
      <c r="Y45" s="52">
        <f t="shared" si="28"/>
        <v>49034</v>
      </c>
      <c r="Z45" s="53">
        <f t="shared" si="3"/>
        <v>65</v>
      </c>
      <c r="AA45" s="55">
        <f>IF(YEAR(Y45)&lt;=YEAR(Gesamt!$B$2),0,IF(V45&lt;Gesamt!$B$32,(IF(I45=0,G45,I45)+365.25*Gesamt!$B$32),0))</f>
        <v>46965.25</v>
      </c>
      <c r="AB45" s="56">
        <f>IF(U45&lt;Gesamt!$B$36,Gesamt!$C$36,IF(U45&lt;Gesamt!$B$37,Gesamt!$C$37,IF(U45&lt;Gesamt!$B$38,Gesamt!$C$38,Gesamt!$C$39)))</f>
        <v>-0.05</v>
      </c>
      <c r="AC45" s="36">
        <f>IF(AA45&gt;0,IF(AA45&lt;X45,K45/12*Gesamt!$C$32*(1+L45)^(Gesamt!$B$32-VB!V45)*(1+$K$4),0),0)</f>
        <v>6491.8451878636861</v>
      </c>
      <c r="AD45" s="36">
        <f>(AC45/Gesamt!$B$32*V45/((1+Gesamt!$B$29)^(Gesamt!$B$32-VB!V45))*(1+AB45))</f>
        <v>2925.6848083063937</v>
      </c>
      <c r="AE45" s="55">
        <f>IF(YEAR($Y45)&lt;=YEAR(Gesamt!$B$2),0,IF($V45&lt;Gesamt!$B$33,(IF($I45=0,$G45,$I45)+365.25*Gesamt!$B$33),0))</f>
        <v>52444</v>
      </c>
      <c r="AF45" s="36">
        <f>IF(AE45&gt;0,IF(AE45&lt;$Y45,$K45/12*Gesamt!$C$33*(1+$L45)^(Gesamt!$B$33-VB!$V45)*(1+$K$4),IF(W45&gt;=35,K45/12*Gesamt!$C$33*(1+L45)^(W45-VB!V45)*(1+$K$4),0)))</f>
        <v>0</v>
      </c>
      <c r="AG45" s="36">
        <f>IF(W45&gt;=40,(AF45/Gesamt!$B$33*V45/((1+Gesamt!$B$29)^(Gesamt!$B$33-VB!V45))*(1+AB45)),IF(W45&gt;=35,(AF45/W45*V45/((1+Gesamt!$B$29)^(W45-VB!V45))*(1+AB45)),0))</f>
        <v>0</v>
      </c>
    </row>
    <row r="46" spans="3:33" x14ac:dyDescent="0.15">
      <c r="C46" s="58" t="s">
        <v>49</v>
      </c>
      <c r="D46" s="58" t="s">
        <v>54</v>
      </c>
      <c r="E46" s="58" t="s">
        <v>106</v>
      </c>
      <c r="F46" s="59">
        <v>30921</v>
      </c>
      <c r="G46" s="59">
        <v>36472</v>
      </c>
      <c r="H46" s="59">
        <v>36472</v>
      </c>
      <c r="I46" s="59">
        <v>36472</v>
      </c>
      <c r="J46" s="47">
        <v>2526.4699999999998</v>
      </c>
      <c r="K46" s="32">
        <f t="shared" si="24"/>
        <v>30317.64</v>
      </c>
      <c r="L46" s="48">
        <v>1.4999999999999999E-2</v>
      </c>
      <c r="M46" s="49">
        <f t="shared" si="25"/>
        <v>33.667351129363453</v>
      </c>
      <c r="N46" s="50">
        <f>(Gesamt!$B$2-IF(H46=0,G46,H46))/365.25</f>
        <v>16.145106091718002</v>
      </c>
      <c r="O46" s="50">
        <f t="shared" si="0"/>
        <v>49.812457221081452</v>
      </c>
      <c r="P46" s="51">
        <f>IF(AND(OR(AND(H46&lt;=Gesamt!$B$11,G46&lt;=Gesamt!$B$11),AND(H46&gt;0,H46&lt;=Gesamt!$B$11)), O46&gt;=Gesamt!$B$4),VLOOKUP(O46,Gesamt!$B$4:$C$9,2),0)</f>
        <v>12</v>
      </c>
      <c r="Q46" s="37">
        <f>IF(M46&gt;0,((P46*K46/12)/O46*N46*((1+L46)^M46))/((1+Gesamt!$B$29)^(O46-N46)),0)</f>
        <v>14348.991118489632</v>
      </c>
      <c r="R46" s="52">
        <f>(F46+(IF(C46="W",IF(F46&lt;23347,VLOOKUP(23346,Staffelung,2,FALSE)*365.25,IF(F46&gt;24990,VLOOKUP(24991,Staffelung,2,FALSE)*365.25,VLOOKUP(F46,Staffelung,2,FALSE)*365.25)),Gesamt!$B$26*365.25)))</f>
        <v>54662.25</v>
      </c>
      <c r="S46" s="52">
        <f t="shared" si="26"/>
        <v>54666</v>
      </c>
      <c r="T46" s="53">
        <f t="shared" si="1"/>
        <v>65</v>
      </c>
      <c r="U46" s="49">
        <f t="shared" si="27"/>
        <v>33.667351129363453</v>
      </c>
      <c r="V46" s="50">
        <f>(Gesamt!$B$2-IF(I46=0,G46,I46))/365.25</f>
        <v>16.145106091718002</v>
      </c>
      <c r="W46" s="50">
        <f t="shared" si="2"/>
        <v>49.812457221081452</v>
      </c>
      <c r="X46" s="54">
        <f>(F46+(IF(C46="W",IF(F46&lt;23347,VLOOKUP(23346,Staffelung,2,FALSE)*365.25,IF(F46&gt;24990,VLOOKUP(24991,Staffelung,2,FALSE)*365.25,VLOOKUP(F46,Staffelung,2,FALSE)*365.25)),Gesamt!$B$26*365.25)))</f>
        <v>54662.25</v>
      </c>
      <c r="Y46" s="52">
        <f t="shared" si="28"/>
        <v>54666</v>
      </c>
      <c r="Z46" s="53">
        <f t="shared" si="3"/>
        <v>65</v>
      </c>
      <c r="AA46" s="55">
        <f>IF(YEAR(Y46)&lt;=YEAR(Gesamt!$B$2),0,IF(V46&lt;Gesamt!$B$32,(IF(I46=0,G46,I46)+365.25*Gesamt!$B$32),0))</f>
        <v>45603.25</v>
      </c>
      <c r="AB46" s="56">
        <f>IF(U46&lt;Gesamt!$B$36,Gesamt!$C$36,IF(U46&lt;Gesamt!$B$37,Gesamt!$C$37,IF(U46&lt;Gesamt!$B$38,Gesamt!$C$38,Gesamt!$C$39)))</f>
        <v>-0.15</v>
      </c>
      <c r="AC46" s="36">
        <f>IF(AA46&gt;0,IF(AA46&lt;X46,K46/12*Gesamt!$C$32*(1+L46)^(Gesamt!$B$32-VB!V46)*(1+$K$4),0),0)</f>
        <v>7149.1921027927292</v>
      </c>
      <c r="AD46" s="36">
        <f>(AC46/Gesamt!$B$32*V46/((1+Gesamt!$B$29)^(Gesamt!$B$32-VB!V46))*(1+AB46))</f>
        <v>3799.8441679920584</v>
      </c>
      <c r="AE46" s="55">
        <f>IF(YEAR($Y46)&lt;=YEAR(Gesamt!$B$2),0,IF($V46&lt;Gesamt!$B$33,(IF($I46=0,$G46,$I46)+365.25*Gesamt!$B$33),0))</f>
        <v>51082</v>
      </c>
      <c r="AF46" s="36">
        <f>IF(AE46&gt;0,IF(AE46&lt;$Y46,$K46/12*Gesamt!$C$33*(1+$L46)^(Gesamt!$B$33-VB!$V46)*(1+$K$4),IF(W46&gt;=35,K46/12*Gesamt!$C$33*(1+L46)^(W46-VB!V46)*(1+$K$4),0)))</f>
        <v>17876.298435167279</v>
      </c>
      <c r="AG46" s="36">
        <f>IF(W46&gt;=40,(AF46/Gesamt!$B$33*V46/((1+Gesamt!$B$29)^(Gesamt!$B$33-VB!V46))*(1+AB46)),IF(W46&gt;=35,(AF46/W46*V46/((1+Gesamt!$B$29)^(W46-VB!V46))*(1+AB46)),0))</f>
        <v>5622.5341152715673</v>
      </c>
    </row>
    <row r="47" spans="3:33" x14ac:dyDescent="0.15">
      <c r="D47" s="41"/>
      <c r="F47" s="40"/>
      <c r="G47" s="40"/>
      <c r="J47" s="47"/>
      <c r="K47" s="32">
        <f t="shared" si="24"/>
        <v>0</v>
      </c>
      <c r="L47" s="48">
        <v>1.4999999999999999E-2</v>
      </c>
      <c r="M47" s="49">
        <f t="shared" si="25"/>
        <v>-50.997946611909654</v>
      </c>
      <c r="N47" s="50">
        <f>(Gesamt!$B$2-IF(H47=0,G47,H47))/365.25</f>
        <v>116</v>
      </c>
      <c r="O47" s="50">
        <f t="shared" si="0"/>
        <v>65.002053388090346</v>
      </c>
      <c r="P47" s="51">
        <f>IF(AND(OR(AND(H47&lt;=Gesamt!$B$11,G47&lt;=Gesamt!$B$11),AND(H47&gt;0,H47&lt;=Gesamt!$B$11)), O47&gt;=Gesamt!$B$4),VLOOKUP(O47,Gesamt!$B$4:$C$9,2),0)</f>
        <v>12</v>
      </c>
      <c r="Q47" s="37">
        <f>IF(M47&gt;0,((P47*K47/12)/O47*N47*((1+L47)^M47))/((1+Gesamt!$B$29)^(O47-N47)),0)</f>
        <v>0</v>
      </c>
      <c r="R47" s="52">
        <f>(F47+(IF(C47="W",IF(F47&lt;23347,VLOOKUP(23346,Staffelung,2,FALSE)*365.25,IF(F47&gt;24990,VLOOKUP(24991,Staffelung,2,FALSE)*365.25,VLOOKUP(F47,Staffelung,2,FALSE)*365.25)),Gesamt!$B$26*365.25)))</f>
        <v>23741.25</v>
      </c>
      <c r="S47" s="52">
        <f t="shared" si="26"/>
        <v>23742</v>
      </c>
      <c r="T47" s="53">
        <f t="shared" si="1"/>
        <v>65</v>
      </c>
      <c r="U47" s="49">
        <f t="shared" si="27"/>
        <v>-50.997946611909654</v>
      </c>
      <c r="V47" s="50">
        <f>(Gesamt!$B$2-IF(I47=0,G47,I47))/365.25</f>
        <v>116</v>
      </c>
      <c r="W47" s="50">
        <f t="shared" si="2"/>
        <v>65.002053388090346</v>
      </c>
      <c r="X47" s="54">
        <f>(F47+(IF(C47="W",IF(F47&lt;23347,VLOOKUP(23346,Staffelung,2,FALSE)*365.25,IF(F47&gt;24990,VLOOKUP(24991,Staffelung,2,FALSE)*365.25,VLOOKUP(F47,Staffelung,2,FALSE)*365.25)),Gesamt!$B$26*365.25)))</f>
        <v>23741.25</v>
      </c>
      <c r="Y47" s="52">
        <f t="shared" si="28"/>
        <v>23742</v>
      </c>
      <c r="Z47" s="53">
        <f t="shared" si="3"/>
        <v>65</v>
      </c>
      <c r="AA47" s="55">
        <f>IF(YEAR(Y47)&lt;=YEAR(Gesamt!$B$2),0,IF(V47&lt;Gesamt!$B$32,(IF(I47=0,G47,I47)+365.25*Gesamt!$B$32),0))</f>
        <v>0</v>
      </c>
      <c r="AB47" s="56">
        <f>IF(U47&lt;Gesamt!$B$36,Gesamt!$C$36,IF(U47&lt;Gesamt!$B$37,Gesamt!$C$37,IF(U47&lt;Gesamt!$B$38,Gesamt!$C$38,Gesamt!$C$39)))</f>
        <v>0</v>
      </c>
      <c r="AC47" s="36">
        <f>IF(AA47&gt;0,IF(AA47&lt;X47,K47/12*Gesamt!$C$32*(1+L47)^(Gesamt!$B$32-VB!V47)*(1+$K$4),0),0)</f>
        <v>0</v>
      </c>
      <c r="AD47" s="36">
        <f>(AC47/Gesamt!$B$32*V47/((1+Gesamt!$B$29)^(Gesamt!$B$32-VB!V47))*(1+AB47))</f>
        <v>0</v>
      </c>
      <c r="AE47" s="55">
        <f>IF(YEAR($Y47)&lt;=YEAR(Gesamt!$B$2),0,IF($V47&lt;Gesamt!$B$33,(IF($I47=0,$G47,$I47)+365.25*Gesamt!$B$33),0))</f>
        <v>0</v>
      </c>
      <c r="AF47" s="36" t="b">
        <f>IF(AE47&gt;0,IF(AE47&lt;$Y47,$K47/12*Gesamt!$C$33*(1+$L47)^(Gesamt!$B$33-VB!$V47)*(1+$K$4),IF(W47&gt;=35,K47/12*Gesamt!$C$33*(1+L47)^(W47-VB!V47)*(1+$K$4),0)))</f>
        <v>0</v>
      </c>
      <c r="AG47" s="36">
        <f>IF(W47&gt;=40,(AF47/Gesamt!$B$33*V47/((1+Gesamt!$B$29)^(Gesamt!$B$33-VB!V47))*(1+AB47)),IF(W47&gt;=35,(AF47/W47*V47/((1+Gesamt!$B$29)^(W47-VB!V47))*(1+AB47)),0))</f>
        <v>0</v>
      </c>
    </row>
    <row r="48" spans="3:33" x14ac:dyDescent="0.15">
      <c r="D48" s="41"/>
      <c r="F48" s="40"/>
      <c r="G48" s="40"/>
      <c r="J48" s="47"/>
      <c r="K48" s="32">
        <f t="shared" si="24"/>
        <v>0</v>
      </c>
      <c r="L48" s="48">
        <v>1.4999999999999999E-2</v>
      </c>
      <c r="M48" s="49">
        <f t="shared" si="25"/>
        <v>-50.997946611909654</v>
      </c>
      <c r="N48" s="50">
        <f>(Gesamt!$B$2-IF(H48=0,G48,H48))/365.25</f>
        <v>116</v>
      </c>
      <c r="O48" s="50">
        <f t="shared" si="0"/>
        <v>65.002053388090346</v>
      </c>
      <c r="P48" s="51">
        <f>IF(AND(OR(AND(H48&lt;=Gesamt!$B$11,G48&lt;=Gesamt!$B$11),AND(H48&gt;0,H48&lt;=Gesamt!$B$11)), O48&gt;=Gesamt!$B$4),VLOOKUP(O48,Gesamt!$B$4:$C$9,2),0)</f>
        <v>12</v>
      </c>
      <c r="Q48" s="37">
        <f>IF(M48&gt;0,((P48*K48/12)/O48*N48*((1+L48)^M48))/((1+Gesamt!$B$29)^(O48-N48)),0)</f>
        <v>0</v>
      </c>
      <c r="R48" s="52">
        <f>(F48+(IF(C48="W",IF(F48&lt;23347,VLOOKUP(23346,Staffelung,2,FALSE)*365.25,IF(F48&gt;24990,VLOOKUP(24991,Staffelung,2,FALSE)*365.25,VLOOKUP(F48,Staffelung,2,FALSE)*365.25)),Gesamt!$B$26*365.25)))</f>
        <v>23741.25</v>
      </c>
      <c r="S48" s="52">
        <f t="shared" si="26"/>
        <v>23742</v>
      </c>
      <c r="T48" s="53">
        <f t="shared" si="1"/>
        <v>65</v>
      </c>
      <c r="U48" s="49">
        <f t="shared" si="27"/>
        <v>-50.997946611909654</v>
      </c>
      <c r="V48" s="50">
        <f>(Gesamt!$B$2-IF(I48=0,G48,I48))/365.25</f>
        <v>116</v>
      </c>
      <c r="W48" s="50">
        <f t="shared" si="2"/>
        <v>65.002053388090346</v>
      </c>
      <c r="X48" s="54">
        <f>(F48+(IF(C48="W",IF(F48&lt;23347,VLOOKUP(23346,Staffelung,2,FALSE)*365.25,IF(F48&gt;24990,VLOOKUP(24991,Staffelung,2,FALSE)*365.25,VLOOKUP(F48,Staffelung,2,FALSE)*365.25)),Gesamt!$B$26*365.25)))</f>
        <v>23741.25</v>
      </c>
      <c r="Y48" s="52">
        <f t="shared" si="28"/>
        <v>23742</v>
      </c>
      <c r="Z48" s="53">
        <f t="shared" si="3"/>
        <v>65</v>
      </c>
      <c r="AA48" s="55">
        <f>IF(YEAR(Y48)&lt;=YEAR(Gesamt!$B$2),0,IF(V48&lt;Gesamt!$B$32,(IF(I48=0,G48,I48)+365.25*Gesamt!$B$32),0))</f>
        <v>0</v>
      </c>
      <c r="AB48" s="56">
        <f>IF(U48&lt;Gesamt!$B$36,Gesamt!$C$36,IF(U48&lt;Gesamt!$B$37,Gesamt!$C$37,IF(U48&lt;Gesamt!$B$38,Gesamt!$C$38,Gesamt!$C$39)))</f>
        <v>0</v>
      </c>
      <c r="AC48" s="36">
        <f>IF(AA48&gt;0,IF(AA48&lt;X48,K48/12*Gesamt!$C$32*(1+L48)^(Gesamt!$B$32-VB!V48)*(1+$K$4),0),0)</f>
        <v>0</v>
      </c>
      <c r="AD48" s="36">
        <f>(AC48/Gesamt!$B$32*V48/((1+Gesamt!$B$29)^(Gesamt!$B$32-VB!V48))*(1+AB48))</f>
        <v>0</v>
      </c>
      <c r="AE48" s="55">
        <f>IF(YEAR($Y48)&lt;=YEAR(Gesamt!$B$2),0,IF($V48&lt;Gesamt!$B$33,(IF($I48=0,$G48,$I48)+365.25*Gesamt!$B$33),0))</f>
        <v>0</v>
      </c>
      <c r="AF48" s="36" t="b">
        <f>IF(AE48&gt;0,IF(AE48&lt;$Y48,$K48/12*Gesamt!$C$33*(1+$L48)^(Gesamt!$B$33-VB!$V48)*(1+$K$4),IF(W48&gt;=35,K48/12*Gesamt!$C$33*(1+L48)^(W48-VB!V48)*(1+$K$4),0)))</f>
        <v>0</v>
      </c>
      <c r="AG48" s="36">
        <f>IF(W48&gt;=40,(AF48/Gesamt!$B$33*V48/((1+Gesamt!$B$29)^(Gesamt!$B$33-VB!V48))*(1+AB48)),IF(W48&gt;=35,(AF48/W48*V48/((1+Gesamt!$B$29)^(W48-VB!V48))*(1+AB48)),0))</f>
        <v>0</v>
      </c>
    </row>
    <row r="49" spans="4:33" x14ac:dyDescent="0.15">
      <c r="D49" s="41"/>
      <c r="F49" s="40"/>
      <c r="G49" s="40"/>
      <c r="J49" s="47"/>
      <c r="K49" s="32">
        <f t="shared" si="24"/>
        <v>0</v>
      </c>
      <c r="L49" s="48">
        <v>1.4999999999999999E-2</v>
      </c>
      <c r="M49" s="49">
        <f t="shared" si="25"/>
        <v>-50.997946611909654</v>
      </c>
      <c r="N49" s="50">
        <f>(Gesamt!$B$2-IF(H49=0,G49,H49))/365.25</f>
        <v>116</v>
      </c>
      <c r="O49" s="50">
        <f t="shared" si="0"/>
        <v>65.002053388090346</v>
      </c>
      <c r="P49" s="51">
        <f>IF(AND(OR(AND(H49&lt;=Gesamt!$B$11,G49&lt;=Gesamt!$B$11),AND(H49&gt;0,H49&lt;=Gesamt!$B$11)), O49&gt;=Gesamt!$B$4),VLOOKUP(O49,Gesamt!$B$4:$C$9,2),0)</f>
        <v>12</v>
      </c>
      <c r="Q49" s="37">
        <f>IF(M49&gt;0,((P49*K49/12)/O49*N49*((1+L49)^M49))/((1+Gesamt!$B$29)^(O49-N49)),0)</f>
        <v>0</v>
      </c>
      <c r="R49" s="52">
        <f>(F49+(IF(C49="W",IF(F49&lt;23347,VLOOKUP(23346,Staffelung,2,FALSE)*365.25,IF(F49&gt;24990,VLOOKUP(24991,Staffelung,2,FALSE)*365.25,VLOOKUP(F49,Staffelung,2,FALSE)*365.25)),Gesamt!$B$26*365.25)))</f>
        <v>23741.25</v>
      </c>
      <c r="S49" s="52">
        <f t="shared" si="26"/>
        <v>23742</v>
      </c>
      <c r="T49" s="53">
        <f t="shared" si="1"/>
        <v>65</v>
      </c>
      <c r="U49" s="49">
        <f t="shared" si="27"/>
        <v>-50.997946611909654</v>
      </c>
      <c r="V49" s="50">
        <f>(Gesamt!$B$2-IF(I49=0,G49,I49))/365.25</f>
        <v>116</v>
      </c>
      <c r="W49" s="50">
        <f t="shared" si="2"/>
        <v>65.002053388090346</v>
      </c>
      <c r="X49" s="54">
        <f>(F49+(IF(C49="W",IF(F49&lt;23347,VLOOKUP(23346,Staffelung,2,FALSE)*365.25,IF(F49&gt;24990,VLOOKUP(24991,Staffelung,2,FALSE)*365.25,VLOOKUP(F49,Staffelung,2,FALSE)*365.25)),Gesamt!$B$26*365.25)))</f>
        <v>23741.25</v>
      </c>
      <c r="Y49" s="52">
        <f t="shared" si="28"/>
        <v>23742</v>
      </c>
      <c r="Z49" s="53">
        <f t="shared" si="3"/>
        <v>65</v>
      </c>
      <c r="AA49" s="55">
        <f>IF(YEAR(Y49)&lt;=YEAR(Gesamt!$B$2),0,IF(V49&lt;Gesamt!$B$32,(IF(I49=0,G49,I49)+365.25*Gesamt!$B$32),0))</f>
        <v>0</v>
      </c>
      <c r="AB49" s="56">
        <f>IF(U49&lt;Gesamt!$B$36,Gesamt!$C$36,IF(U49&lt;Gesamt!$B$37,Gesamt!$C$37,IF(U49&lt;Gesamt!$B$38,Gesamt!$C$38,Gesamt!$C$39)))</f>
        <v>0</v>
      </c>
      <c r="AC49" s="36">
        <f>IF(AA49&gt;0,IF(AA49&lt;X49,K49/12*Gesamt!$C$32*(1+L49)^(Gesamt!$B$32-VB!V49)*(1+$K$4),0),0)</f>
        <v>0</v>
      </c>
      <c r="AD49" s="36">
        <f>(AC49/Gesamt!$B$32*V49/((1+Gesamt!$B$29)^(Gesamt!$B$32-VB!V49))*(1+AB49))</f>
        <v>0</v>
      </c>
      <c r="AE49" s="55">
        <f>IF(YEAR($Y49)&lt;=YEAR(Gesamt!$B$2),0,IF($V49&lt;Gesamt!$B$33,(IF($I49=0,$G49,$I49)+365.25*Gesamt!$B$33),0))</f>
        <v>0</v>
      </c>
      <c r="AF49" s="36" t="b">
        <f>IF(AE49&gt;0,IF(AE49&lt;$Y49,$K49/12*Gesamt!$C$33*(1+$L49)^(Gesamt!$B$33-VB!$V49)*(1+$K$4),IF(W49&gt;=35,K49/12*Gesamt!$C$33*(1+L49)^(W49-VB!V49)*(1+$K$4),0)))</f>
        <v>0</v>
      </c>
      <c r="AG49" s="36">
        <f>IF(W49&gt;=40,(AF49/Gesamt!$B$33*V49/((1+Gesamt!$B$29)^(Gesamt!$B$33-VB!V49))*(1+AB49)),IF(W49&gt;=35,(AF49/W49*V49/((1+Gesamt!$B$29)^(W49-VB!V49))*(1+AB49)),0))</f>
        <v>0</v>
      </c>
    </row>
    <row r="50" spans="4:33" x14ac:dyDescent="0.15">
      <c r="D50" s="41"/>
      <c r="F50" s="40"/>
      <c r="G50" s="40"/>
      <c r="J50" s="47"/>
      <c r="K50" s="32">
        <f t="shared" si="24"/>
        <v>0</v>
      </c>
      <c r="L50" s="48">
        <v>1.4999999999999999E-2</v>
      </c>
      <c r="M50" s="49">
        <f t="shared" si="25"/>
        <v>-50.997946611909654</v>
      </c>
      <c r="N50" s="50">
        <f>(Gesamt!$B$2-IF(H50=0,G50,H50))/365.25</f>
        <v>116</v>
      </c>
      <c r="O50" s="50">
        <f t="shared" si="0"/>
        <v>65.002053388090346</v>
      </c>
      <c r="P50" s="51">
        <f>IF(AND(OR(AND(H50&lt;=Gesamt!$B$11,G50&lt;=Gesamt!$B$11),AND(H50&gt;0,H50&lt;=Gesamt!$B$11)), O50&gt;=Gesamt!$B$4),VLOOKUP(O50,Gesamt!$B$4:$C$9,2),0)</f>
        <v>12</v>
      </c>
      <c r="Q50" s="37">
        <f>IF(M50&gt;0,((P50*K50/12)/O50*N50*((1+L50)^M50))/((1+Gesamt!$B$29)^(O50-N50)),0)</f>
        <v>0</v>
      </c>
      <c r="R50" s="52">
        <f>(F50+(IF(C50="W",IF(F50&lt;23347,VLOOKUP(23346,Staffelung,2,FALSE)*365.25,IF(F50&gt;24990,VLOOKUP(24991,Staffelung,2,FALSE)*365.25,VLOOKUP(F50,Staffelung,2,FALSE)*365.25)),Gesamt!$B$26*365.25)))</f>
        <v>23741.25</v>
      </c>
      <c r="S50" s="52">
        <f t="shared" si="26"/>
        <v>23742</v>
      </c>
      <c r="T50" s="53">
        <f t="shared" si="1"/>
        <v>65</v>
      </c>
      <c r="U50" s="49">
        <f t="shared" si="27"/>
        <v>-50.997946611909654</v>
      </c>
      <c r="V50" s="50">
        <f>(Gesamt!$B$2-IF(I50=0,G50,I50))/365.25</f>
        <v>116</v>
      </c>
      <c r="W50" s="50">
        <f t="shared" si="2"/>
        <v>65.002053388090346</v>
      </c>
      <c r="X50" s="54">
        <f>(F50+(IF(C50="W",IF(F50&lt;23347,VLOOKUP(23346,Staffelung,2,FALSE)*365.25,IF(F50&gt;24990,VLOOKUP(24991,Staffelung,2,FALSE)*365.25,VLOOKUP(F50,Staffelung,2,FALSE)*365.25)),Gesamt!$B$26*365.25)))</f>
        <v>23741.25</v>
      </c>
      <c r="Y50" s="52">
        <f t="shared" si="28"/>
        <v>23742</v>
      </c>
      <c r="Z50" s="53">
        <f t="shared" si="3"/>
        <v>65</v>
      </c>
      <c r="AA50" s="55">
        <f>IF(YEAR(Y50)&lt;=YEAR(Gesamt!$B$2),0,IF(V50&lt;Gesamt!$B$32,(IF(I50=0,G50,I50)+365.25*Gesamt!$B$32),0))</f>
        <v>0</v>
      </c>
      <c r="AB50" s="56">
        <f>IF(U50&lt;Gesamt!$B$36,Gesamt!$C$36,IF(U50&lt;Gesamt!$B$37,Gesamt!$C$37,IF(U50&lt;Gesamt!$B$38,Gesamt!$C$38,Gesamt!$C$39)))</f>
        <v>0</v>
      </c>
      <c r="AC50" s="36">
        <f>IF(AA50&gt;0,IF(AA50&lt;X50,K50/12*Gesamt!$C$32*(1+L50)^(Gesamt!$B$32-VB!V50)*(1+$K$4),0),0)</f>
        <v>0</v>
      </c>
      <c r="AD50" s="36">
        <f>(AC50/Gesamt!$B$32*V50/((1+Gesamt!$B$29)^(Gesamt!$B$32-VB!V50))*(1+AB50))</f>
        <v>0</v>
      </c>
      <c r="AE50" s="55">
        <f>IF(YEAR($Y50)&lt;=YEAR(Gesamt!$B$2),0,IF($V50&lt;Gesamt!$B$33,(IF($I50=0,$G50,$I50)+365.25*Gesamt!$B$33),0))</f>
        <v>0</v>
      </c>
      <c r="AF50" s="36" t="b">
        <f>IF(AE50&gt;0,IF(AE50&lt;$Y50,$K50/12*Gesamt!$C$33*(1+$L50)^(Gesamt!$B$33-VB!$V50)*(1+$K$4),IF(W50&gt;=35,K50/12*Gesamt!$C$33*(1+L50)^(W50-VB!V50)*(1+$K$4),0)))</f>
        <v>0</v>
      </c>
      <c r="AG50" s="36">
        <f>IF(W50&gt;=40,(AF50/Gesamt!$B$33*V50/((1+Gesamt!$B$29)^(Gesamt!$B$33-VB!V50))*(1+AB50)),IF(W50&gt;=35,(AF50/W50*V50/((1+Gesamt!$B$29)^(W50-VB!V50))*(1+AB50)),0))</f>
        <v>0</v>
      </c>
    </row>
    <row r="51" spans="4:33" x14ac:dyDescent="0.15">
      <c r="D51" s="41"/>
      <c r="F51" s="40"/>
      <c r="G51" s="40"/>
      <c r="J51" s="47"/>
      <c r="K51" s="32">
        <f t="shared" si="24"/>
        <v>0</v>
      </c>
      <c r="L51" s="48">
        <v>1.4999999999999999E-2</v>
      </c>
      <c r="M51" s="49">
        <f t="shared" si="25"/>
        <v>-50.997946611909654</v>
      </c>
      <c r="N51" s="50">
        <f>(Gesamt!$B$2-IF(H51=0,G51,H51))/365.25</f>
        <v>116</v>
      </c>
      <c r="O51" s="50">
        <f t="shared" si="0"/>
        <v>65.002053388090346</v>
      </c>
      <c r="P51" s="51">
        <f>IF(AND(OR(AND(H51&lt;=Gesamt!$B$11,G51&lt;=Gesamt!$B$11),AND(H51&gt;0,H51&lt;=Gesamt!$B$11)), O51&gt;=Gesamt!$B$4),VLOOKUP(O51,Gesamt!$B$4:$C$9,2),0)</f>
        <v>12</v>
      </c>
      <c r="Q51" s="37">
        <f>IF(M51&gt;0,((P51*K51/12)/O51*N51*((1+L51)^M51))/((1+Gesamt!$B$29)^(O51-N51)),0)</f>
        <v>0</v>
      </c>
      <c r="R51" s="52">
        <f>(F51+(IF(C51="W",IF(F51&lt;23347,VLOOKUP(23346,Staffelung,2,FALSE)*365.25,IF(F51&gt;24990,VLOOKUP(24991,Staffelung,2,FALSE)*365.25,VLOOKUP(F51,Staffelung,2,FALSE)*365.25)),Gesamt!$B$26*365.25)))</f>
        <v>23741.25</v>
      </c>
      <c r="S51" s="52">
        <f t="shared" si="26"/>
        <v>23742</v>
      </c>
      <c r="T51" s="53">
        <f t="shared" si="1"/>
        <v>65</v>
      </c>
      <c r="U51" s="49">
        <f t="shared" si="27"/>
        <v>-50.997946611909654</v>
      </c>
      <c r="V51" s="50">
        <f>(Gesamt!$B$2-IF(I51=0,G51,I51))/365.25</f>
        <v>116</v>
      </c>
      <c r="W51" s="50">
        <f t="shared" si="2"/>
        <v>65.002053388090346</v>
      </c>
      <c r="X51" s="54">
        <f>(F51+(IF(C51="W",IF(F51&lt;23347,VLOOKUP(23346,Staffelung,2,FALSE)*365.25,IF(F51&gt;24990,VLOOKUP(24991,Staffelung,2,FALSE)*365.25,VLOOKUP(F51,Staffelung,2,FALSE)*365.25)),Gesamt!$B$26*365.25)))</f>
        <v>23741.25</v>
      </c>
      <c r="Y51" s="52">
        <f t="shared" si="28"/>
        <v>23742</v>
      </c>
      <c r="Z51" s="53">
        <f t="shared" si="3"/>
        <v>65</v>
      </c>
      <c r="AA51" s="55">
        <f>IF(YEAR(Y51)&lt;=YEAR(Gesamt!$B$2),0,IF(V51&lt;Gesamt!$B$32,(IF(I51=0,G51,I51)+365.25*Gesamt!$B$32),0))</f>
        <v>0</v>
      </c>
      <c r="AB51" s="56">
        <f>IF(U51&lt;Gesamt!$B$36,Gesamt!$C$36,IF(U51&lt;Gesamt!$B$37,Gesamt!$C$37,IF(U51&lt;Gesamt!$B$38,Gesamt!$C$38,Gesamt!$C$39)))</f>
        <v>0</v>
      </c>
      <c r="AC51" s="36">
        <f>IF(AA51&gt;0,IF(AA51&lt;X51,K51/12*Gesamt!$C$32*(1+L51)^(Gesamt!$B$32-VB!V51)*(1+$K$4),0),0)</f>
        <v>0</v>
      </c>
      <c r="AD51" s="36">
        <f>(AC51/Gesamt!$B$32*V51/((1+Gesamt!$B$29)^(Gesamt!$B$32-VB!V51))*(1+AB51))</f>
        <v>0</v>
      </c>
      <c r="AE51" s="55">
        <f>IF(YEAR($Y51)&lt;=YEAR(Gesamt!$B$2),0,IF($V51&lt;Gesamt!$B$33,(IF($I51=0,$G51,$I51)+365.25*Gesamt!$B$33),0))</f>
        <v>0</v>
      </c>
      <c r="AF51" s="36" t="b">
        <f>IF(AE51&gt;0,IF(AE51&lt;$Y51,$K51/12*Gesamt!$C$33*(1+$L51)^(Gesamt!$B$33-VB!$V51)*(1+$K$4),IF(W51&gt;=35,K51/12*Gesamt!$C$33*(1+L51)^(W51-VB!V51)*(1+$K$4),0)))</f>
        <v>0</v>
      </c>
      <c r="AG51" s="36">
        <f>IF(W51&gt;=40,(AF51/Gesamt!$B$33*V51/((1+Gesamt!$B$29)^(Gesamt!$B$33-VB!V51))*(1+AB51)),IF(W51&gt;=35,(AF51/W51*V51/((1+Gesamt!$B$29)^(W51-VB!V51))*(1+AB51)),0))</f>
        <v>0</v>
      </c>
    </row>
    <row r="52" spans="4:33" x14ac:dyDescent="0.15">
      <c r="D52" s="41"/>
      <c r="F52" s="40"/>
      <c r="G52" s="40"/>
      <c r="J52" s="47"/>
      <c r="K52" s="32">
        <f t="shared" si="24"/>
        <v>0</v>
      </c>
      <c r="L52" s="48">
        <v>1.4999999999999999E-2</v>
      </c>
      <c r="M52" s="49">
        <f t="shared" si="25"/>
        <v>-50.997946611909654</v>
      </c>
      <c r="N52" s="50">
        <f>(Gesamt!$B$2-IF(H52=0,G52,H52))/365.25</f>
        <v>116</v>
      </c>
      <c r="O52" s="50">
        <f t="shared" si="0"/>
        <v>65.002053388090346</v>
      </c>
      <c r="P52" s="51">
        <f>IF(AND(OR(AND(H52&lt;=Gesamt!$B$11,G52&lt;=Gesamt!$B$11),AND(H52&gt;0,H52&lt;=Gesamt!$B$11)), O52&gt;=Gesamt!$B$4),VLOOKUP(O52,Gesamt!$B$4:$C$9,2),0)</f>
        <v>12</v>
      </c>
      <c r="Q52" s="37">
        <f>IF(M52&gt;0,((P52*K52/12)/O52*N52*((1+L52)^M52))/((1+Gesamt!$B$29)^(O52-N52)),0)</f>
        <v>0</v>
      </c>
      <c r="R52" s="52">
        <f>(F52+(IF(C52="W",IF(F52&lt;23347,VLOOKUP(23346,Staffelung,2,FALSE)*365.25,IF(F52&gt;24990,VLOOKUP(24991,Staffelung,2,FALSE)*365.25,VLOOKUP(F52,Staffelung,2,FALSE)*365.25)),Gesamt!$B$26*365.25)))</f>
        <v>23741.25</v>
      </c>
      <c r="S52" s="52">
        <f t="shared" si="26"/>
        <v>23742</v>
      </c>
      <c r="T52" s="53">
        <f t="shared" si="1"/>
        <v>65</v>
      </c>
      <c r="U52" s="49">
        <f t="shared" si="27"/>
        <v>-50.997946611909654</v>
      </c>
      <c r="V52" s="50">
        <f>(Gesamt!$B$2-IF(I52=0,G52,I52))/365.25</f>
        <v>116</v>
      </c>
      <c r="W52" s="50">
        <f t="shared" si="2"/>
        <v>65.002053388090346</v>
      </c>
      <c r="X52" s="54">
        <f>(F52+(IF(C52="W",IF(F52&lt;23347,VLOOKUP(23346,Staffelung,2,FALSE)*365.25,IF(F52&gt;24990,VLOOKUP(24991,Staffelung,2,FALSE)*365.25,VLOOKUP(F52,Staffelung,2,FALSE)*365.25)),Gesamt!$B$26*365.25)))</f>
        <v>23741.25</v>
      </c>
      <c r="Y52" s="52">
        <f t="shared" si="28"/>
        <v>23742</v>
      </c>
      <c r="Z52" s="53">
        <f t="shared" si="3"/>
        <v>65</v>
      </c>
      <c r="AA52" s="55">
        <f>IF(YEAR(Y52)&lt;=YEAR(Gesamt!$B$2),0,IF(V52&lt;Gesamt!$B$32,(IF(I52=0,G52,I52)+365.25*Gesamt!$B$32),0))</f>
        <v>0</v>
      </c>
      <c r="AB52" s="56">
        <f>IF(U52&lt;Gesamt!$B$36,Gesamt!$C$36,IF(U52&lt;Gesamt!$B$37,Gesamt!$C$37,IF(U52&lt;Gesamt!$B$38,Gesamt!$C$38,Gesamt!$C$39)))</f>
        <v>0</v>
      </c>
      <c r="AC52" s="36">
        <f>IF(AA52&gt;0,IF(AA52&lt;X52,K52/12*Gesamt!$C$32*(1+L52)^(Gesamt!$B$32-VB!V52)*(1+$K$4),0),0)</f>
        <v>0</v>
      </c>
      <c r="AD52" s="36">
        <f>(AC52/Gesamt!$B$32*V52/((1+Gesamt!$B$29)^(Gesamt!$B$32-VB!V52))*(1+AB52))</f>
        <v>0</v>
      </c>
      <c r="AE52" s="55">
        <f>IF(YEAR($Y52)&lt;=YEAR(Gesamt!$B$2),0,IF($V52&lt;Gesamt!$B$33,(IF($I52=0,$G52,$I52)+365.25*Gesamt!$B$33),0))</f>
        <v>0</v>
      </c>
      <c r="AF52" s="36" t="b">
        <f>IF(AE52&gt;0,IF(AE52&lt;$Y52,$K52/12*Gesamt!$C$33*(1+$L52)^(Gesamt!$B$33-VB!$V52)*(1+$K$4),IF(W52&gt;=35,K52/12*Gesamt!$C$33*(1+L52)^(W52-VB!V52)*(1+$K$4),0)))</f>
        <v>0</v>
      </c>
      <c r="AG52" s="36">
        <f>IF(W52&gt;=40,(AF52/Gesamt!$B$33*V52/((1+Gesamt!$B$29)^(Gesamt!$B$33-VB!V52))*(1+AB52)),IF(W52&gt;=35,(AF52/W52*V52/((1+Gesamt!$B$29)^(W52-VB!V52))*(1+AB52)),0))</f>
        <v>0</v>
      </c>
    </row>
    <row r="53" spans="4:33" x14ac:dyDescent="0.15">
      <c r="D53" s="41"/>
      <c r="F53" s="40"/>
      <c r="G53" s="40"/>
      <c r="J53" s="47"/>
      <c r="K53" s="32">
        <f t="shared" si="24"/>
        <v>0</v>
      </c>
      <c r="L53" s="48">
        <v>1.4999999999999999E-2</v>
      </c>
      <c r="M53" s="49">
        <f t="shared" si="25"/>
        <v>-50.997946611909654</v>
      </c>
      <c r="N53" s="50">
        <f>(Gesamt!$B$2-IF(H53=0,G53,H53))/365.25</f>
        <v>116</v>
      </c>
      <c r="O53" s="50">
        <f t="shared" si="0"/>
        <v>65.002053388090346</v>
      </c>
      <c r="P53" s="51">
        <f>IF(AND(OR(AND(H53&lt;=Gesamt!$B$11,G53&lt;=Gesamt!$B$11),AND(H53&gt;0,H53&lt;=Gesamt!$B$11)), O53&gt;=Gesamt!$B$4),VLOOKUP(O53,Gesamt!$B$4:$C$9,2),0)</f>
        <v>12</v>
      </c>
      <c r="Q53" s="37">
        <f>IF(M53&gt;0,((P53*K53/12)/O53*N53*((1+L53)^M53))/((1+Gesamt!$B$29)^(O53-N53)),0)</f>
        <v>0</v>
      </c>
      <c r="R53" s="52">
        <f>(F53+(IF(C53="W",IF(F53&lt;23347,VLOOKUP(23346,Staffelung,2,FALSE)*365.25,IF(F53&gt;24990,VLOOKUP(24991,Staffelung,2,FALSE)*365.25,VLOOKUP(F53,Staffelung,2,FALSE)*365.25)),Gesamt!$B$26*365.25)))</f>
        <v>23741.25</v>
      </c>
      <c r="S53" s="52">
        <f t="shared" si="26"/>
        <v>23742</v>
      </c>
      <c r="T53" s="53">
        <f t="shared" si="1"/>
        <v>65</v>
      </c>
      <c r="U53" s="49">
        <f t="shared" si="27"/>
        <v>-50.997946611909654</v>
      </c>
      <c r="V53" s="50">
        <f>(Gesamt!$B$2-IF(I53=0,G53,I53))/365.25</f>
        <v>116</v>
      </c>
      <c r="W53" s="50">
        <f t="shared" si="2"/>
        <v>65.002053388090346</v>
      </c>
      <c r="X53" s="54">
        <f>(F53+(IF(C53="W",IF(F53&lt;23347,VLOOKUP(23346,Staffelung,2,FALSE)*365.25,IF(F53&gt;24990,VLOOKUP(24991,Staffelung,2,FALSE)*365.25,VLOOKUP(F53,Staffelung,2,FALSE)*365.25)),Gesamt!$B$26*365.25)))</f>
        <v>23741.25</v>
      </c>
      <c r="Y53" s="52">
        <f t="shared" si="28"/>
        <v>23742</v>
      </c>
      <c r="Z53" s="53">
        <f t="shared" si="3"/>
        <v>65</v>
      </c>
      <c r="AA53" s="55">
        <f>IF(YEAR(Y53)&lt;=YEAR(Gesamt!$B$2),0,IF(V53&lt;Gesamt!$B$32,(IF(I53=0,G53,I53)+365.25*Gesamt!$B$32),0))</f>
        <v>0</v>
      </c>
      <c r="AB53" s="56">
        <f>IF(U53&lt;Gesamt!$B$36,Gesamt!$C$36,IF(U53&lt;Gesamt!$B$37,Gesamt!$C$37,IF(U53&lt;Gesamt!$B$38,Gesamt!$C$38,Gesamt!$C$39)))</f>
        <v>0</v>
      </c>
      <c r="AC53" s="36">
        <f>IF(AA53&gt;0,IF(AA53&lt;X53,K53/12*Gesamt!$C$32*(1+L53)^(Gesamt!$B$32-VB!V53)*(1+$K$4),0),0)</f>
        <v>0</v>
      </c>
      <c r="AD53" s="36">
        <f>(AC53/Gesamt!$B$32*V53/((1+Gesamt!$B$29)^(Gesamt!$B$32-VB!V53))*(1+AB53))</f>
        <v>0</v>
      </c>
      <c r="AE53" s="55">
        <f>IF(YEAR($Y53)&lt;=YEAR(Gesamt!$B$2),0,IF($V53&lt;Gesamt!$B$33,(IF($I53=0,$G53,$I53)+365.25*Gesamt!$B$33),0))</f>
        <v>0</v>
      </c>
      <c r="AF53" s="36" t="b">
        <f>IF(AE53&gt;0,IF(AE53&lt;$Y53,$K53/12*Gesamt!$C$33*(1+$L53)^(Gesamt!$B$33-VB!$V53)*(1+$K$4),IF(W53&gt;=35,K53/12*Gesamt!$C$33*(1+L53)^(W53-VB!V53)*(1+$K$4),0)))</f>
        <v>0</v>
      </c>
      <c r="AG53" s="36">
        <f>IF(W53&gt;=40,(AF53/Gesamt!$B$33*V53/((1+Gesamt!$B$29)^(Gesamt!$B$33-VB!V53))*(1+AB53)),IF(W53&gt;=35,(AF53/W53*V53/((1+Gesamt!$B$29)^(W53-VB!V53))*(1+AB53)),0))</f>
        <v>0</v>
      </c>
    </row>
    <row r="54" spans="4:33" x14ac:dyDescent="0.15">
      <c r="D54" s="41"/>
      <c r="F54" s="40"/>
      <c r="G54" s="40"/>
      <c r="J54" s="47"/>
      <c r="K54" s="32">
        <f t="shared" si="24"/>
        <v>0</v>
      </c>
      <c r="L54" s="48">
        <v>1.4999999999999999E-2</v>
      </c>
      <c r="M54" s="49">
        <f t="shared" si="25"/>
        <v>-50.997946611909654</v>
      </c>
      <c r="N54" s="50">
        <f>(Gesamt!$B$2-IF(H54=0,G54,H54))/365.25</f>
        <v>116</v>
      </c>
      <c r="O54" s="50">
        <f t="shared" si="0"/>
        <v>65.002053388090346</v>
      </c>
      <c r="P54" s="51">
        <f>IF(AND(OR(AND(H54&lt;=Gesamt!$B$11,G54&lt;=Gesamt!$B$11),AND(H54&gt;0,H54&lt;=Gesamt!$B$11)), O54&gt;=Gesamt!$B$4),VLOOKUP(O54,Gesamt!$B$4:$C$9,2),0)</f>
        <v>12</v>
      </c>
      <c r="Q54" s="37">
        <f>IF(M54&gt;0,((P54*K54/12)/O54*N54*((1+L54)^M54))/((1+Gesamt!$B$29)^(O54-N54)),0)</f>
        <v>0</v>
      </c>
      <c r="R54" s="52">
        <f>(F54+(IF(C54="W",IF(F54&lt;23347,VLOOKUP(23346,Staffelung,2,FALSE)*365.25,IF(F54&gt;24990,VLOOKUP(24991,Staffelung,2,FALSE)*365.25,VLOOKUP(F54,Staffelung,2,FALSE)*365.25)),Gesamt!$B$26*365.25)))</f>
        <v>23741.25</v>
      </c>
      <c r="S54" s="52">
        <f t="shared" si="26"/>
        <v>23742</v>
      </c>
      <c r="T54" s="53">
        <f t="shared" si="1"/>
        <v>65</v>
      </c>
      <c r="U54" s="49">
        <f t="shared" si="27"/>
        <v>-50.997946611909654</v>
      </c>
      <c r="V54" s="50">
        <f>(Gesamt!$B$2-IF(I54=0,G54,I54))/365.25</f>
        <v>116</v>
      </c>
      <c r="W54" s="50">
        <f t="shared" si="2"/>
        <v>65.002053388090346</v>
      </c>
      <c r="X54" s="54">
        <f>(F54+(IF(C54="W",IF(F54&lt;23347,VLOOKUP(23346,Staffelung,2,FALSE)*365.25,IF(F54&gt;24990,VLOOKUP(24991,Staffelung,2,FALSE)*365.25,VLOOKUP(F54,Staffelung,2,FALSE)*365.25)),Gesamt!$B$26*365.25)))</f>
        <v>23741.25</v>
      </c>
      <c r="Y54" s="52">
        <f t="shared" si="28"/>
        <v>23742</v>
      </c>
      <c r="Z54" s="53">
        <f t="shared" si="3"/>
        <v>65</v>
      </c>
      <c r="AA54" s="55">
        <f>IF(YEAR(Y54)&lt;=YEAR(Gesamt!$B$2),0,IF(V54&lt;Gesamt!$B$32,(IF(I54=0,G54,I54)+365.25*Gesamt!$B$32),0))</f>
        <v>0</v>
      </c>
      <c r="AB54" s="56">
        <f>IF(U54&lt;Gesamt!$B$36,Gesamt!$C$36,IF(U54&lt;Gesamt!$B$37,Gesamt!$C$37,IF(U54&lt;Gesamt!$B$38,Gesamt!$C$38,Gesamt!$C$39)))</f>
        <v>0</v>
      </c>
      <c r="AC54" s="36">
        <f>IF(AA54&gt;0,IF(AA54&lt;X54,K54/12*Gesamt!$C$32*(1+L54)^(Gesamt!$B$32-VB!V54)*(1+$K$4),0),0)</f>
        <v>0</v>
      </c>
      <c r="AD54" s="36">
        <f>(AC54/Gesamt!$B$32*V54/((1+Gesamt!$B$29)^(Gesamt!$B$32-VB!V54))*(1+AB54))</f>
        <v>0</v>
      </c>
      <c r="AE54" s="55">
        <f>IF(YEAR($Y54)&lt;=YEAR(Gesamt!$B$2),0,IF($V54&lt;Gesamt!$B$33,(IF($I54=0,$G54,$I54)+365.25*Gesamt!$B$33),0))</f>
        <v>0</v>
      </c>
      <c r="AF54" s="36" t="b">
        <f>IF(AE54&gt;0,IF(AE54&lt;$Y54,$K54/12*Gesamt!$C$33*(1+$L54)^(Gesamt!$B$33-VB!$V54)*(1+$K$4),IF(W54&gt;=35,K54/12*Gesamt!$C$33*(1+L54)^(W54-VB!V54)*(1+$K$4),0)))</f>
        <v>0</v>
      </c>
      <c r="AG54" s="36">
        <f>IF(W54&gt;=40,(AF54/Gesamt!$B$33*V54/((1+Gesamt!$B$29)^(Gesamt!$B$33-VB!V54))*(1+AB54)),IF(W54&gt;=35,(AF54/W54*V54/((1+Gesamt!$B$29)^(W54-VB!V54))*(1+AB54)),0))</f>
        <v>0</v>
      </c>
    </row>
    <row r="55" spans="4:33" x14ac:dyDescent="0.15">
      <c r="D55" s="41"/>
      <c r="F55" s="40"/>
      <c r="G55" s="40"/>
      <c r="J55" s="47"/>
      <c r="K55" s="32">
        <f t="shared" si="24"/>
        <v>0</v>
      </c>
      <c r="L55" s="48">
        <v>1.4999999999999999E-2</v>
      </c>
      <c r="M55" s="49">
        <f t="shared" si="25"/>
        <v>-50.997946611909654</v>
      </c>
      <c r="N55" s="50">
        <f>(Gesamt!$B$2-IF(H55=0,G55,H55))/365.25</f>
        <v>116</v>
      </c>
      <c r="O55" s="50">
        <f t="shared" si="0"/>
        <v>65.002053388090346</v>
      </c>
      <c r="P55" s="51">
        <f>IF(AND(OR(AND(H55&lt;=Gesamt!$B$11,G55&lt;=Gesamt!$B$11),AND(H55&gt;0,H55&lt;=Gesamt!$B$11)), O55&gt;=Gesamt!$B$4),VLOOKUP(O55,Gesamt!$B$4:$C$9,2),0)</f>
        <v>12</v>
      </c>
      <c r="Q55" s="37">
        <f>IF(M55&gt;0,((P55*K55/12)/O55*N55*((1+L55)^M55))/((1+Gesamt!$B$29)^(O55-N55)),0)</f>
        <v>0</v>
      </c>
      <c r="R55" s="52">
        <f>(F55+(IF(C55="W",IF(F55&lt;23347,VLOOKUP(23346,Staffelung,2,FALSE)*365.25,IF(F55&gt;24990,VLOOKUP(24991,Staffelung,2,FALSE)*365.25,VLOOKUP(F55,Staffelung,2,FALSE)*365.25)),Gesamt!$B$26*365.25)))</f>
        <v>23741.25</v>
      </c>
      <c r="S55" s="52">
        <f t="shared" si="26"/>
        <v>23742</v>
      </c>
      <c r="T55" s="53">
        <f t="shared" si="1"/>
        <v>65</v>
      </c>
      <c r="U55" s="49">
        <f t="shared" si="27"/>
        <v>-50.997946611909654</v>
      </c>
      <c r="V55" s="50">
        <f>(Gesamt!$B$2-IF(I55=0,G55,I55))/365.25</f>
        <v>116</v>
      </c>
      <c r="W55" s="50">
        <f t="shared" si="2"/>
        <v>65.002053388090346</v>
      </c>
      <c r="X55" s="54">
        <f>(F55+(IF(C55="W",IF(F55&lt;23347,VLOOKUP(23346,Staffelung,2,FALSE)*365.25,IF(F55&gt;24990,VLOOKUP(24991,Staffelung,2,FALSE)*365.25,VLOOKUP(F55,Staffelung,2,FALSE)*365.25)),Gesamt!$B$26*365.25)))</f>
        <v>23741.25</v>
      </c>
      <c r="Y55" s="52">
        <f t="shared" si="28"/>
        <v>23742</v>
      </c>
      <c r="Z55" s="53">
        <f t="shared" si="3"/>
        <v>65</v>
      </c>
      <c r="AA55" s="55">
        <f>IF(YEAR(Y55)&lt;=YEAR(Gesamt!$B$2),0,IF(V55&lt;Gesamt!$B$32,(IF(I55=0,G55,I55)+365.25*Gesamt!$B$32),0))</f>
        <v>0</v>
      </c>
      <c r="AB55" s="56">
        <f>IF(U55&lt;Gesamt!$B$36,Gesamt!$C$36,IF(U55&lt;Gesamt!$B$37,Gesamt!$C$37,IF(U55&lt;Gesamt!$B$38,Gesamt!$C$38,Gesamt!$C$39)))</f>
        <v>0</v>
      </c>
      <c r="AC55" s="36">
        <f>IF(AA55&gt;0,IF(AA55&lt;X55,K55/12*Gesamt!$C$32*(1+L55)^(Gesamt!$B$32-VB!V55)*(1+$K$4),0),0)</f>
        <v>0</v>
      </c>
      <c r="AD55" s="36">
        <f>(AC55/Gesamt!$B$32*V55/((1+Gesamt!$B$29)^(Gesamt!$B$32-VB!V55))*(1+AB55))</f>
        <v>0</v>
      </c>
      <c r="AE55" s="55">
        <f>IF(YEAR($Y55)&lt;=YEAR(Gesamt!$B$2),0,IF($V55&lt;Gesamt!$B$33,(IF($I55=0,$G55,$I55)+365.25*Gesamt!$B$33),0))</f>
        <v>0</v>
      </c>
      <c r="AF55" s="36" t="b">
        <f>IF(AE55&gt;0,IF(AE55&lt;$Y55,$K55/12*Gesamt!$C$33*(1+$L55)^(Gesamt!$B$33-VB!$V55)*(1+$K$4),IF(W55&gt;=35,K55/12*Gesamt!$C$33*(1+L55)^(W55-VB!V55)*(1+$K$4),0)))</f>
        <v>0</v>
      </c>
      <c r="AG55" s="36">
        <f>IF(W55&gt;=40,(AF55/Gesamt!$B$33*V55/((1+Gesamt!$B$29)^(Gesamt!$B$33-VB!V55))*(1+AB55)),IF(W55&gt;=35,(AF55/W55*V55/((1+Gesamt!$B$29)^(W55-VB!V55))*(1+AB55)),0))</f>
        <v>0</v>
      </c>
    </row>
    <row r="56" spans="4:33" x14ac:dyDescent="0.15">
      <c r="D56" s="41"/>
      <c r="F56" s="40"/>
      <c r="G56" s="40"/>
      <c r="J56" s="47"/>
      <c r="K56" s="32">
        <f t="shared" si="24"/>
        <v>0</v>
      </c>
      <c r="L56" s="48">
        <v>1.4999999999999999E-2</v>
      </c>
      <c r="M56" s="49">
        <f t="shared" si="25"/>
        <v>-50.997946611909654</v>
      </c>
      <c r="N56" s="50">
        <f>(Gesamt!$B$2-IF(H56=0,G56,H56))/365.25</f>
        <v>116</v>
      </c>
      <c r="O56" s="50">
        <f t="shared" si="0"/>
        <v>65.002053388090346</v>
      </c>
      <c r="P56" s="51">
        <f>IF(AND(OR(AND(H56&lt;=Gesamt!$B$11,G56&lt;=Gesamt!$B$11),AND(H56&gt;0,H56&lt;=Gesamt!$B$11)), O56&gt;=Gesamt!$B$4),VLOOKUP(O56,Gesamt!$B$4:$C$9,2),0)</f>
        <v>12</v>
      </c>
      <c r="Q56" s="37">
        <f>IF(M56&gt;0,((P56*K56/12)/O56*N56*((1+L56)^M56))/((1+Gesamt!$B$29)^(O56-N56)),0)</f>
        <v>0</v>
      </c>
      <c r="R56" s="52">
        <f>(F56+(IF(C56="W",IF(F56&lt;23347,VLOOKUP(23346,Staffelung,2,FALSE)*365.25,IF(F56&gt;24990,VLOOKUP(24991,Staffelung,2,FALSE)*365.25,VLOOKUP(F56,Staffelung,2,FALSE)*365.25)),Gesamt!$B$26*365.25)))</f>
        <v>23741.25</v>
      </c>
      <c r="S56" s="52">
        <f t="shared" si="26"/>
        <v>23742</v>
      </c>
      <c r="T56" s="53">
        <f t="shared" si="1"/>
        <v>65</v>
      </c>
      <c r="U56" s="49">
        <f t="shared" si="27"/>
        <v>-50.997946611909654</v>
      </c>
      <c r="V56" s="50">
        <f>(Gesamt!$B$2-IF(I56=0,G56,I56))/365.25</f>
        <v>116</v>
      </c>
      <c r="W56" s="50">
        <f t="shared" si="2"/>
        <v>65.002053388090346</v>
      </c>
      <c r="X56" s="54">
        <f>(F56+(IF(C56="W",IF(F56&lt;23347,VLOOKUP(23346,Staffelung,2,FALSE)*365.25,IF(F56&gt;24990,VLOOKUP(24991,Staffelung,2,FALSE)*365.25,VLOOKUP(F56,Staffelung,2,FALSE)*365.25)),Gesamt!$B$26*365.25)))</f>
        <v>23741.25</v>
      </c>
      <c r="Y56" s="52">
        <f t="shared" si="28"/>
        <v>23742</v>
      </c>
      <c r="Z56" s="53">
        <f t="shared" si="3"/>
        <v>65</v>
      </c>
      <c r="AA56" s="55">
        <f>IF(YEAR(Y56)&lt;=YEAR(Gesamt!$B$2),0,IF(V56&lt;Gesamt!$B$32,(IF(I56=0,G56,I56)+365.25*Gesamt!$B$32),0))</f>
        <v>0</v>
      </c>
      <c r="AB56" s="56">
        <f>IF(U56&lt;Gesamt!$B$36,Gesamt!$C$36,IF(U56&lt;Gesamt!$B$37,Gesamt!$C$37,IF(U56&lt;Gesamt!$B$38,Gesamt!$C$38,Gesamt!$C$39)))</f>
        <v>0</v>
      </c>
      <c r="AC56" s="36">
        <f>IF(AA56&gt;0,IF(AA56&lt;X56,K56/12*Gesamt!$C$32*(1+L56)^(Gesamt!$B$32-VB!V56)*(1+$K$4),0),0)</f>
        <v>0</v>
      </c>
      <c r="AD56" s="36">
        <f>(AC56/Gesamt!$B$32*V56/((1+Gesamt!$B$29)^(Gesamt!$B$32-VB!V56))*(1+AB56))</f>
        <v>0</v>
      </c>
      <c r="AE56" s="55">
        <f>IF(YEAR($Y56)&lt;=YEAR(Gesamt!$B$2),0,IF($V56&lt;Gesamt!$B$33,(IF($I56=0,$G56,$I56)+365.25*Gesamt!$B$33),0))</f>
        <v>0</v>
      </c>
      <c r="AF56" s="36" t="b">
        <f>IF(AE56&gt;0,IF(AE56&lt;$Y56,$K56/12*Gesamt!$C$33*(1+$L56)^(Gesamt!$B$33-VB!$V56)*(1+$K$4),IF(W56&gt;=35,K56/12*Gesamt!$C$33*(1+L56)^(W56-VB!V56)*(1+$K$4),0)))</f>
        <v>0</v>
      </c>
      <c r="AG56" s="36">
        <f>IF(W56&gt;=40,(AF56/Gesamt!$B$33*V56/((1+Gesamt!$B$29)^(Gesamt!$B$33-VB!V56))*(1+AB56)),IF(W56&gt;=35,(AF56/W56*V56/((1+Gesamt!$B$29)^(W56-VB!V56))*(1+AB56)),0))</f>
        <v>0</v>
      </c>
    </row>
    <row r="57" spans="4:33" x14ac:dyDescent="0.15">
      <c r="D57" s="41"/>
      <c r="F57" s="40"/>
      <c r="G57" s="40"/>
      <c r="J57" s="47"/>
      <c r="K57" s="32">
        <f t="shared" si="24"/>
        <v>0</v>
      </c>
      <c r="L57" s="48">
        <v>1.4999999999999999E-2</v>
      </c>
      <c r="M57" s="49">
        <f t="shared" si="25"/>
        <v>-50.997946611909654</v>
      </c>
      <c r="N57" s="50">
        <f>(Gesamt!$B$2-IF(H57=0,G57,H57))/365.25</f>
        <v>116</v>
      </c>
      <c r="O57" s="50">
        <f t="shared" si="0"/>
        <v>65.002053388090346</v>
      </c>
      <c r="P57" s="51">
        <f>IF(AND(OR(AND(H57&lt;=Gesamt!$B$11,G57&lt;=Gesamt!$B$11),AND(H57&gt;0,H57&lt;=Gesamt!$B$11)), O57&gt;=Gesamt!$B$4),VLOOKUP(O57,Gesamt!$B$4:$C$9,2),0)</f>
        <v>12</v>
      </c>
      <c r="Q57" s="37">
        <f>IF(M57&gt;0,((P57*K57/12)/O57*N57*((1+L57)^M57))/((1+Gesamt!$B$29)^(O57-N57)),0)</f>
        <v>0</v>
      </c>
      <c r="R57" s="52">
        <f>(F57+(IF(C57="W",IF(F57&lt;23347,VLOOKUP(23346,Staffelung,2,FALSE)*365.25,IF(F57&gt;24990,VLOOKUP(24991,Staffelung,2,FALSE)*365.25,VLOOKUP(F57,Staffelung,2,FALSE)*365.25)),Gesamt!$B$26*365.25)))</f>
        <v>23741.25</v>
      </c>
      <c r="S57" s="52">
        <f t="shared" si="26"/>
        <v>23742</v>
      </c>
      <c r="T57" s="53">
        <f t="shared" si="1"/>
        <v>65</v>
      </c>
      <c r="U57" s="49">
        <f t="shared" si="27"/>
        <v>-50.997946611909654</v>
      </c>
      <c r="V57" s="50">
        <f>(Gesamt!$B$2-IF(I57=0,G57,I57))/365.25</f>
        <v>116</v>
      </c>
      <c r="W57" s="50">
        <f t="shared" si="2"/>
        <v>65.002053388090346</v>
      </c>
      <c r="X57" s="54">
        <f>(F57+(IF(C57="W",IF(F57&lt;23347,VLOOKUP(23346,Staffelung,2,FALSE)*365.25,IF(F57&gt;24990,VLOOKUP(24991,Staffelung,2,FALSE)*365.25,VLOOKUP(F57,Staffelung,2,FALSE)*365.25)),Gesamt!$B$26*365.25)))</f>
        <v>23741.25</v>
      </c>
      <c r="Y57" s="52">
        <f t="shared" si="28"/>
        <v>23742</v>
      </c>
      <c r="Z57" s="53">
        <f t="shared" si="3"/>
        <v>65</v>
      </c>
      <c r="AA57" s="55">
        <f>IF(YEAR(Y57)&lt;=YEAR(Gesamt!$B$2),0,IF(V57&lt;Gesamt!$B$32,(IF(I57=0,G57,I57)+365.25*Gesamt!$B$32),0))</f>
        <v>0</v>
      </c>
      <c r="AB57" s="56">
        <f>IF(U57&lt;Gesamt!$B$36,Gesamt!$C$36,IF(U57&lt;Gesamt!$B$37,Gesamt!$C$37,IF(U57&lt;Gesamt!$B$38,Gesamt!$C$38,Gesamt!$C$39)))</f>
        <v>0</v>
      </c>
      <c r="AC57" s="36">
        <f>IF(AA57&gt;0,IF(AA57&lt;X57,K57/12*Gesamt!$C$32*(1+L57)^(Gesamt!$B$32-VB!V57)*(1+$K$4),0),0)</f>
        <v>0</v>
      </c>
      <c r="AD57" s="36">
        <f>(AC57/Gesamt!$B$32*V57/((1+Gesamt!$B$29)^(Gesamt!$B$32-VB!V57))*(1+AB57))</f>
        <v>0</v>
      </c>
      <c r="AE57" s="55">
        <f>IF(YEAR($Y57)&lt;=YEAR(Gesamt!$B$2),0,IF($V57&lt;Gesamt!$B$33,(IF($I57=0,$G57,$I57)+365.25*Gesamt!$B$33),0))</f>
        <v>0</v>
      </c>
      <c r="AF57" s="36" t="b">
        <f>IF(AE57&gt;0,IF(AE57&lt;$Y57,$K57/12*Gesamt!$C$33*(1+$L57)^(Gesamt!$B$33-VB!$V57)*(1+$K$4),IF(W57&gt;=35,K57/12*Gesamt!$C$33*(1+L57)^(W57-VB!V57)*(1+$K$4),0)))</f>
        <v>0</v>
      </c>
      <c r="AG57" s="36">
        <f>IF(W57&gt;=40,(AF57/Gesamt!$B$33*V57/((1+Gesamt!$B$29)^(Gesamt!$B$33-VB!V57))*(1+AB57)),IF(W57&gt;=35,(AF57/W57*V57/((1+Gesamt!$B$29)^(W57-VB!V57))*(1+AB57)),0))</f>
        <v>0</v>
      </c>
    </row>
    <row r="58" spans="4:33" x14ac:dyDescent="0.15">
      <c r="D58" s="41"/>
      <c r="F58" s="40"/>
      <c r="G58" s="40"/>
      <c r="J58" s="47"/>
      <c r="K58" s="32">
        <f t="shared" si="24"/>
        <v>0</v>
      </c>
      <c r="L58" s="48">
        <v>1.4999999999999999E-2</v>
      </c>
      <c r="M58" s="49">
        <f t="shared" si="25"/>
        <v>-50.997946611909654</v>
      </c>
      <c r="N58" s="50">
        <f>(Gesamt!$B$2-IF(H58=0,G58,H58))/365.25</f>
        <v>116</v>
      </c>
      <c r="O58" s="50">
        <f t="shared" si="0"/>
        <v>65.002053388090346</v>
      </c>
      <c r="P58" s="51">
        <f>IF(AND(OR(AND(H58&lt;=Gesamt!$B$11,G58&lt;=Gesamt!$B$11),AND(H58&gt;0,H58&lt;=Gesamt!$B$11)), O58&gt;=Gesamt!$B$4),VLOOKUP(O58,Gesamt!$B$4:$C$9,2),0)</f>
        <v>12</v>
      </c>
      <c r="Q58" s="37">
        <f>IF(M58&gt;0,((P58*K58/12)/O58*N58*((1+L58)^M58))/((1+Gesamt!$B$29)^(O58-N58)),0)</f>
        <v>0</v>
      </c>
      <c r="R58" s="52">
        <f>(F58+(IF(C58="W",IF(F58&lt;23347,VLOOKUP(23346,Staffelung,2,FALSE)*365.25,IF(F58&gt;24990,VLOOKUP(24991,Staffelung,2,FALSE)*365.25,VLOOKUP(F58,Staffelung,2,FALSE)*365.25)),Gesamt!$B$26*365.25)))</f>
        <v>23741.25</v>
      </c>
      <c r="S58" s="52">
        <f t="shared" si="26"/>
        <v>23742</v>
      </c>
      <c r="T58" s="53">
        <f t="shared" si="1"/>
        <v>65</v>
      </c>
      <c r="U58" s="49">
        <f t="shared" si="27"/>
        <v>-50.997946611909654</v>
      </c>
      <c r="V58" s="50">
        <f>(Gesamt!$B$2-IF(I58=0,G58,I58))/365.25</f>
        <v>116</v>
      </c>
      <c r="W58" s="50">
        <f t="shared" si="2"/>
        <v>65.002053388090346</v>
      </c>
      <c r="X58" s="54">
        <f>(F58+(IF(C58="W",IF(F58&lt;23347,VLOOKUP(23346,Staffelung,2,FALSE)*365.25,IF(F58&gt;24990,VLOOKUP(24991,Staffelung,2,FALSE)*365.25,VLOOKUP(F58,Staffelung,2,FALSE)*365.25)),Gesamt!$B$26*365.25)))</f>
        <v>23741.25</v>
      </c>
      <c r="Y58" s="52">
        <f t="shared" si="28"/>
        <v>23742</v>
      </c>
      <c r="Z58" s="53">
        <f t="shared" si="3"/>
        <v>65</v>
      </c>
      <c r="AA58" s="55">
        <f>IF(YEAR(Y58)&lt;=YEAR(Gesamt!$B$2),0,IF(V58&lt;Gesamt!$B$32,(IF(I58=0,G58,I58)+365.25*Gesamt!$B$32),0))</f>
        <v>0</v>
      </c>
      <c r="AB58" s="56">
        <f>IF(U58&lt;Gesamt!$B$36,Gesamt!$C$36,IF(U58&lt;Gesamt!$B$37,Gesamt!$C$37,IF(U58&lt;Gesamt!$B$38,Gesamt!$C$38,Gesamt!$C$39)))</f>
        <v>0</v>
      </c>
      <c r="AC58" s="36">
        <f>IF(AA58&gt;0,IF(AA58&lt;X58,K58/12*Gesamt!$C$32*(1+L58)^(Gesamt!$B$32-VB!V58)*(1+$K$4),0),0)</f>
        <v>0</v>
      </c>
      <c r="AD58" s="36">
        <f>(AC58/Gesamt!$B$32*V58/((1+Gesamt!$B$29)^(Gesamt!$B$32-VB!V58))*(1+AB58))</f>
        <v>0</v>
      </c>
      <c r="AE58" s="55">
        <f>IF(YEAR($Y58)&lt;=YEAR(Gesamt!$B$2),0,IF($V58&lt;Gesamt!$B$33,(IF($I58=0,$G58,$I58)+365.25*Gesamt!$B$33),0))</f>
        <v>0</v>
      </c>
      <c r="AF58" s="36" t="b">
        <f>IF(AE58&gt;0,IF(AE58&lt;$Y58,$K58/12*Gesamt!$C$33*(1+$L58)^(Gesamt!$B$33-VB!$V58)*(1+$K$4),IF(W58&gt;=35,K58/12*Gesamt!$C$33*(1+L58)^(W58-VB!V58)*(1+$K$4),0)))</f>
        <v>0</v>
      </c>
      <c r="AG58" s="36">
        <f>IF(W58&gt;=40,(AF58/Gesamt!$B$33*V58/((1+Gesamt!$B$29)^(Gesamt!$B$33-VB!V58))*(1+AB58)),IF(W58&gt;=35,(AF58/W58*V58/((1+Gesamt!$B$29)^(W58-VB!V58))*(1+AB58)),0))</f>
        <v>0</v>
      </c>
    </row>
    <row r="59" spans="4:33" x14ac:dyDescent="0.15">
      <c r="D59" s="41"/>
      <c r="F59" s="40"/>
      <c r="G59" s="40"/>
      <c r="J59" s="47"/>
      <c r="K59" s="32">
        <f t="shared" si="24"/>
        <v>0</v>
      </c>
      <c r="L59" s="48">
        <v>1.4999999999999999E-2</v>
      </c>
      <c r="M59" s="49">
        <f t="shared" si="25"/>
        <v>-50.997946611909654</v>
      </c>
      <c r="N59" s="50">
        <f>(Gesamt!$B$2-IF(H59=0,G59,H59))/365.25</f>
        <v>116</v>
      </c>
      <c r="O59" s="50">
        <f t="shared" si="0"/>
        <v>65.002053388090346</v>
      </c>
      <c r="P59" s="51">
        <f>IF(AND(OR(AND(H59&lt;=Gesamt!$B$11,G59&lt;=Gesamt!$B$11),AND(H59&gt;0,H59&lt;=Gesamt!$B$11)), O59&gt;=Gesamt!$B$4),VLOOKUP(O59,Gesamt!$B$4:$C$9,2),0)</f>
        <v>12</v>
      </c>
      <c r="Q59" s="37">
        <f>IF(M59&gt;0,((P59*K59/12)/O59*N59*((1+L59)^M59))/((1+Gesamt!$B$29)^(O59-N59)),0)</f>
        <v>0</v>
      </c>
      <c r="R59" s="52">
        <f>(F59+(IF(C59="W",IF(F59&lt;23347,VLOOKUP(23346,Staffelung,2,FALSE)*365.25,IF(F59&gt;24990,VLOOKUP(24991,Staffelung,2,FALSE)*365.25,VLOOKUP(F59,Staffelung,2,FALSE)*365.25)),Gesamt!$B$26*365.25)))</f>
        <v>23741.25</v>
      </c>
      <c r="S59" s="52">
        <f t="shared" si="26"/>
        <v>23742</v>
      </c>
      <c r="T59" s="53">
        <f t="shared" si="1"/>
        <v>65</v>
      </c>
      <c r="U59" s="49">
        <f t="shared" si="27"/>
        <v>-50.997946611909654</v>
      </c>
      <c r="V59" s="50">
        <f>(Gesamt!$B$2-IF(I59=0,G59,I59))/365.25</f>
        <v>116</v>
      </c>
      <c r="W59" s="50">
        <f t="shared" si="2"/>
        <v>65.002053388090346</v>
      </c>
      <c r="X59" s="54">
        <f>(F59+(IF(C59="W",IF(F59&lt;23347,VLOOKUP(23346,Staffelung,2,FALSE)*365.25,IF(F59&gt;24990,VLOOKUP(24991,Staffelung,2,FALSE)*365.25,VLOOKUP(F59,Staffelung,2,FALSE)*365.25)),Gesamt!$B$26*365.25)))</f>
        <v>23741.25</v>
      </c>
      <c r="Y59" s="52">
        <f t="shared" si="28"/>
        <v>23742</v>
      </c>
      <c r="Z59" s="53">
        <f t="shared" si="3"/>
        <v>65</v>
      </c>
      <c r="AA59" s="55">
        <f>IF(YEAR(Y59)&lt;=YEAR(Gesamt!$B$2),0,IF(V59&lt;Gesamt!$B$32,(IF(I59=0,G59,I59)+365.25*Gesamt!$B$32),0))</f>
        <v>0</v>
      </c>
      <c r="AB59" s="56">
        <f>IF(U59&lt;Gesamt!$B$36,Gesamt!$C$36,IF(U59&lt;Gesamt!$B$37,Gesamt!$C$37,IF(U59&lt;Gesamt!$B$38,Gesamt!$C$38,Gesamt!$C$39)))</f>
        <v>0</v>
      </c>
      <c r="AC59" s="36">
        <f>IF(AA59&gt;0,IF(AA59&lt;X59,K59/12*Gesamt!$C$32*(1+L59)^(Gesamt!$B$32-VB!V59)*(1+$K$4),0),0)</f>
        <v>0</v>
      </c>
      <c r="AD59" s="36">
        <f>(AC59/Gesamt!$B$32*V59/((1+Gesamt!$B$29)^(Gesamt!$B$32-VB!V59))*(1+AB59))</f>
        <v>0</v>
      </c>
      <c r="AE59" s="55">
        <f>IF(YEAR($Y59)&lt;=YEAR(Gesamt!$B$2),0,IF($V59&lt;Gesamt!$B$33,(IF($I59=0,$G59,$I59)+365.25*Gesamt!$B$33),0))</f>
        <v>0</v>
      </c>
      <c r="AF59" s="36" t="b">
        <f>IF(AE59&gt;0,IF(AE59&lt;$Y59,$K59/12*Gesamt!$C$33*(1+$L59)^(Gesamt!$B$33-VB!$V59)*(1+$K$4),IF(W59&gt;=35,K59/12*Gesamt!$C$33*(1+L59)^(W59-VB!V59)*(1+$K$4),0)))</f>
        <v>0</v>
      </c>
      <c r="AG59" s="36">
        <f>IF(W59&gt;=40,(AF59/Gesamt!$B$33*V59/((1+Gesamt!$B$29)^(Gesamt!$B$33-VB!V59))*(1+AB59)),IF(W59&gt;=35,(AF59/W59*V59/((1+Gesamt!$B$29)^(W59-VB!V59))*(1+AB59)),0))</f>
        <v>0</v>
      </c>
    </row>
    <row r="60" spans="4:33" x14ac:dyDescent="0.15">
      <c r="D60" s="41"/>
      <c r="F60" s="40"/>
      <c r="G60" s="40"/>
      <c r="J60" s="47"/>
      <c r="K60" s="32">
        <f t="shared" si="24"/>
        <v>0</v>
      </c>
      <c r="L60" s="48">
        <v>1.4999999999999999E-2</v>
      </c>
      <c r="M60" s="49">
        <f t="shared" si="25"/>
        <v>-50.997946611909654</v>
      </c>
      <c r="N60" s="50">
        <f>(Gesamt!$B$2-IF(H60=0,G60,H60))/365.25</f>
        <v>116</v>
      </c>
      <c r="O60" s="50">
        <f t="shared" si="0"/>
        <v>65.002053388090346</v>
      </c>
      <c r="P60" s="51">
        <f>IF(AND(OR(AND(H60&lt;=Gesamt!$B$11,G60&lt;=Gesamt!$B$11),AND(H60&gt;0,H60&lt;=Gesamt!$B$11)), O60&gt;=Gesamt!$B$4),VLOOKUP(O60,Gesamt!$B$4:$C$9,2),0)</f>
        <v>12</v>
      </c>
      <c r="Q60" s="37">
        <f>IF(M60&gt;0,((P60*K60/12)/O60*N60*((1+L60)^M60))/((1+Gesamt!$B$29)^(O60-N60)),0)</f>
        <v>0</v>
      </c>
      <c r="R60" s="52">
        <f>(F60+(IF(C60="W",IF(F60&lt;23347,VLOOKUP(23346,Staffelung,2,FALSE)*365.25,IF(F60&gt;24990,VLOOKUP(24991,Staffelung,2,FALSE)*365.25,VLOOKUP(F60,Staffelung,2,FALSE)*365.25)),Gesamt!$B$26*365.25)))</f>
        <v>23741.25</v>
      </c>
      <c r="S60" s="52">
        <f t="shared" si="26"/>
        <v>23742</v>
      </c>
      <c r="T60" s="53">
        <f t="shared" si="1"/>
        <v>65</v>
      </c>
      <c r="U60" s="49">
        <f t="shared" si="27"/>
        <v>-50.997946611909654</v>
      </c>
      <c r="V60" s="50">
        <f>(Gesamt!$B$2-IF(I60=0,G60,I60))/365.25</f>
        <v>116</v>
      </c>
      <c r="W60" s="50">
        <f t="shared" si="2"/>
        <v>65.002053388090346</v>
      </c>
      <c r="X60" s="54">
        <f>(F60+(IF(C60="W",IF(F60&lt;23347,VLOOKUP(23346,Staffelung,2,FALSE)*365.25,IF(F60&gt;24990,VLOOKUP(24991,Staffelung,2,FALSE)*365.25,VLOOKUP(F60,Staffelung,2,FALSE)*365.25)),Gesamt!$B$26*365.25)))</f>
        <v>23741.25</v>
      </c>
      <c r="Y60" s="52">
        <f t="shared" si="28"/>
        <v>23742</v>
      </c>
      <c r="Z60" s="53">
        <f t="shared" si="3"/>
        <v>65</v>
      </c>
      <c r="AA60" s="55">
        <f>IF(YEAR(Y60)&lt;=YEAR(Gesamt!$B$2),0,IF(V60&lt;Gesamt!$B$32,(IF(I60=0,G60,I60)+365.25*Gesamt!$B$32),0))</f>
        <v>0</v>
      </c>
      <c r="AB60" s="56">
        <f>IF(U60&lt;Gesamt!$B$36,Gesamt!$C$36,IF(U60&lt;Gesamt!$B$37,Gesamt!$C$37,IF(U60&lt;Gesamt!$B$38,Gesamt!$C$38,Gesamt!$C$39)))</f>
        <v>0</v>
      </c>
      <c r="AC60" s="36">
        <f>IF(AA60&gt;0,IF(AA60&lt;X60,K60/12*Gesamt!$C$32*(1+L60)^(Gesamt!$B$32-VB!V60)*(1+$K$4),0),0)</f>
        <v>0</v>
      </c>
      <c r="AD60" s="36">
        <f>(AC60/Gesamt!$B$32*V60/((1+Gesamt!$B$29)^(Gesamt!$B$32-VB!V60))*(1+AB60))</f>
        <v>0</v>
      </c>
      <c r="AE60" s="55">
        <f>IF(YEAR($Y60)&lt;=YEAR(Gesamt!$B$2),0,IF($V60&lt;Gesamt!$B$33,(IF($I60=0,$G60,$I60)+365.25*Gesamt!$B$33),0))</f>
        <v>0</v>
      </c>
      <c r="AF60" s="36" t="b">
        <f>IF(AE60&gt;0,IF(AE60&lt;$Y60,$K60/12*Gesamt!$C$33*(1+$L60)^(Gesamt!$B$33-VB!$V60)*(1+$K$4),IF(W60&gt;=35,K60/12*Gesamt!$C$33*(1+L60)^(W60-VB!V60)*(1+$K$4),0)))</f>
        <v>0</v>
      </c>
      <c r="AG60" s="36">
        <f>IF(W60&gt;=40,(AF60/Gesamt!$B$33*V60/((1+Gesamt!$B$29)^(Gesamt!$B$33-VB!V60))*(1+AB60)),IF(W60&gt;=35,(AF60/W60*V60/((1+Gesamt!$B$29)^(W60-VB!V60))*(1+AB60)),0))</f>
        <v>0</v>
      </c>
    </row>
    <row r="61" spans="4:33" x14ac:dyDescent="0.15">
      <c r="D61" s="41"/>
      <c r="F61" s="40"/>
      <c r="G61" s="40"/>
      <c r="J61" s="47"/>
      <c r="K61" s="32">
        <f t="shared" si="24"/>
        <v>0</v>
      </c>
      <c r="L61" s="48">
        <v>1.4999999999999999E-2</v>
      </c>
      <c r="M61" s="49">
        <f t="shared" si="25"/>
        <v>-50.997946611909654</v>
      </c>
      <c r="N61" s="50">
        <f>(Gesamt!$B$2-IF(H61=0,G61,H61))/365.25</f>
        <v>116</v>
      </c>
      <c r="O61" s="50">
        <f t="shared" si="0"/>
        <v>65.002053388090346</v>
      </c>
      <c r="P61" s="51">
        <f>IF(AND(OR(AND(H61&lt;=Gesamt!$B$11,G61&lt;=Gesamt!$B$11),AND(H61&gt;0,H61&lt;=Gesamt!$B$11)), O61&gt;=Gesamt!$B$4),VLOOKUP(O61,Gesamt!$B$4:$C$9,2),0)</f>
        <v>12</v>
      </c>
      <c r="Q61" s="37">
        <f>IF(M61&gt;0,((P61*K61/12)/O61*N61*((1+L61)^M61))/((1+Gesamt!$B$29)^(O61-N61)),0)</f>
        <v>0</v>
      </c>
      <c r="R61" s="52">
        <f>(F61+(IF(C61="W",IF(F61&lt;23347,VLOOKUP(23346,Staffelung,2,FALSE)*365.25,IF(F61&gt;24990,VLOOKUP(24991,Staffelung,2,FALSE)*365.25,VLOOKUP(F61,Staffelung,2,FALSE)*365.25)),Gesamt!$B$26*365.25)))</f>
        <v>23741.25</v>
      </c>
      <c r="S61" s="52">
        <f t="shared" si="26"/>
        <v>23742</v>
      </c>
      <c r="T61" s="53">
        <f t="shared" si="1"/>
        <v>65</v>
      </c>
      <c r="U61" s="49">
        <f t="shared" si="27"/>
        <v>-50.997946611909654</v>
      </c>
      <c r="V61" s="50">
        <f>(Gesamt!$B$2-IF(I61=0,G61,I61))/365.25</f>
        <v>116</v>
      </c>
      <c r="W61" s="50">
        <f t="shared" si="2"/>
        <v>65.002053388090346</v>
      </c>
      <c r="X61" s="54">
        <f>(F61+(IF(C61="W",IF(F61&lt;23347,VLOOKUP(23346,Staffelung,2,FALSE)*365.25,IF(F61&gt;24990,VLOOKUP(24991,Staffelung,2,FALSE)*365.25,VLOOKUP(F61,Staffelung,2,FALSE)*365.25)),Gesamt!$B$26*365.25)))</f>
        <v>23741.25</v>
      </c>
      <c r="Y61" s="52">
        <f t="shared" si="28"/>
        <v>23742</v>
      </c>
      <c r="Z61" s="53">
        <f t="shared" si="3"/>
        <v>65</v>
      </c>
      <c r="AA61" s="55">
        <f>IF(YEAR(Y61)&lt;=YEAR(Gesamt!$B$2),0,IF(V61&lt;Gesamt!$B$32,(IF(I61=0,G61,I61)+365.25*Gesamt!$B$32),0))</f>
        <v>0</v>
      </c>
      <c r="AB61" s="56">
        <f>IF(U61&lt;Gesamt!$B$36,Gesamt!$C$36,IF(U61&lt;Gesamt!$B$37,Gesamt!$C$37,IF(U61&lt;Gesamt!$B$38,Gesamt!$C$38,Gesamt!$C$39)))</f>
        <v>0</v>
      </c>
      <c r="AC61" s="36">
        <f>IF(AA61&gt;0,IF(AA61&lt;X61,K61/12*Gesamt!$C$32*(1+L61)^(Gesamt!$B$32-VB!V61)*(1+$K$4),0),0)</f>
        <v>0</v>
      </c>
      <c r="AD61" s="36">
        <f>(AC61/Gesamt!$B$32*V61/((1+Gesamt!$B$29)^(Gesamt!$B$32-VB!V61))*(1+AB61))</f>
        <v>0</v>
      </c>
      <c r="AE61" s="55">
        <f>IF(YEAR($Y61)&lt;=YEAR(Gesamt!$B$2),0,IF($V61&lt;Gesamt!$B$33,(IF($I61=0,$G61,$I61)+365.25*Gesamt!$B$33),0))</f>
        <v>0</v>
      </c>
      <c r="AF61" s="36" t="b">
        <f>IF(AE61&gt;0,IF(AE61&lt;$Y61,$K61/12*Gesamt!$C$33*(1+$L61)^(Gesamt!$B$33-VB!$V61)*(1+$K$4),IF(W61&gt;=35,K61/12*Gesamt!$C$33*(1+L61)^(W61-VB!V61)*(1+$K$4),0)))</f>
        <v>0</v>
      </c>
      <c r="AG61" s="36">
        <f>IF(W61&gt;=40,(AF61/Gesamt!$B$33*V61/((1+Gesamt!$B$29)^(Gesamt!$B$33-VB!V61))*(1+AB61)),IF(W61&gt;=35,(AF61/W61*V61/((1+Gesamt!$B$29)^(W61-VB!V61))*(1+AB61)),0))</f>
        <v>0</v>
      </c>
    </row>
    <row r="62" spans="4:33" x14ac:dyDescent="0.15">
      <c r="D62" s="41"/>
      <c r="F62" s="40"/>
      <c r="G62" s="40"/>
      <c r="J62" s="47"/>
      <c r="K62" s="32">
        <f t="shared" si="24"/>
        <v>0</v>
      </c>
      <c r="L62" s="48">
        <v>1.4999999999999999E-2</v>
      </c>
      <c r="M62" s="49">
        <f t="shared" si="25"/>
        <v>-50.997946611909654</v>
      </c>
      <c r="N62" s="50">
        <f>(Gesamt!$B$2-IF(H62=0,G62,H62))/365.25</f>
        <v>116</v>
      </c>
      <c r="O62" s="50">
        <f t="shared" si="0"/>
        <v>65.002053388090346</v>
      </c>
      <c r="P62" s="51">
        <f>IF(AND(OR(AND(H62&lt;=Gesamt!$B$11,G62&lt;=Gesamt!$B$11),AND(H62&gt;0,H62&lt;=Gesamt!$B$11)), O62&gt;=Gesamt!$B$4),VLOOKUP(O62,Gesamt!$B$4:$C$9,2),0)</f>
        <v>12</v>
      </c>
      <c r="Q62" s="37">
        <f>IF(M62&gt;0,((P62*K62/12)/O62*N62*((1+L62)^M62))/((1+Gesamt!$B$29)^(O62-N62)),0)</f>
        <v>0</v>
      </c>
      <c r="R62" s="52">
        <f>(F62+(IF(C62="W",IF(F62&lt;23347,VLOOKUP(23346,Staffelung,2,FALSE)*365.25,IF(F62&gt;24990,VLOOKUP(24991,Staffelung,2,FALSE)*365.25,VLOOKUP(F62,Staffelung,2,FALSE)*365.25)),Gesamt!$B$26*365.25)))</f>
        <v>23741.25</v>
      </c>
      <c r="S62" s="52">
        <f t="shared" si="26"/>
        <v>23742</v>
      </c>
      <c r="T62" s="53">
        <f t="shared" si="1"/>
        <v>65</v>
      </c>
      <c r="U62" s="49">
        <f t="shared" si="27"/>
        <v>-50.997946611909654</v>
      </c>
      <c r="V62" s="50">
        <f>(Gesamt!$B$2-IF(I62=0,G62,I62))/365.25</f>
        <v>116</v>
      </c>
      <c r="W62" s="50">
        <f t="shared" si="2"/>
        <v>65.002053388090346</v>
      </c>
      <c r="X62" s="54">
        <f>(F62+(IF(C62="W",IF(F62&lt;23347,VLOOKUP(23346,Staffelung,2,FALSE)*365.25,IF(F62&gt;24990,VLOOKUP(24991,Staffelung,2,FALSE)*365.25,VLOOKUP(F62,Staffelung,2,FALSE)*365.25)),Gesamt!$B$26*365.25)))</f>
        <v>23741.25</v>
      </c>
      <c r="Y62" s="52">
        <f t="shared" si="28"/>
        <v>23742</v>
      </c>
      <c r="Z62" s="53">
        <f t="shared" si="3"/>
        <v>65</v>
      </c>
      <c r="AA62" s="55">
        <f>IF(YEAR(Y62)&lt;=YEAR(Gesamt!$B$2),0,IF(V62&lt;Gesamt!$B$32,(IF(I62=0,G62,I62)+365.25*Gesamt!$B$32),0))</f>
        <v>0</v>
      </c>
      <c r="AB62" s="56">
        <f>IF(U62&lt;Gesamt!$B$36,Gesamt!$C$36,IF(U62&lt;Gesamt!$B$37,Gesamt!$C$37,IF(U62&lt;Gesamt!$B$38,Gesamt!$C$38,Gesamt!$C$39)))</f>
        <v>0</v>
      </c>
      <c r="AC62" s="36">
        <f>IF(AA62&gt;0,IF(AA62&lt;X62,K62/12*Gesamt!$C$32*(1+L62)^(Gesamt!$B$32-VB!V62)*(1+$K$4),0),0)</f>
        <v>0</v>
      </c>
      <c r="AD62" s="36">
        <f>(AC62/Gesamt!$B$32*V62/((1+Gesamt!$B$29)^(Gesamt!$B$32-VB!V62))*(1+AB62))</f>
        <v>0</v>
      </c>
      <c r="AE62" s="55">
        <f>IF(YEAR($Y62)&lt;=YEAR(Gesamt!$B$2),0,IF($V62&lt;Gesamt!$B$33,(IF($I62=0,$G62,$I62)+365.25*Gesamt!$B$33),0))</f>
        <v>0</v>
      </c>
      <c r="AF62" s="36" t="b">
        <f>IF(AE62&gt;0,IF(AE62&lt;$Y62,$K62/12*Gesamt!$C$33*(1+$L62)^(Gesamt!$B$33-VB!$V62)*(1+$K$4),IF(W62&gt;=35,K62/12*Gesamt!$C$33*(1+L62)^(W62-VB!V62)*(1+$K$4),0)))</f>
        <v>0</v>
      </c>
      <c r="AG62" s="36">
        <f>IF(W62&gt;=40,(AF62/Gesamt!$B$33*V62/((1+Gesamt!$B$29)^(Gesamt!$B$33-VB!V62))*(1+AB62)),IF(W62&gt;=35,(AF62/W62*V62/((1+Gesamt!$B$29)^(W62-VB!V62))*(1+AB62)),0))</f>
        <v>0</v>
      </c>
    </row>
    <row r="63" spans="4:33" x14ac:dyDescent="0.15">
      <c r="D63" s="41"/>
      <c r="F63" s="40"/>
      <c r="G63" s="40"/>
      <c r="J63" s="47"/>
      <c r="K63" s="32">
        <f t="shared" si="24"/>
        <v>0</v>
      </c>
      <c r="L63" s="48">
        <v>1.4999999999999999E-2</v>
      </c>
      <c r="M63" s="49">
        <f t="shared" si="25"/>
        <v>-50.997946611909654</v>
      </c>
      <c r="N63" s="50">
        <f>(Gesamt!$B$2-IF(H63=0,G63,H63))/365.25</f>
        <v>116</v>
      </c>
      <c r="O63" s="50">
        <f t="shared" si="0"/>
        <v>65.002053388090346</v>
      </c>
      <c r="P63" s="51">
        <f>IF(AND(OR(AND(H63&lt;=Gesamt!$B$11,G63&lt;=Gesamt!$B$11),AND(H63&gt;0,H63&lt;=Gesamt!$B$11)), O63&gt;=Gesamt!$B$4),VLOOKUP(O63,Gesamt!$B$4:$C$9,2),0)</f>
        <v>12</v>
      </c>
      <c r="Q63" s="37">
        <f>IF(M63&gt;0,((P63*K63/12)/O63*N63*((1+L63)^M63))/((1+Gesamt!$B$29)^(O63-N63)),0)</f>
        <v>0</v>
      </c>
      <c r="R63" s="52">
        <f>(F63+(IF(C63="W",IF(F63&lt;23347,VLOOKUP(23346,Staffelung,2,FALSE)*365.25,IF(F63&gt;24990,VLOOKUP(24991,Staffelung,2,FALSE)*365.25,VLOOKUP(F63,Staffelung,2,FALSE)*365.25)),Gesamt!$B$26*365.25)))</f>
        <v>23741.25</v>
      </c>
      <c r="S63" s="52">
        <f t="shared" si="26"/>
        <v>23742</v>
      </c>
      <c r="T63" s="53">
        <f t="shared" si="1"/>
        <v>65</v>
      </c>
      <c r="U63" s="49">
        <f t="shared" si="27"/>
        <v>-50.997946611909654</v>
      </c>
      <c r="V63" s="50">
        <f>(Gesamt!$B$2-IF(I63=0,G63,I63))/365.25</f>
        <v>116</v>
      </c>
      <c r="W63" s="50">
        <f t="shared" si="2"/>
        <v>65.002053388090346</v>
      </c>
      <c r="X63" s="54">
        <f>(F63+(IF(C63="W",IF(F63&lt;23347,VLOOKUP(23346,Staffelung,2,FALSE)*365.25,IF(F63&gt;24990,VLOOKUP(24991,Staffelung,2,FALSE)*365.25,VLOOKUP(F63,Staffelung,2,FALSE)*365.25)),Gesamt!$B$26*365.25)))</f>
        <v>23741.25</v>
      </c>
      <c r="Y63" s="52">
        <f t="shared" si="28"/>
        <v>23742</v>
      </c>
      <c r="Z63" s="53">
        <f t="shared" si="3"/>
        <v>65</v>
      </c>
      <c r="AA63" s="55">
        <f>IF(YEAR(Y63)&lt;=YEAR(Gesamt!$B$2),0,IF(V63&lt;Gesamt!$B$32,(IF(I63=0,G63,I63)+365.25*Gesamt!$B$32),0))</f>
        <v>0</v>
      </c>
      <c r="AB63" s="56">
        <f>IF(U63&lt;Gesamt!$B$36,Gesamt!$C$36,IF(U63&lt;Gesamt!$B$37,Gesamt!$C$37,IF(U63&lt;Gesamt!$B$38,Gesamt!$C$38,Gesamt!$C$39)))</f>
        <v>0</v>
      </c>
      <c r="AC63" s="36">
        <f>IF(AA63&gt;0,IF(AA63&lt;X63,K63/12*Gesamt!$C$32*(1+L63)^(Gesamt!$B$32-VB!V63)*(1+$K$4),0),0)</f>
        <v>0</v>
      </c>
      <c r="AD63" s="36">
        <f>(AC63/Gesamt!$B$32*V63/((1+Gesamt!$B$29)^(Gesamt!$B$32-VB!V63))*(1+AB63))</f>
        <v>0</v>
      </c>
      <c r="AE63" s="55">
        <f>IF(YEAR($Y63)&lt;=YEAR(Gesamt!$B$2),0,IF($V63&lt;Gesamt!$B$33,(IF($I63=0,$G63,$I63)+365.25*Gesamt!$B$33),0))</f>
        <v>0</v>
      </c>
      <c r="AF63" s="36" t="b">
        <f>IF(AE63&gt;0,IF(AE63&lt;$Y63,$K63/12*Gesamt!$C$33*(1+$L63)^(Gesamt!$B$33-VB!$V63)*(1+$K$4),IF(W63&gt;=35,K63/12*Gesamt!$C$33*(1+L63)^(W63-VB!V63)*(1+$K$4),0)))</f>
        <v>0</v>
      </c>
      <c r="AG63" s="36">
        <f>IF(W63&gt;=40,(AF63/Gesamt!$B$33*V63/((1+Gesamt!$B$29)^(Gesamt!$B$33-VB!V63))*(1+AB63)),IF(W63&gt;=35,(AF63/W63*V63/((1+Gesamt!$B$29)^(W63-VB!V63))*(1+AB63)),0))</f>
        <v>0</v>
      </c>
    </row>
    <row r="64" spans="4:33" x14ac:dyDescent="0.15">
      <c r="D64" s="41"/>
      <c r="F64" s="40"/>
      <c r="G64" s="40"/>
      <c r="J64" s="47"/>
      <c r="K64" s="32">
        <f t="shared" si="24"/>
        <v>0</v>
      </c>
      <c r="L64" s="48">
        <v>1.4999999999999999E-2</v>
      </c>
      <c r="M64" s="49">
        <f t="shared" si="25"/>
        <v>-50.997946611909654</v>
      </c>
      <c r="N64" s="50">
        <f>(Gesamt!$B$2-IF(H64=0,G64,H64))/365.25</f>
        <v>116</v>
      </c>
      <c r="O64" s="50">
        <f t="shared" si="0"/>
        <v>65.002053388090346</v>
      </c>
      <c r="P64" s="51">
        <f>IF(AND(OR(AND(H64&lt;=Gesamt!$B$11,G64&lt;=Gesamt!$B$11),AND(H64&gt;0,H64&lt;=Gesamt!$B$11)), O64&gt;=Gesamt!$B$4),VLOOKUP(O64,Gesamt!$B$4:$C$9,2),0)</f>
        <v>12</v>
      </c>
      <c r="Q64" s="37">
        <f>IF(M64&gt;0,((P64*K64/12)/O64*N64*((1+L64)^M64))/((1+Gesamt!$B$29)^(O64-N64)),0)</f>
        <v>0</v>
      </c>
      <c r="R64" s="52">
        <f>(F64+(IF(C64="W",IF(F64&lt;23347,VLOOKUP(23346,Staffelung,2,FALSE)*365.25,IF(F64&gt;24990,VLOOKUP(24991,Staffelung,2,FALSE)*365.25,VLOOKUP(F64,Staffelung,2,FALSE)*365.25)),Gesamt!$B$26*365.25)))</f>
        <v>23741.25</v>
      </c>
      <c r="S64" s="52">
        <f t="shared" si="26"/>
        <v>23742</v>
      </c>
      <c r="T64" s="53">
        <f t="shared" si="1"/>
        <v>65</v>
      </c>
      <c r="U64" s="49">
        <f t="shared" si="27"/>
        <v>-50.997946611909654</v>
      </c>
      <c r="V64" s="50">
        <f>(Gesamt!$B$2-IF(I64=0,G64,I64))/365.25</f>
        <v>116</v>
      </c>
      <c r="W64" s="50">
        <f t="shared" si="2"/>
        <v>65.002053388090346</v>
      </c>
      <c r="X64" s="54">
        <f>(F64+(IF(C64="W",IF(F64&lt;23347,VLOOKUP(23346,Staffelung,2,FALSE)*365.25,IF(F64&gt;24990,VLOOKUP(24991,Staffelung,2,FALSE)*365.25,VLOOKUP(F64,Staffelung,2,FALSE)*365.25)),Gesamt!$B$26*365.25)))</f>
        <v>23741.25</v>
      </c>
      <c r="Y64" s="52">
        <f t="shared" si="28"/>
        <v>23742</v>
      </c>
      <c r="Z64" s="53">
        <f t="shared" si="3"/>
        <v>65</v>
      </c>
      <c r="AA64" s="55">
        <f>IF(YEAR(Y64)&lt;=YEAR(Gesamt!$B$2),0,IF(V64&lt;Gesamt!$B$32,(IF(I64=0,G64,I64)+365.25*Gesamt!$B$32),0))</f>
        <v>0</v>
      </c>
      <c r="AB64" s="56">
        <f>IF(U64&lt;Gesamt!$B$36,Gesamt!$C$36,IF(U64&lt;Gesamt!$B$37,Gesamt!$C$37,IF(U64&lt;Gesamt!$B$38,Gesamt!$C$38,Gesamt!$C$39)))</f>
        <v>0</v>
      </c>
      <c r="AC64" s="36">
        <f>IF(AA64&gt;0,IF(AA64&lt;X64,K64/12*Gesamt!$C$32*(1+L64)^(Gesamt!$B$32-VB!V64)*(1+$K$4),0),0)</f>
        <v>0</v>
      </c>
      <c r="AD64" s="36">
        <f>(AC64/Gesamt!$B$32*V64/((1+Gesamt!$B$29)^(Gesamt!$B$32-VB!V64))*(1+AB64))</f>
        <v>0</v>
      </c>
      <c r="AE64" s="55">
        <f>IF(YEAR($Y64)&lt;=YEAR(Gesamt!$B$2),0,IF($V64&lt;Gesamt!$B$33,(IF($I64=0,$G64,$I64)+365.25*Gesamt!$B$33),0))</f>
        <v>0</v>
      </c>
      <c r="AF64" s="36" t="b">
        <f>IF(AE64&gt;0,IF(AE64&lt;$Y64,$K64/12*Gesamt!$C$33*(1+$L64)^(Gesamt!$B$33-VB!$V64)*(1+$K$4),IF(W64&gt;=35,K64/12*Gesamt!$C$33*(1+L64)^(W64-VB!V64)*(1+$K$4),0)))</f>
        <v>0</v>
      </c>
      <c r="AG64" s="36">
        <f>IF(W64&gt;=40,(AF64/Gesamt!$B$33*V64/((1+Gesamt!$B$29)^(Gesamt!$B$33-VB!V64))*(1+AB64)),IF(W64&gt;=35,(AF64/W64*V64/((1+Gesamt!$B$29)^(W64-VB!V64))*(1+AB64)),0))</f>
        <v>0</v>
      </c>
    </row>
    <row r="65" spans="4:33" x14ac:dyDescent="0.15">
      <c r="D65" s="41"/>
      <c r="F65" s="40"/>
      <c r="G65" s="40"/>
      <c r="J65" s="47"/>
      <c r="K65" s="32">
        <f t="shared" si="24"/>
        <v>0</v>
      </c>
      <c r="L65" s="48">
        <v>1.4999999999999999E-2</v>
      </c>
      <c r="M65" s="49">
        <f t="shared" si="25"/>
        <v>-50.997946611909654</v>
      </c>
      <c r="N65" s="50">
        <f>(Gesamt!$B$2-IF(H65=0,G65,H65))/365.25</f>
        <v>116</v>
      </c>
      <c r="O65" s="50">
        <f t="shared" si="0"/>
        <v>65.002053388090346</v>
      </c>
      <c r="P65" s="51">
        <f>IF(AND(OR(AND(H65&lt;=Gesamt!$B$11,G65&lt;=Gesamt!$B$11),AND(H65&gt;0,H65&lt;=Gesamt!$B$11)), O65&gt;=Gesamt!$B$4),VLOOKUP(O65,Gesamt!$B$4:$C$9,2),0)</f>
        <v>12</v>
      </c>
      <c r="Q65" s="37">
        <f>IF(M65&gt;0,((P65*K65/12)/O65*N65*((1+L65)^M65))/((1+Gesamt!$B$29)^(O65-N65)),0)</f>
        <v>0</v>
      </c>
      <c r="R65" s="52">
        <f>(F65+(IF(C65="W",IF(F65&lt;23347,VLOOKUP(23346,Staffelung,2,FALSE)*365.25,IF(F65&gt;24990,VLOOKUP(24991,Staffelung,2,FALSE)*365.25,VLOOKUP(F65,Staffelung,2,FALSE)*365.25)),Gesamt!$B$26*365.25)))</f>
        <v>23741.25</v>
      </c>
      <c r="S65" s="52">
        <f t="shared" si="26"/>
        <v>23742</v>
      </c>
      <c r="T65" s="53">
        <f t="shared" si="1"/>
        <v>65</v>
      </c>
      <c r="U65" s="49">
        <f t="shared" si="27"/>
        <v>-50.997946611909654</v>
      </c>
      <c r="V65" s="50">
        <f>(Gesamt!$B$2-IF(I65=0,G65,I65))/365.25</f>
        <v>116</v>
      </c>
      <c r="W65" s="50">
        <f t="shared" si="2"/>
        <v>65.002053388090346</v>
      </c>
      <c r="X65" s="54">
        <f>(F65+(IF(C65="W",IF(F65&lt;23347,VLOOKUP(23346,Staffelung,2,FALSE)*365.25,IF(F65&gt;24990,VLOOKUP(24991,Staffelung,2,FALSE)*365.25,VLOOKUP(F65,Staffelung,2,FALSE)*365.25)),Gesamt!$B$26*365.25)))</f>
        <v>23741.25</v>
      </c>
      <c r="Y65" s="52">
        <f t="shared" si="28"/>
        <v>23742</v>
      </c>
      <c r="Z65" s="53">
        <f t="shared" si="3"/>
        <v>65</v>
      </c>
      <c r="AA65" s="55">
        <f>IF(YEAR(Y65)&lt;=YEAR(Gesamt!$B$2),0,IF(V65&lt;Gesamt!$B$32,(IF(I65=0,G65,I65)+365.25*Gesamt!$B$32),0))</f>
        <v>0</v>
      </c>
      <c r="AB65" s="56">
        <f>IF(U65&lt;Gesamt!$B$36,Gesamt!$C$36,IF(U65&lt;Gesamt!$B$37,Gesamt!$C$37,IF(U65&lt;Gesamt!$B$38,Gesamt!$C$38,Gesamt!$C$39)))</f>
        <v>0</v>
      </c>
      <c r="AC65" s="36">
        <f>IF(AA65&gt;0,IF(AA65&lt;X65,K65/12*Gesamt!$C$32*(1+L65)^(Gesamt!$B$32-VB!V65)*(1+$K$4),0),0)</f>
        <v>0</v>
      </c>
      <c r="AD65" s="36">
        <f>(AC65/Gesamt!$B$32*V65/((1+Gesamt!$B$29)^(Gesamt!$B$32-VB!V65))*(1+AB65))</f>
        <v>0</v>
      </c>
      <c r="AE65" s="55">
        <f>IF(YEAR($Y65)&lt;=YEAR(Gesamt!$B$2),0,IF($V65&lt;Gesamt!$B$33,(IF($I65=0,$G65,$I65)+365.25*Gesamt!$B$33),0))</f>
        <v>0</v>
      </c>
      <c r="AF65" s="36" t="b">
        <f>IF(AE65&gt;0,IF(AE65&lt;$Y65,$K65/12*Gesamt!$C$33*(1+$L65)^(Gesamt!$B$33-VB!$V65)*(1+$K$4),IF(W65&gt;=35,K65/12*Gesamt!$C$33*(1+L65)^(W65-VB!V65)*(1+$K$4),0)))</f>
        <v>0</v>
      </c>
      <c r="AG65" s="36">
        <f>IF(W65&gt;=40,(AF65/Gesamt!$B$33*V65/((1+Gesamt!$B$29)^(Gesamt!$B$33-VB!V65))*(1+AB65)),IF(W65&gt;=35,(AF65/W65*V65/((1+Gesamt!$B$29)^(W65-VB!V65))*(1+AB65)),0))</f>
        <v>0</v>
      </c>
    </row>
    <row r="66" spans="4:33" x14ac:dyDescent="0.15">
      <c r="D66" s="41"/>
      <c r="F66" s="40"/>
      <c r="G66" s="40"/>
      <c r="J66" s="47"/>
      <c r="K66" s="32">
        <f t="shared" si="24"/>
        <v>0</v>
      </c>
      <c r="L66" s="48">
        <v>1.4999999999999999E-2</v>
      </c>
      <c r="M66" s="49">
        <f t="shared" si="25"/>
        <v>-50.997946611909654</v>
      </c>
      <c r="N66" s="50">
        <f>(Gesamt!$B$2-IF(H66=0,G66,H66))/365.25</f>
        <v>116</v>
      </c>
      <c r="O66" s="50">
        <f t="shared" si="0"/>
        <v>65.002053388090346</v>
      </c>
      <c r="P66" s="51">
        <f>IF(AND(OR(AND(H66&lt;=Gesamt!$B$11,G66&lt;=Gesamt!$B$11),AND(H66&gt;0,H66&lt;=Gesamt!$B$11)), O66&gt;=Gesamt!$B$4),VLOOKUP(O66,Gesamt!$B$4:$C$9,2),0)</f>
        <v>12</v>
      </c>
      <c r="Q66" s="37">
        <f>IF(M66&gt;0,((P66*K66/12)/O66*N66*((1+L66)^M66))/((1+Gesamt!$B$29)^(O66-N66)),0)</f>
        <v>0</v>
      </c>
      <c r="R66" s="52">
        <f>(F66+(IF(C66="W",IF(F66&lt;23347,VLOOKUP(23346,Staffelung,2,FALSE)*365.25,IF(F66&gt;24990,VLOOKUP(24991,Staffelung,2,FALSE)*365.25,VLOOKUP(F66,Staffelung,2,FALSE)*365.25)),Gesamt!$B$26*365.25)))</f>
        <v>23741.25</v>
      </c>
      <c r="S66" s="52">
        <f t="shared" si="26"/>
        <v>23742</v>
      </c>
      <c r="T66" s="53">
        <f t="shared" si="1"/>
        <v>65</v>
      </c>
      <c r="U66" s="49">
        <f t="shared" si="27"/>
        <v>-50.997946611909654</v>
      </c>
      <c r="V66" s="50">
        <f>(Gesamt!$B$2-IF(I66=0,G66,I66))/365.25</f>
        <v>116</v>
      </c>
      <c r="W66" s="50">
        <f t="shared" si="2"/>
        <v>65.002053388090346</v>
      </c>
      <c r="X66" s="54">
        <f>(F66+(IF(C66="W",IF(F66&lt;23347,VLOOKUP(23346,Staffelung,2,FALSE)*365.25,IF(F66&gt;24990,VLOOKUP(24991,Staffelung,2,FALSE)*365.25,VLOOKUP(F66,Staffelung,2,FALSE)*365.25)),Gesamt!$B$26*365.25)))</f>
        <v>23741.25</v>
      </c>
      <c r="Y66" s="52">
        <f t="shared" si="28"/>
        <v>23742</v>
      </c>
      <c r="Z66" s="53">
        <f t="shared" si="3"/>
        <v>65</v>
      </c>
      <c r="AA66" s="55">
        <f>IF(YEAR(Y66)&lt;=YEAR(Gesamt!$B$2),0,IF(V66&lt;Gesamt!$B$32,(IF(I66=0,G66,I66)+365.25*Gesamt!$B$32),0))</f>
        <v>0</v>
      </c>
      <c r="AB66" s="56">
        <f>IF(U66&lt;Gesamt!$B$36,Gesamt!$C$36,IF(U66&lt;Gesamt!$B$37,Gesamt!$C$37,IF(U66&lt;Gesamt!$B$38,Gesamt!$C$38,Gesamt!$C$39)))</f>
        <v>0</v>
      </c>
      <c r="AC66" s="36">
        <f>IF(AA66&gt;0,IF(AA66&lt;X66,K66/12*Gesamt!$C$32*(1+L66)^(Gesamt!$B$32-VB!V66)*(1+$K$4),0),0)</f>
        <v>0</v>
      </c>
      <c r="AD66" s="36">
        <f>(AC66/Gesamt!$B$32*V66/((1+Gesamt!$B$29)^(Gesamt!$B$32-VB!V66))*(1+AB66))</f>
        <v>0</v>
      </c>
      <c r="AE66" s="55">
        <f>IF(YEAR($Y66)&lt;=YEAR(Gesamt!$B$2),0,IF($V66&lt;Gesamt!$B$33,(IF($I66=0,$G66,$I66)+365.25*Gesamt!$B$33),0))</f>
        <v>0</v>
      </c>
      <c r="AF66" s="36" t="b">
        <f>IF(AE66&gt;0,IF(AE66&lt;$Y66,$K66/12*Gesamt!$C$33*(1+$L66)^(Gesamt!$B$33-VB!$V66)*(1+$K$4),IF(W66&gt;=35,K66/12*Gesamt!$C$33*(1+L66)^(W66-VB!V66)*(1+$K$4),0)))</f>
        <v>0</v>
      </c>
      <c r="AG66" s="36">
        <f>IF(W66&gt;=40,(AF66/Gesamt!$B$33*V66/((1+Gesamt!$B$29)^(Gesamt!$B$33-VB!V66))*(1+AB66)),IF(W66&gt;=35,(AF66/W66*V66/((1+Gesamt!$B$29)^(W66-VB!V66))*(1+AB66)),0))</f>
        <v>0</v>
      </c>
    </row>
    <row r="67" spans="4:33" x14ac:dyDescent="0.15">
      <c r="D67" s="41"/>
      <c r="F67" s="40"/>
      <c r="G67" s="40"/>
      <c r="J67" s="47"/>
      <c r="K67" s="32">
        <f t="shared" si="24"/>
        <v>0</v>
      </c>
      <c r="L67" s="48">
        <v>1.4999999999999999E-2</v>
      </c>
      <c r="M67" s="49">
        <f t="shared" si="25"/>
        <v>-50.997946611909654</v>
      </c>
      <c r="N67" s="50">
        <f>(Gesamt!$B$2-IF(H67=0,G67,H67))/365.25</f>
        <v>116</v>
      </c>
      <c r="O67" s="50">
        <f t="shared" si="0"/>
        <v>65.002053388090346</v>
      </c>
      <c r="P67" s="51">
        <f>IF(AND(OR(AND(H67&lt;=Gesamt!$B$11,G67&lt;=Gesamt!$B$11),AND(H67&gt;0,H67&lt;=Gesamt!$B$11)), O67&gt;=Gesamt!$B$4),VLOOKUP(O67,Gesamt!$B$4:$C$9,2),0)</f>
        <v>12</v>
      </c>
      <c r="Q67" s="37">
        <f>IF(M67&gt;0,((P67*K67/12)/O67*N67*((1+L67)^M67))/((1+Gesamt!$B$29)^(O67-N67)),0)</f>
        <v>0</v>
      </c>
      <c r="R67" s="52">
        <f>(F67+(IF(C67="W",IF(F67&lt;23347,VLOOKUP(23346,Staffelung,2,FALSE)*365.25,IF(F67&gt;24990,VLOOKUP(24991,Staffelung,2,FALSE)*365.25,VLOOKUP(F67,Staffelung,2,FALSE)*365.25)),Gesamt!$B$26*365.25)))</f>
        <v>23741.25</v>
      </c>
      <c r="S67" s="52">
        <f t="shared" si="26"/>
        <v>23742</v>
      </c>
      <c r="T67" s="53">
        <f t="shared" si="1"/>
        <v>65</v>
      </c>
      <c r="U67" s="49">
        <f t="shared" si="27"/>
        <v>-50.997946611909654</v>
      </c>
      <c r="V67" s="50">
        <f>(Gesamt!$B$2-IF(I67=0,G67,I67))/365.25</f>
        <v>116</v>
      </c>
      <c r="W67" s="50">
        <f t="shared" si="2"/>
        <v>65.002053388090346</v>
      </c>
      <c r="X67" s="54">
        <f>(F67+(IF(C67="W",IF(F67&lt;23347,VLOOKUP(23346,Staffelung,2,FALSE)*365.25,IF(F67&gt;24990,VLOOKUP(24991,Staffelung,2,FALSE)*365.25,VLOOKUP(F67,Staffelung,2,FALSE)*365.25)),Gesamt!$B$26*365.25)))</f>
        <v>23741.25</v>
      </c>
      <c r="Y67" s="52">
        <f t="shared" si="28"/>
        <v>23742</v>
      </c>
      <c r="Z67" s="53">
        <f t="shared" si="3"/>
        <v>65</v>
      </c>
      <c r="AA67" s="55">
        <f>IF(YEAR(Y67)&lt;=YEAR(Gesamt!$B$2),0,IF(V67&lt;Gesamt!$B$32,(IF(I67=0,G67,I67)+365.25*Gesamt!$B$32),0))</f>
        <v>0</v>
      </c>
      <c r="AB67" s="56">
        <f>IF(U67&lt;Gesamt!$B$36,Gesamt!$C$36,IF(U67&lt;Gesamt!$B$37,Gesamt!$C$37,IF(U67&lt;Gesamt!$B$38,Gesamt!$C$38,Gesamt!$C$39)))</f>
        <v>0</v>
      </c>
      <c r="AC67" s="36">
        <f>IF(AA67&gt;0,IF(AA67&lt;X67,K67/12*Gesamt!$C$32*(1+L67)^(Gesamt!$B$32-VB!V67)*(1+$K$4),0),0)</f>
        <v>0</v>
      </c>
      <c r="AD67" s="36">
        <f>(AC67/Gesamt!$B$32*V67/((1+Gesamt!$B$29)^(Gesamt!$B$32-VB!V67))*(1+AB67))</f>
        <v>0</v>
      </c>
      <c r="AE67" s="55">
        <f>IF(YEAR($Y67)&lt;=YEAR(Gesamt!$B$2),0,IF($V67&lt;Gesamt!$B$33,(IF($I67=0,$G67,$I67)+365.25*Gesamt!$B$33),0))</f>
        <v>0</v>
      </c>
      <c r="AF67" s="36" t="b">
        <f>IF(AE67&gt;0,IF(AE67&lt;$Y67,$K67/12*Gesamt!$C$33*(1+$L67)^(Gesamt!$B$33-VB!$V67)*(1+$K$4),IF(W67&gt;=35,K67/12*Gesamt!$C$33*(1+L67)^(W67-VB!V67)*(1+$K$4),0)))</f>
        <v>0</v>
      </c>
      <c r="AG67" s="36">
        <f>IF(W67&gt;=40,(AF67/Gesamt!$B$33*V67/((1+Gesamt!$B$29)^(Gesamt!$B$33-VB!V67))*(1+AB67)),IF(W67&gt;=35,(AF67/W67*V67/((1+Gesamt!$B$29)^(W67-VB!V67))*(1+AB67)),0))</f>
        <v>0</v>
      </c>
    </row>
    <row r="68" spans="4:33" x14ac:dyDescent="0.15">
      <c r="D68" s="41"/>
      <c r="F68" s="40"/>
      <c r="G68" s="40"/>
      <c r="J68" s="47"/>
      <c r="K68" s="32">
        <f t="shared" si="24"/>
        <v>0</v>
      </c>
      <c r="L68" s="48">
        <v>1.4999999999999999E-2</v>
      </c>
      <c r="M68" s="49">
        <f t="shared" si="25"/>
        <v>-50.997946611909654</v>
      </c>
      <c r="N68" s="50">
        <f>(Gesamt!$B$2-IF(H68=0,G68,H68))/365.25</f>
        <v>116</v>
      </c>
      <c r="O68" s="50">
        <f t="shared" si="0"/>
        <v>65.002053388090346</v>
      </c>
      <c r="P68" s="51">
        <f>IF(AND(OR(AND(H68&lt;=Gesamt!$B$11,G68&lt;=Gesamt!$B$11),AND(H68&gt;0,H68&lt;=Gesamt!$B$11)), O68&gt;=Gesamt!$B$4),VLOOKUP(O68,Gesamt!$B$4:$C$9,2),0)</f>
        <v>12</v>
      </c>
      <c r="Q68" s="37">
        <f>IF(M68&gt;0,((P68*K68/12)/O68*N68*((1+L68)^M68))/((1+Gesamt!$B$29)^(O68-N68)),0)</f>
        <v>0</v>
      </c>
      <c r="R68" s="52">
        <f>(F68+(IF(C68="W",IF(F68&lt;23347,VLOOKUP(23346,Staffelung,2,FALSE)*365.25,IF(F68&gt;24990,VLOOKUP(24991,Staffelung,2,FALSE)*365.25,VLOOKUP(F68,Staffelung,2,FALSE)*365.25)),Gesamt!$B$26*365.25)))</f>
        <v>23741.25</v>
      </c>
      <c r="S68" s="52">
        <f t="shared" si="26"/>
        <v>23742</v>
      </c>
      <c r="T68" s="53">
        <f t="shared" si="1"/>
        <v>65</v>
      </c>
      <c r="U68" s="49">
        <f t="shared" si="27"/>
        <v>-50.997946611909654</v>
      </c>
      <c r="V68" s="50">
        <f>(Gesamt!$B$2-IF(I68=0,G68,I68))/365.25</f>
        <v>116</v>
      </c>
      <c r="W68" s="50">
        <f t="shared" si="2"/>
        <v>65.002053388090346</v>
      </c>
      <c r="X68" s="54">
        <f>(F68+(IF(C68="W",IF(F68&lt;23347,VLOOKUP(23346,Staffelung,2,FALSE)*365.25,IF(F68&gt;24990,VLOOKUP(24991,Staffelung,2,FALSE)*365.25,VLOOKUP(F68,Staffelung,2,FALSE)*365.25)),Gesamt!$B$26*365.25)))</f>
        <v>23741.25</v>
      </c>
      <c r="Y68" s="52">
        <f t="shared" si="28"/>
        <v>23742</v>
      </c>
      <c r="Z68" s="53">
        <f t="shared" si="3"/>
        <v>65</v>
      </c>
      <c r="AA68" s="55">
        <f>IF(YEAR(Y68)&lt;=YEAR(Gesamt!$B$2),0,IF(V68&lt;Gesamt!$B$32,(IF(I68=0,G68,I68)+365.25*Gesamt!$B$32),0))</f>
        <v>0</v>
      </c>
      <c r="AB68" s="56">
        <f>IF(U68&lt;Gesamt!$B$36,Gesamt!$C$36,IF(U68&lt;Gesamt!$B$37,Gesamt!$C$37,IF(U68&lt;Gesamt!$B$38,Gesamt!$C$38,Gesamt!$C$39)))</f>
        <v>0</v>
      </c>
      <c r="AC68" s="36">
        <f>IF(AA68&gt;0,IF(AA68&lt;X68,K68/12*Gesamt!$C$32*(1+L68)^(Gesamt!$B$32-VB!V68)*(1+$K$4),0),0)</f>
        <v>0</v>
      </c>
      <c r="AD68" s="36">
        <f>(AC68/Gesamt!$B$32*V68/((1+Gesamt!$B$29)^(Gesamt!$B$32-VB!V68))*(1+AB68))</f>
        <v>0</v>
      </c>
      <c r="AE68" s="55">
        <f>IF(YEAR($Y68)&lt;=YEAR(Gesamt!$B$2),0,IF($V68&lt;Gesamt!$B$33,(IF($I68=0,$G68,$I68)+365.25*Gesamt!$B$33),0))</f>
        <v>0</v>
      </c>
      <c r="AF68" s="36" t="b">
        <f>IF(AE68&gt;0,IF(AE68&lt;$Y68,$K68/12*Gesamt!$C$33*(1+$L68)^(Gesamt!$B$33-VB!$V68)*(1+$K$4),IF(W68&gt;=35,K68/12*Gesamt!$C$33*(1+L68)^(W68-VB!V68)*(1+$K$4),0)))</f>
        <v>0</v>
      </c>
      <c r="AG68" s="36">
        <f>IF(W68&gt;=40,(AF68/Gesamt!$B$33*V68/((1+Gesamt!$B$29)^(Gesamt!$B$33-VB!V68))*(1+AB68)),IF(W68&gt;=35,(AF68/W68*V68/((1+Gesamt!$B$29)^(W68-VB!V68))*(1+AB68)),0))</f>
        <v>0</v>
      </c>
    </row>
    <row r="69" spans="4:33" x14ac:dyDescent="0.15">
      <c r="D69" s="41"/>
      <c r="F69" s="40"/>
      <c r="G69" s="40"/>
      <c r="J69" s="47"/>
      <c r="K69" s="32">
        <f t="shared" si="24"/>
        <v>0</v>
      </c>
      <c r="L69" s="48">
        <v>1.4999999999999999E-2</v>
      </c>
      <c r="M69" s="49">
        <f t="shared" si="25"/>
        <v>-50.997946611909654</v>
      </c>
      <c r="N69" s="50">
        <f>(Gesamt!$B$2-IF(H69=0,G69,H69))/365.25</f>
        <v>116</v>
      </c>
      <c r="O69" s="50">
        <f t="shared" si="0"/>
        <v>65.002053388090346</v>
      </c>
      <c r="P69" s="51">
        <f>IF(AND(OR(AND(H69&lt;=Gesamt!$B$11,G69&lt;=Gesamt!$B$11),AND(H69&gt;0,H69&lt;=Gesamt!$B$11)), O69&gt;=Gesamt!$B$4),VLOOKUP(O69,Gesamt!$B$4:$C$9,2),0)</f>
        <v>12</v>
      </c>
      <c r="Q69" s="37">
        <f>IF(M69&gt;0,((P69*K69/12)/O69*N69*((1+L69)^M69))/((1+Gesamt!$B$29)^(O69-N69)),0)</f>
        <v>0</v>
      </c>
      <c r="R69" s="52">
        <f>(F69+(IF(C69="W",IF(F69&lt;23347,VLOOKUP(23346,Staffelung,2,FALSE)*365.25,IF(F69&gt;24990,VLOOKUP(24991,Staffelung,2,FALSE)*365.25,VLOOKUP(F69,Staffelung,2,FALSE)*365.25)),Gesamt!$B$26*365.25)))</f>
        <v>23741.25</v>
      </c>
      <c r="S69" s="52">
        <f t="shared" si="26"/>
        <v>23742</v>
      </c>
      <c r="T69" s="53">
        <f t="shared" si="1"/>
        <v>65</v>
      </c>
      <c r="U69" s="49">
        <f t="shared" si="27"/>
        <v>-50.997946611909654</v>
      </c>
      <c r="V69" s="50">
        <f>(Gesamt!$B$2-IF(I69=0,G69,I69))/365.25</f>
        <v>116</v>
      </c>
      <c r="W69" s="50">
        <f t="shared" si="2"/>
        <v>65.002053388090346</v>
      </c>
      <c r="X69" s="54">
        <f>(F69+(IF(C69="W",IF(F69&lt;23347,VLOOKUP(23346,Staffelung,2,FALSE)*365.25,IF(F69&gt;24990,VLOOKUP(24991,Staffelung,2,FALSE)*365.25,VLOOKUP(F69,Staffelung,2,FALSE)*365.25)),Gesamt!$B$26*365.25)))</f>
        <v>23741.25</v>
      </c>
      <c r="Y69" s="52">
        <f t="shared" si="28"/>
        <v>23742</v>
      </c>
      <c r="Z69" s="53">
        <f t="shared" si="3"/>
        <v>65</v>
      </c>
      <c r="AA69" s="55">
        <f>IF(YEAR(Y69)&lt;=YEAR(Gesamt!$B$2),0,IF(V69&lt;Gesamt!$B$32,(IF(I69=0,G69,I69)+365.25*Gesamt!$B$32),0))</f>
        <v>0</v>
      </c>
      <c r="AB69" s="56">
        <f>IF(U69&lt;Gesamt!$B$36,Gesamt!$C$36,IF(U69&lt;Gesamt!$B$37,Gesamt!$C$37,IF(U69&lt;Gesamt!$B$38,Gesamt!$C$38,Gesamt!$C$39)))</f>
        <v>0</v>
      </c>
      <c r="AC69" s="36">
        <f>IF(AA69&gt;0,IF(AA69&lt;X69,K69/12*Gesamt!$C$32*(1+L69)^(Gesamt!$B$32-VB!V69)*(1+$K$4),0),0)</f>
        <v>0</v>
      </c>
      <c r="AD69" s="36">
        <f>(AC69/Gesamt!$B$32*V69/((1+Gesamt!$B$29)^(Gesamt!$B$32-VB!V69))*(1+AB69))</f>
        <v>0</v>
      </c>
      <c r="AE69" s="55">
        <f>IF(YEAR($Y69)&lt;=YEAR(Gesamt!$B$2),0,IF($V69&lt;Gesamt!$B$33,(IF($I69=0,$G69,$I69)+365.25*Gesamt!$B$33),0))</f>
        <v>0</v>
      </c>
      <c r="AF69" s="36" t="b">
        <f>IF(AE69&gt;0,IF(AE69&lt;$Y69,$K69/12*Gesamt!$C$33*(1+$L69)^(Gesamt!$B$33-VB!$V69)*(1+$K$4),IF(W69&gt;=35,K69/12*Gesamt!$C$33*(1+L69)^(W69-VB!V69)*(1+$K$4),0)))</f>
        <v>0</v>
      </c>
      <c r="AG69" s="36">
        <f>IF(W69&gt;=40,(AF69/Gesamt!$B$33*V69/((1+Gesamt!$B$29)^(Gesamt!$B$33-VB!V69))*(1+AB69)),IF(W69&gt;=35,(AF69/W69*V69/((1+Gesamt!$B$29)^(W69-VB!V69))*(1+AB69)),0))</f>
        <v>0</v>
      </c>
    </row>
    <row r="70" spans="4:33" x14ac:dyDescent="0.15">
      <c r="D70" s="41"/>
      <c r="F70" s="40"/>
      <c r="G70" s="40"/>
      <c r="J70" s="47"/>
      <c r="K70" s="32">
        <f t="shared" si="24"/>
        <v>0</v>
      </c>
      <c r="L70" s="48">
        <v>1.4999999999999999E-2</v>
      </c>
      <c r="M70" s="49">
        <f t="shared" si="25"/>
        <v>-50.997946611909654</v>
      </c>
      <c r="N70" s="50">
        <f>(Gesamt!$B$2-IF(H70=0,G70,H70))/365.25</f>
        <v>116</v>
      </c>
      <c r="O70" s="50">
        <f t="shared" ref="O70:O133" si="29">(S70-IF(H70=0,G70,H70))/365.25</f>
        <v>65.002053388090346</v>
      </c>
      <c r="P70" s="51">
        <f>IF(AND(OR(AND(H70&lt;=Gesamt!$B$11,G70&lt;=Gesamt!$B$11),AND(H70&gt;0,H70&lt;=Gesamt!$B$11)), O70&gt;=Gesamt!$B$4),VLOOKUP(O70,Gesamt!$B$4:$C$9,2),0)</f>
        <v>12</v>
      </c>
      <c r="Q70" s="37">
        <f>IF(M70&gt;0,((P70*K70/12)/O70*N70*((1+L70)^M70))/((1+Gesamt!$B$29)^(O70-N70)),0)</f>
        <v>0</v>
      </c>
      <c r="R70" s="52">
        <f>(F70+(IF(C70="W",IF(F70&lt;23347,VLOOKUP(23346,Staffelung,2,FALSE)*365.25,IF(F70&gt;24990,VLOOKUP(24991,Staffelung,2,FALSE)*365.25,VLOOKUP(F70,Staffelung,2,FALSE)*365.25)),Gesamt!$B$26*365.25)))</f>
        <v>23741.25</v>
      </c>
      <c r="S70" s="52">
        <f t="shared" si="26"/>
        <v>23742</v>
      </c>
      <c r="T70" s="53">
        <f t="shared" ref="T70:T133" si="30">(+X70-F70)/365.25</f>
        <v>65</v>
      </c>
      <c r="U70" s="49">
        <f t="shared" si="27"/>
        <v>-50.997946611909654</v>
      </c>
      <c r="V70" s="50">
        <f>(Gesamt!$B$2-IF(I70=0,G70,I70))/365.25</f>
        <v>116</v>
      </c>
      <c r="W70" s="50">
        <f t="shared" ref="W70:W133" si="31">(Y70-IF(I70=0,G70,I70))/365.25</f>
        <v>65.002053388090346</v>
      </c>
      <c r="X70" s="54">
        <f>(F70+(IF(C70="W",IF(F70&lt;23347,VLOOKUP(23346,Staffelung,2,FALSE)*365.25,IF(F70&gt;24990,VLOOKUP(24991,Staffelung,2,FALSE)*365.25,VLOOKUP(F70,Staffelung,2,FALSE)*365.25)),Gesamt!$B$26*365.25)))</f>
        <v>23741.25</v>
      </c>
      <c r="Y70" s="52">
        <f t="shared" si="28"/>
        <v>23742</v>
      </c>
      <c r="Z70" s="53">
        <f t="shared" ref="Z70:Z133" si="32">(+X70-F70)/365.25</f>
        <v>65</v>
      </c>
      <c r="AA70" s="55">
        <f>IF(YEAR(Y70)&lt;=YEAR(Gesamt!$B$2),0,IF(V70&lt;Gesamt!$B$32,(IF(I70=0,G70,I70)+365.25*Gesamt!$B$32),0))</f>
        <v>0</v>
      </c>
      <c r="AB70" s="56">
        <f>IF(U70&lt;Gesamt!$B$36,Gesamt!$C$36,IF(U70&lt;Gesamt!$B$37,Gesamt!$C$37,IF(U70&lt;Gesamt!$B$38,Gesamt!$C$38,Gesamt!$C$39)))</f>
        <v>0</v>
      </c>
      <c r="AC70" s="36">
        <f>IF(AA70&gt;0,IF(AA70&lt;X70,K70/12*Gesamt!$C$32*(1+L70)^(Gesamt!$B$32-VB!V70)*(1+$K$4),0),0)</f>
        <v>0</v>
      </c>
      <c r="AD70" s="36">
        <f>(AC70/Gesamt!$B$32*V70/((1+Gesamt!$B$29)^(Gesamt!$B$32-VB!V70))*(1+AB70))</f>
        <v>0</v>
      </c>
      <c r="AE70" s="55">
        <f>IF(YEAR($Y70)&lt;=YEAR(Gesamt!$B$2),0,IF($V70&lt;Gesamt!$B$33,(IF($I70=0,$G70,$I70)+365.25*Gesamt!$B$33),0))</f>
        <v>0</v>
      </c>
      <c r="AF70" s="36" t="b">
        <f>IF(AE70&gt;0,IF(AE70&lt;$Y70,$K70/12*Gesamt!$C$33*(1+$L70)^(Gesamt!$B$33-VB!$V70)*(1+$K$4),IF(W70&gt;=35,K70/12*Gesamt!$C$33*(1+L70)^(W70-VB!V70)*(1+$K$4),0)))</f>
        <v>0</v>
      </c>
      <c r="AG70" s="36">
        <f>IF(W70&gt;=40,(AF70/Gesamt!$B$33*V70/((1+Gesamt!$B$29)^(Gesamt!$B$33-VB!V70))*(1+AB70)),IF(W70&gt;=35,(AF70/W70*V70/((1+Gesamt!$B$29)^(W70-VB!V70))*(1+AB70)),0))</f>
        <v>0</v>
      </c>
    </row>
    <row r="71" spans="4:33" x14ac:dyDescent="0.15">
      <c r="D71" s="41"/>
      <c r="F71" s="40"/>
      <c r="G71" s="40"/>
      <c r="J71" s="47"/>
      <c r="K71" s="32">
        <f t="shared" si="24"/>
        <v>0</v>
      </c>
      <c r="L71" s="48">
        <v>1.4999999999999999E-2</v>
      </c>
      <c r="M71" s="49">
        <f t="shared" si="25"/>
        <v>-50.997946611909654</v>
      </c>
      <c r="N71" s="50">
        <f>(Gesamt!$B$2-IF(H71=0,G71,H71))/365.25</f>
        <v>116</v>
      </c>
      <c r="O71" s="50">
        <f t="shared" si="29"/>
        <v>65.002053388090346</v>
      </c>
      <c r="P71" s="51">
        <f>IF(AND(OR(AND(H71&lt;=Gesamt!$B$11,G71&lt;=Gesamt!$B$11),AND(H71&gt;0,H71&lt;=Gesamt!$B$11)), O71&gt;=Gesamt!$B$4),VLOOKUP(O71,Gesamt!$B$4:$C$9,2),0)</f>
        <v>12</v>
      </c>
      <c r="Q71" s="37">
        <f>IF(M71&gt;0,((P71*K71/12)/O71*N71*((1+L71)^M71))/((1+Gesamt!$B$29)^(O71-N71)),0)</f>
        <v>0</v>
      </c>
      <c r="R71" s="52">
        <f>(F71+(IF(C71="W",IF(F71&lt;23347,VLOOKUP(23346,Staffelung,2,FALSE)*365.25,IF(F71&gt;24990,VLOOKUP(24991,Staffelung,2,FALSE)*365.25,VLOOKUP(F71,Staffelung,2,FALSE)*365.25)),Gesamt!$B$26*365.25)))</f>
        <v>23741.25</v>
      </c>
      <c r="S71" s="52">
        <f t="shared" si="26"/>
        <v>23742</v>
      </c>
      <c r="T71" s="53">
        <f t="shared" si="30"/>
        <v>65</v>
      </c>
      <c r="U71" s="49">
        <f t="shared" si="27"/>
        <v>-50.997946611909654</v>
      </c>
      <c r="V71" s="50">
        <f>(Gesamt!$B$2-IF(I71=0,G71,I71))/365.25</f>
        <v>116</v>
      </c>
      <c r="W71" s="50">
        <f t="shared" si="31"/>
        <v>65.002053388090346</v>
      </c>
      <c r="X71" s="54">
        <f>(F71+(IF(C71="W",IF(F71&lt;23347,VLOOKUP(23346,Staffelung,2,FALSE)*365.25,IF(F71&gt;24990,VLOOKUP(24991,Staffelung,2,FALSE)*365.25,VLOOKUP(F71,Staffelung,2,FALSE)*365.25)),Gesamt!$B$26*365.25)))</f>
        <v>23741.25</v>
      </c>
      <c r="Y71" s="52">
        <f t="shared" si="28"/>
        <v>23742</v>
      </c>
      <c r="Z71" s="53">
        <f t="shared" si="32"/>
        <v>65</v>
      </c>
      <c r="AA71" s="55">
        <f>IF(YEAR(Y71)&lt;=YEAR(Gesamt!$B$2),0,IF(V71&lt;Gesamt!$B$32,(IF(I71=0,G71,I71)+365.25*Gesamt!$B$32),0))</f>
        <v>0</v>
      </c>
      <c r="AB71" s="56">
        <f>IF(U71&lt;Gesamt!$B$36,Gesamt!$C$36,IF(U71&lt;Gesamt!$B$37,Gesamt!$C$37,IF(U71&lt;Gesamt!$B$38,Gesamt!$C$38,Gesamt!$C$39)))</f>
        <v>0</v>
      </c>
      <c r="AC71" s="36">
        <f>IF(AA71&gt;0,IF(AA71&lt;X71,K71/12*Gesamt!$C$32*(1+L71)^(Gesamt!$B$32-VB!V71)*(1+$K$4),0),0)</f>
        <v>0</v>
      </c>
      <c r="AD71" s="36">
        <f>(AC71/Gesamt!$B$32*V71/((1+Gesamt!$B$29)^(Gesamt!$B$32-VB!V71))*(1+AB71))</f>
        <v>0</v>
      </c>
      <c r="AE71" s="55">
        <f>IF(YEAR($Y71)&lt;=YEAR(Gesamt!$B$2),0,IF($V71&lt;Gesamt!$B$33,(IF($I71=0,$G71,$I71)+365.25*Gesamt!$B$33),0))</f>
        <v>0</v>
      </c>
      <c r="AF71" s="36" t="b">
        <f>IF(AE71&gt;0,IF(AE71&lt;$Y71,$K71/12*Gesamt!$C$33*(1+$L71)^(Gesamt!$B$33-VB!$V71)*(1+$K$4),IF(W71&gt;=35,K71/12*Gesamt!$C$33*(1+L71)^(W71-VB!V71)*(1+$K$4),0)))</f>
        <v>0</v>
      </c>
      <c r="AG71" s="36">
        <f>IF(W71&gt;=40,(AF71/Gesamt!$B$33*V71/((1+Gesamt!$B$29)^(Gesamt!$B$33-VB!V71))*(1+AB71)),IF(W71&gt;=35,(AF71/W71*V71/((1+Gesamt!$B$29)^(W71-VB!V71))*(1+AB71)),0))</f>
        <v>0</v>
      </c>
    </row>
    <row r="72" spans="4:33" x14ac:dyDescent="0.15">
      <c r="D72" s="41"/>
      <c r="F72" s="40"/>
      <c r="G72" s="40"/>
      <c r="J72" s="47"/>
      <c r="K72" s="32">
        <f t="shared" si="24"/>
        <v>0</v>
      </c>
      <c r="L72" s="48">
        <v>1.4999999999999999E-2</v>
      </c>
      <c r="M72" s="49">
        <f t="shared" si="25"/>
        <v>-50.997946611909654</v>
      </c>
      <c r="N72" s="50">
        <f>(Gesamt!$B$2-IF(H72=0,G72,H72))/365.25</f>
        <v>116</v>
      </c>
      <c r="O72" s="50">
        <f t="shared" si="29"/>
        <v>65.002053388090346</v>
      </c>
      <c r="P72" s="51">
        <f>IF(AND(OR(AND(H72&lt;=Gesamt!$B$11,G72&lt;=Gesamt!$B$11),AND(H72&gt;0,H72&lt;=Gesamt!$B$11)), O72&gt;=Gesamt!$B$4),VLOOKUP(O72,Gesamt!$B$4:$C$9,2),0)</f>
        <v>12</v>
      </c>
      <c r="Q72" s="37">
        <f>IF(M72&gt;0,((P72*K72/12)/O72*N72*((1+L72)^M72))/((1+Gesamt!$B$29)^(O72-N72)),0)</f>
        <v>0</v>
      </c>
      <c r="R72" s="52">
        <f>(F72+(IF(C72="W",IF(F72&lt;23347,VLOOKUP(23346,Staffelung,2,FALSE)*365.25,IF(F72&gt;24990,VLOOKUP(24991,Staffelung,2,FALSE)*365.25,VLOOKUP(F72,Staffelung,2,FALSE)*365.25)),Gesamt!$B$26*365.25)))</f>
        <v>23741.25</v>
      </c>
      <c r="S72" s="52">
        <f t="shared" si="26"/>
        <v>23742</v>
      </c>
      <c r="T72" s="53">
        <f t="shared" si="30"/>
        <v>65</v>
      </c>
      <c r="U72" s="49">
        <f t="shared" si="27"/>
        <v>-50.997946611909654</v>
      </c>
      <c r="V72" s="50">
        <f>(Gesamt!$B$2-IF(I72=0,G72,I72))/365.25</f>
        <v>116</v>
      </c>
      <c r="W72" s="50">
        <f t="shared" si="31"/>
        <v>65.002053388090346</v>
      </c>
      <c r="X72" s="54">
        <f>(F72+(IF(C72="W",IF(F72&lt;23347,VLOOKUP(23346,Staffelung,2,FALSE)*365.25,IF(F72&gt;24990,VLOOKUP(24991,Staffelung,2,FALSE)*365.25,VLOOKUP(F72,Staffelung,2,FALSE)*365.25)),Gesamt!$B$26*365.25)))</f>
        <v>23741.25</v>
      </c>
      <c r="Y72" s="52">
        <f t="shared" si="28"/>
        <v>23742</v>
      </c>
      <c r="Z72" s="53">
        <f t="shared" si="32"/>
        <v>65</v>
      </c>
      <c r="AA72" s="55">
        <f>IF(YEAR(Y72)&lt;=YEAR(Gesamt!$B$2),0,IF(V72&lt;Gesamt!$B$32,(IF(I72=0,G72,I72)+365.25*Gesamt!$B$32),0))</f>
        <v>0</v>
      </c>
      <c r="AB72" s="56">
        <f>IF(U72&lt;Gesamt!$B$36,Gesamt!$C$36,IF(U72&lt;Gesamt!$B$37,Gesamt!$C$37,IF(U72&lt;Gesamt!$B$38,Gesamt!$C$38,Gesamt!$C$39)))</f>
        <v>0</v>
      </c>
      <c r="AC72" s="36">
        <f>IF(AA72&gt;0,IF(AA72&lt;X72,K72/12*Gesamt!$C$32*(1+L72)^(Gesamt!$B$32-VB!V72)*(1+$K$4),0),0)</f>
        <v>0</v>
      </c>
      <c r="AD72" s="36">
        <f>(AC72/Gesamt!$B$32*V72/((1+Gesamt!$B$29)^(Gesamt!$B$32-VB!V72))*(1+AB72))</f>
        <v>0</v>
      </c>
      <c r="AE72" s="55">
        <f>IF(YEAR($Y72)&lt;=YEAR(Gesamt!$B$2),0,IF($V72&lt;Gesamt!$B$33,(IF($I72=0,$G72,$I72)+365.25*Gesamt!$B$33),0))</f>
        <v>0</v>
      </c>
      <c r="AF72" s="36" t="b">
        <f>IF(AE72&gt;0,IF(AE72&lt;$Y72,$K72/12*Gesamt!$C$33*(1+$L72)^(Gesamt!$B$33-VB!$V72)*(1+$K$4),IF(W72&gt;=35,K72/12*Gesamt!$C$33*(1+L72)^(W72-VB!V72)*(1+$K$4),0)))</f>
        <v>0</v>
      </c>
      <c r="AG72" s="36">
        <f>IF(W72&gt;=40,(AF72/Gesamt!$B$33*V72/((1+Gesamt!$B$29)^(Gesamt!$B$33-VB!V72))*(1+AB72)),IF(W72&gt;=35,(AF72/W72*V72/((1+Gesamt!$B$29)^(W72-VB!V72))*(1+AB72)),0))</f>
        <v>0</v>
      </c>
    </row>
    <row r="73" spans="4:33" x14ac:dyDescent="0.15">
      <c r="D73" s="41"/>
      <c r="F73" s="40"/>
      <c r="G73" s="40"/>
      <c r="J73" s="47"/>
      <c r="K73" s="32">
        <f t="shared" si="24"/>
        <v>0</v>
      </c>
      <c r="L73" s="48">
        <v>1.4999999999999999E-2</v>
      </c>
      <c r="M73" s="49">
        <f t="shared" si="25"/>
        <v>-50.997946611909654</v>
      </c>
      <c r="N73" s="50">
        <f>(Gesamt!$B$2-IF(H73=0,G73,H73))/365.25</f>
        <v>116</v>
      </c>
      <c r="O73" s="50">
        <f t="shared" si="29"/>
        <v>65.002053388090346</v>
      </c>
      <c r="P73" s="51">
        <f>IF(AND(OR(AND(H73&lt;=Gesamt!$B$11,G73&lt;=Gesamt!$B$11),AND(H73&gt;0,H73&lt;=Gesamt!$B$11)), O73&gt;=Gesamt!$B$4),VLOOKUP(O73,Gesamt!$B$4:$C$9,2),0)</f>
        <v>12</v>
      </c>
      <c r="Q73" s="37">
        <f>IF(M73&gt;0,((P73*K73/12)/O73*N73*((1+L73)^M73))/((1+Gesamt!$B$29)^(O73-N73)),0)</f>
        <v>0</v>
      </c>
      <c r="R73" s="52">
        <f>(F73+(IF(C73="W",IF(F73&lt;23347,VLOOKUP(23346,Staffelung,2,FALSE)*365.25,IF(F73&gt;24990,VLOOKUP(24991,Staffelung,2,FALSE)*365.25,VLOOKUP(F73,Staffelung,2,FALSE)*365.25)),Gesamt!$B$26*365.25)))</f>
        <v>23741.25</v>
      </c>
      <c r="S73" s="52">
        <f t="shared" si="26"/>
        <v>23742</v>
      </c>
      <c r="T73" s="53">
        <f t="shared" si="30"/>
        <v>65</v>
      </c>
      <c r="U73" s="49">
        <f t="shared" si="27"/>
        <v>-50.997946611909654</v>
      </c>
      <c r="V73" s="50">
        <f>(Gesamt!$B$2-IF(I73=0,G73,I73))/365.25</f>
        <v>116</v>
      </c>
      <c r="W73" s="50">
        <f t="shared" si="31"/>
        <v>65.002053388090346</v>
      </c>
      <c r="X73" s="54">
        <f>(F73+(IF(C73="W",IF(F73&lt;23347,VLOOKUP(23346,Staffelung,2,FALSE)*365.25,IF(F73&gt;24990,VLOOKUP(24991,Staffelung,2,FALSE)*365.25,VLOOKUP(F73,Staffelung,2,FALSE)*365.25)),Gesamt!$B$26*365.25)))</f>
        <v>23741.25</v>
      </c>
      <c r="Y73" s="52">
        <f t="shared" si="28"/>
        <v>23742</v>
      </c>
      <c r="Z73" s="53">
        <f t="shared" si="32"/>
        <v>65</v>
      </c>
      <c r="AA73" s="55">
        <f>IF(YEAR(Y73)&lt;=YEAR(Gesamt!$B$2),0,IF(V73&lt;Gesamt!$B$32,(IF(I73=0,G73,I73)+365.25*Gesamt!$B$32),0))</f>
        <v>0</v>
      </c>
      <c r="AB73" s="56">
        <f>IF(U73&lt;Gesamt!$B$36,Gesamt!$C$36,IF(U73&lt;Gesamt!$B$37,Gesamt!$C$37,IF(U73&lt;Gesamt!$B$38,Gesamt!$C$38,Gesamt!$C$39)))</f>
        <v>0</v>
      </c>
      <c r="AC73" s="36">
        <f>IF(AA73&gt;0,IF(AA73&lt;X73,K73/12*Gesamt!$C$32*(1+L73)^(Gesamt!$B$32-VB!V73)*(1+$K$4),0),0)</f>
        <v>0</v>
      </c>
      <c r="AD73" s="36">
        <f>(AC73/Gesamt!$B$32*V73/((1+Gesamt!$B$29)^(Gesamt!$B$32-VB!V73))*(1+AB73))</f>
        <v>0</v>
      </c>
      <c r="AE73" s="55">
        <f>IF(YEAR($Y73)&lt;=YEAR(Gesamt!$B$2),0,IF($V73&lt;Gesamt!$B$33,(IF($I73=0,$G73,$I73)+365.25*Gesamt!$B$33),0))</f>
        <v>0</v>
      </c>
      <c r="AF73" s="36" t="b">
        <f>IF(AE73&gt;0,IF(AE73&lt;$Y73,$K73/12*Gesamt!$C$33*(1+$L73)^(Gesamt!$B$33-VB!$V73)*(1+$K$4),IF(W73&gt;=35,K73/12*Gesamt!$C$33*(1+L73)^(W73-VB!V73)*(1+$K$4),0)))</f>
        <v>0</v>
      </c>
      <c r="AG73" s="36">
        <f>IF(W73&gt;=40,(AF73/Gesamt!$B$33*V73/((1+Gesamt!$B$29)^(Gesamt!$B$33-VB!V73))*(1+AB73)),IF(W73&gt;=35,(AF73/W73*V73/((1+Gesamt!$B$29)^(W73-VB!V73))*(1+AB73)),0))</f>
        <v>0</v>
      </c>
    </row>
    <row r="74" spans="4:33" x14ac:dyDescent="0.15">
      <c r="D74" s="41"/>
      <c r="F74" s="40"/>
      <c r="G74" s="40"/>
      <c r="J74" s="47"/>
      <c r="K74" s="32">
        <f t="shared" si="24"/>
        <v>0</v>
      </c>
      <c r="L74" s="48">
        <v>1.4999999999999999E-2</v>
      </c>
      <c r="M74" s="49">
        <f t="shared" si="25"/>
        <v>-50.997946611909654</v>
      </c>
      <c r="N74" s="50">
        <f>(Gesamt!$B$2-IF(H74=0,G74,H74))/365.25</f>
        <v>116</v>
      </c>
      <c r="O74" s="50">
        <f t="shared" si="29"/>
        <v>65.002053388090346</v>
      </c>
      <c r="P74" s="51">
        <f>IF(AND(OR(AND(H74&lt;=Gesamt!$B$11,G74&lt;=Gesamt!$B$11),AND(H74&gt;0,H74&lt;=Gesamt!$B$11)), O74&gt;=Gesamt!$B$4),VLOOKUP(O74,Gesamt!$B$4:$C$9,2),0)</f>
        <v>12</v>
      </c>
      <c r="Q74" s="37">
        <f>IF(M74&gt;0,((P74*K74/12)/O74*N74*((1+L74)^M74))/((1+Gesamt!$B$29)^(O74-N74)),0)</f>
        <v>0</v>
      </c>
      <c r="R74" s="52">
        <f>(F74+(IF(C74="W",IF(F74&lt;23347,VLOOKUP(23346,Staffelung,2,FALSE)*365.25,IF(F74&gt;24990,VLOOKUP(24991,Staffelung,2,FALSE)*365.25,VLOOKUP(F74,Staffelung,2,FALSE)*365.25)),Gesamt!$B$26*365.25)))</f>
        <v>23741.25</v>
      </c>
      <c r="S74" s="52">
        <f t="shared" si="26"/>
        <v>23742</v>
      </c>
      <c r="T74" s="53">
        <f t="shared" si="30"/>
        <v>65</v>
      </c>
      <c r="U74" s="49">
        <f t="shared" si="27"/>
        <v>-50.997946611909654</v>
      </c>
      <c r="V74" s="50">
        <f>(Gesamt!$B$2-IF(I74=0,G74,I74))/365.25</f>
        <v>116</v>
      </c>
      <c r="W74" s="50">
        <f t="shared" si="31"/>
        <v>65.002053388090346</v>
      </c>
      <c r="X74" s="54">
        <f>(F74+(IF(C74="W",IF(F74&lt;23347,VLOOKUP(23346,Staffelung,2,FALSE)*365.25,IF(F74&gt;24990,VLOOKUP(24991,Staffelung,2,FALSE)*365.25,VLOOKUP(F74,Staffelung,2,FALSE)*365.25)),Gesamt!$B$26*365.25)))</f>
        <v>23741.25</v>
      </c>
      <c r="Y74" s="52">
        <f t="shared" si="28"/>
        <v>23742</v>
      </c>
      <c r="Z74" s="53">
        <f t="shared" si="32"/>
        <v>65</v>
      </c>
      <c r="AA74" s="55">
        <f>IF(YEAR(Y74)&lt;=YEAR(Gesamt!$B$2),0,IF(V74&lt;Gesamt!$B$32,(IF(I74=0,G74,I74)+365.25*Gesamt!$B$32),0))</f>
        <v>0</v>
      </c>
      <c r="AB74" s="56">
        <f>IF(U74&lt;Gesamt!$B$36,Gesamt!$C$36,IF(U74&lt;Gesamt!$B$37,Gesamt!$C$37,IF(U74&lt;Gesamt!$B$38,Gesamt!$C$38,Gesamt!$C$39)))</f>
        <v>0</v>
      </c>
      <c r="AC74" s="36">
        <f>IF(AA74&gt;0,IF(AA74&lt;X74,K74/12*Gesamt!$C$32*(1+L74)^(Gesamt!$B$32-VB!V74)*(1+$K$4),0),0)</f>
        <v>0</v>
      </c>
      <c r="AD74" s="36">
        <f>(AC74/Gesamt!$B$32*V74/((1+Gesamt!$B$29)^(Gesamt!$B$32-VB!V74))*(1+AB74))</f>
        <v>0</v>
      </c>
      <c r="AE74" s="55">
        <f>IF(YEAR($Y74)&lt;=YEAR(Gesamt!$B$2),0,IF($V74&lt;Gesamt!$B$33,(IF($I74=0,$G74,$I74)+365.25*Gesamt!$B$33),0))</f>
        <v>0</v>
      </c>
      <c r="AF74" s="36" t="b">
        <f>IF(AE74&gt;0,IF(AE74&lt;$Y74,$K74/12*Gesamt!$C$33*(1+$L74)^(Gesamt!$B$33-VB!$V74)*(1+$K$4),IF(W74&gt;=35,K74/12*Gesamt!$C$33*(1+L74)^(W74-VB!V74)*(1+$K$4),0)))</f>
        <v>0</v>
      </c>
      <c r="AG74" s="36">
        <f>IF(W74&gt;=40,(AF74/Gesamt!$B$33*V74/((1+Gesamt!$B$29)^(Gesamt!$B$33-VB!V74))*(1+AB74)),IF(W74&gt;=35,(AF74/W74*V74/((1+Gesamt!$B$29)^(W74-VB!V74))*(1+AB74)),0))</f>
        <v>0</v>
      </c>
    </row>
    <row r="75" spans="4:33" x14ac:dyDescent="0.15">
      <c r="D75" s="41"/>
      <c r="F75" s="40"/>
      <c r="G75" s="40"/>
      <c r="J75" s="47"/>
      <c r="K75" s="32">
        <f t="shared" si="24"/>
        <v>0</v>
      </c>
      <c r="L75" s="48">
        <v>1.4999999999999999E-2</v>
      </c>
      <c r="M75" s="49">
        <f t="shared" si="25"/>
        <v>-50.997946611909654</v>
      </c>
      <c r="N75" s="50">
        <f>(Gesamt!$B$2-IF(H75=0,G75,H75))/365.25</f>
        <v>116</v>
      </c>
      <c r="O75" s="50">
        <f t="shared" si="29"/>
        <v>65.002053388090346</v>
      </c>
      <c r="P75" s="51">
        <f>IF(AND(OR(AND(H75&lt;=Gesamt!$B$11,G75&lt;=Gesamt!$B$11),AND(H75&gt;0,H75&lt;=Gesamt!$B$11)), O75&gt;=Gesamt!$B$4),VLOOKUP(O75,Gesamt!$B$4:$C$9,2),0)</f>
        <v>12</v>
      </c>
      <c r="Q75" s="37">
        <f>IF(M75&gt;0,((P75*K75/12)/O75*N75*((1+L75)^M75))/((1+Gesamt!$B$29)^(O75-N75)),0)</f>
        <v>0</v>
      </c>
      <c r="R75" s="52">
        <f>(F75+(IF(C75="W",IF(F75&lt;23347,VLOOKUP(23346,Staffelung,2,FALSE)*365.25,IF(F75&gt;24990,VLOOKUP(24991,Staffelung,2,FALSE)*365.25,VLOOKUP(F75,Staffelung,2,FALSE)*365.25)),Gesamt!$B$26*365.25)))</f>
        <v>23741.25</v>
      </c>
      <c r="S75" s="52">
        <f t="shared" si="26"/>
        <v>23742</v>
      </c>
      <c r="T75" s="53">
        <f t="shared" si="30"/>
        <v>65</v>
      </c>
      <c r="U75" s="49">
        <f t="shared" si="27"/>
        <v>-50.997946611909654</v>
      </c>
      <c r="V75" s="50">
        <f>(Gesamt!$B$2-IF(I75=0,G75,I75))/365.25</f>
        <v>116</v>
      </c>
      <c r="W75" s="50">
        <f t="shared" si="31"/>
        <v>65.002053388090346</v>
      </c>
      <c r="X75" s="54">
        <f>(F75+(IF(C75="W",IF(F75&lt;23347,VLOOKUP(23346,Staffelung,2,FALSE)*365.25,IF(F75&gt;24990,VLOOKUP(24991,Staffelung,2,FALSE)*365.25,VLOOKUP(F75,Staffelung,2,FALSE)*365.25)),Gesamt!$B$26*365.25)))</f>
        <v>23741.25</v>
      </c>
      <c r="Y75" s="52">
        <f t="shared" si="28"/>
        <v>23742</v>
      </c>
      <c r="Z75" s="53">
        <f t="shared" si="32"/>
        <v>65</v>
      </c>
      <c r="AA75" s="55">
        <f>IF(YEAR(Y75)&lt;=YEAR(Gesamt!$B$2),0,IF(V75&lt;Gesamt!$B$32,(IF(I75=0,G75,I75)+365.25*Gesamt!$B$32),0))</f>
        <v>0</v>
      </c>
      <c r="AB75" s="56">
        <f>IF(U75&lt;Gesamt!$B$36,Gesamt!$C$36,IF(U75&lt;Gesamt!$B$37,Gesamt!$C$37,IF(U75&lt;Gesamt!$B$38,Gesamt!$C$38,Gesamt!$C$39)))</f>
        <v>0</v>
      </c>
      <c r="AC75" s="36">
        <f>IF(AA75&gt;0,IF(AA75&lt;X75,K75/12*Gesamt!$C$32*(1+L75)^(Gesamt!$B$32-VB!V75)*(1+$K$4),0),0)</f>
        <v>0</v>
      </c>
      <c r="AD75" s="36">
        <f>(AC75/Gesamt!$B$32*V75/((1+Gesamt!$B$29)^(Gesamt!$B$32-VB!V75))*(1+AB75))</f>
        <v>0</v>
      </c>
      <c r="AE75" s="55">
        <f>IF(YEAR($Y75)&lt;=YEAR(Gesamt!$B$2),0,IF($V75&lt;Gesamt!$B$33,(IF($I75=0,$G75,$I75)+365.25*Gesamt!$B$33),0))</f>
        <v>0</v>
      </c>
      <c r="AF75" s="36" t="b">
        <f>IF(AE75&gt;0,IF(AE75&lt;$Y75,$K75/12*Gesamt!$C$33*(1+$L75)^(Gesamt!$B$33-VB!$V75)*(1+$K$4),IF(W75&gt;=35,K75/12*Gesamt!$C$33*(1+L75)^(W75-VB!V75)*(1+$K$4),0)))</f>
        <v>0</v>
      </c>
      <c r="AG75" s="36">
        <f>IF(W75&gt;=40,(AF75/Gesamt!$B$33*V75/((1+Gesamt!$B$29)^(Gesamt!$B$33-VB!V75))*(1+AB75)),IF(W75&gt;=35,(AF75/W75*V75/((1+Gesamt!$B$29)^(W75-VB!V75))*(1+AB75)),0))</f>
        <v>0</v>
      </c>
    </row>
    <row r="76" spans="4:33" x14ac:dyDescent="0.15">
      <c r="D76" s="41"/>
      <c r="F76" s="40"/>
      <c r="G76" s="40"/>
      <c r="J76" s="47"/>
      <c r="K76" s="32">
        <f t="shared" si="24"/>
        <v>0</v>
      </c>
      <c r="L76" s="48">
        <v>1.4999999999999999E-2</v>
      </c>
      <c r="M76" s="49">
        <f t="shared" si="25"/>
        <v>-50.997946611909654</v>
      </c>
      <c r="N76" s="50">
        <f>(Gesamt!$B$2-IF(H76=0,G76,H76))/365.25</f>
        <v>116</v>
      </c>
      <c r="O76" s="50">
        <f t="shared" si="29"/>
        <v>65.002053388090346</v>
      </c>
      <c r="P76" s="51">
        <f>IF(AND(OR(AND(H76&lt;=Gesamt!$B$11,G76&lt;=Gesamt!$B$11),AND(H76&gt;0,H76&lt;=Gesamt!$B$11)), O76&gt;=Gesamt!$B$4),VLOOKUP(O76,Gesamt!$B$4:$C$9,2),0)</f>
        <v>12</v>
      </c>
      <c r="Q76" s="37">
        <f>IF(M76&gt;0,((P76*K76/12)/O76*N76*((1+L76)^M76))/((1+Gesamt!$B$29)^(O76-N76)),0)</f>
        <v>0</v>
      </c>
      <c r="R76" s="52">
        <f>(F76+(IF(C76="W",IF(F76&lt;23347,VLOOKUP(23346,Staffelung,2,FALSE)*365.25,IF(F76&gt;24990,VLOOKUP(24991,Staffelung,2,FALSE)*365.25,VLOOKUP(F76,Staffelung,2,FALSE)*365.25)),Gesamt!$B$26*365.25)))</f>
        <v>23741.25</v>
      </c>
      <c r="S76" s="52">
        <f t="shared" si="26"/>
        <v>23742</v>
      </c>
      <c r="T76" s="53">
        <f t="shared" si="30"/>
        <v>65</v>
      </c>
      <c r="U76" s="49">
        <f t="shared" si="27"/>
        <v>-50.997946611909654</v>
      </c>
      <c r="V76" s="50">
        <f>(Gesamt!$B$2-IF(I76=0,G76,I76))/365.25</f>
        <v>116</v>
      </c>
      <c r="W76" s="50">
        <f t="shared" si="31"/>
        <v>65.002053388090346</v>
      </c>
      <c r="X76" s="54">
        <f>(F76+(IF(C76="W",IF(F76&lt;23347,VLOOKUP(23346,Staffelung,2,FALSE)*365.25,IF(F76&gt;24990,VLOOKUP(24991,Staffelung,2,FALSE)*365.25,VLOOKUP(F76,Staffelung,2,FALSE)*365.25)),Gesamt!$B$26*365.25)))</f>
        <v>23741.25</v>
      </c>
      <c r="Y76" s="52">
        <f t="shared" si="28"/>
        <v>23742</v>
      </c>
      <c r="Z76" s="53">
        <f t="shared" si="32"/>
        <v>65</v>
      </c>
      <c r="AA76" s="55">
        <f>IF(YEAR(Y76)&lt;=YEAR(Gesamt!$B$2),0,IF(V76&lt;Gesamt!$B$32,(IF(I76=0,G76,I76)+365.25*Gesamt!$B$32),0))</f>
        <v>0</v>
      </c>
      <c r="AB76" s="56">
        <f>IF(U76&lt;Gesamt!$B$36,Gesamt!$C$36,IF(U76&lt;Gesamt!$B$37,Gesamt!$C$37,IF(U76&lt;Gesamt!$B$38,Gesamt!$C$38,Gesamt!$C$39)))</f>
        <v>0</v>
      </c>
      <c r="AC76" s="36">
        <f>IF(AA76&gt;0,IF(AA76&lt;X76,K76/12*Gesamt!$C$32*(1+L76)^(Gesamt!$B$32-VB!V76)*(1+$K$4),0),0)</f>
        <v>0</v>
      </c>
      <c r="AD76" s="36">
        <f>(AC76/Gesamt!$B$32*V76/((1+Gesamt!$B$29)^(Gesamt!$B$32-VB!V76))*(1+AB76))</f>
        <v>0</v>
      </c>
      <c r="AE76" s="55">
        <f>IF(YEAR($Y76)&lt;=YEAR(Gesamt!$B$2),0,IF($V76&lt;Gesamt!$B$33,(IF($I76=0,$G76,$I76)+365.25*Gesamt!$B$33),0))</f>
        <v>0</v>
      </c>
      <c r="AF76" s="36" t="b">
        <f>IF(AE76&gt;0,IF(AE76&lt;$Y76,$K76/12*Gesamt!$C$33*(1+$L76)^(Gesamt!$B$33-VB!$V76)*(1+$K$4),IF(W76&gt;=35,K76/12*Gesamt!$C$33*(1+L76)^(W76-VB!V76)*(1+$K$4),0)))</f>
        <v>0</v>
      </c>
      <c r="AG76" s="36">
        <f>IF(W76&gt;=40,(AF76/Gesamt!$B$33*V76/((1+Gesamt!$B$29)^(Gesamt!$B$33-VB!V76))*(1+AB76)),IF(W76&gt;=35,(AF76/W76*V76/((1+Gesamt!$B$29)^(W76-VB!V76))*(1+AB76)),0))</f>
        <v>0</v>
      </c>
    </row>
    <row r="77" spans="4:33" x14ac:dyDescent="0.15">
      <c r="D77" s="41"/>
      <c r="F77" s="40"/>
      <c r="G77" s="40"/>
      <c r="J77" s="47"/>
      <c r="K77" s="32">
        <f t="shared" si="24"/>
        <v>0</v>
      </c>
      <c r="L77" s="48">
        <v>1.4999999999999999E-2</v>
      </c>
      <c r="M77" s="49">
        <f t="shared" si="25"/>
        <v>-50.997946611909654</v>
      </c>
      <c r="N77" s="50">
        <f>(Gesamt!$B$2-IF(H77=0,G77,H77))/365.25</f>
        <v>116</v>
      </c>
      <c r="O77" s="50">
        <f t="shared" si="29"/>
        <v>65.002053388090346</v>
      </c>
      <c r="P77" s="51">
        <f>IF(AND(OR(AND(H77&lt;=Gesamt!$B$11,G77&lt;=Gesamt!$B$11),AND(H77&gt;0,H77&lt;=Gesamt!$B$11)), O77&gt;=Gesamt!$B$4),VLOOKUP(O77,Gesamt!$B$4:$C$9,2),0)</f>
        <v>12</v>
      </c>
      <c r="Q77" s="37">
        <f>IF(M77&gt;0,((P77*K77/12)/O77*N77*((1+L77)^M77))/((1+Gesamt!$B$29)^(O77-N77)),0)</f>
        <v>0</v>
      </c>
      <c r="R77" s="52">
        <f>(F77+(IF(C77="W",IF(F77&lt;23347,VLOOKUP(23346,Staffelung,2,FALSE)*365.25,IF(F77&gt;24990,VLOOKUP(24991,Staffelung,2,FALSE)*365.25,VLOOKUP(F77,Staffelung,2,FALSE)*365.25)),Gesamt!$B$26*365.25)))</f>
        <v>23741.25</v>
      </c>
      <c r="S77" s="52">
        <f t="shared" si="26"/>
        <v>23742</v>
      </c>
      <c r="T77" s="53">
        <f t="shared" si="30"/>
        <v>65</v>
      </c>
      <c r="U77" s="49">
        <f t="shared" si="27"/>
        <v>-50.997946611909654</v>
      </c>
      <c r="V77" s="50">
        <f>(Gesamt!$B$2-IF(I77=0,G77,I77))/365.25</f>
        <v>116</v>
      </c>
      <c r="W77" s="50">
        <f t="shared" si="31"/>
        <v>65.002053388090346</v>
      </c>
      <c r="X77" s="54">
        <f>(F77+(IF(C77="W",IF(F77&lt;23347,VLOOKUP(23346,Staffelung,2,FALSE)*365.25,IF(F77&gt;24990,VLOOKUP(24991,Staffelung,2,FALSE)*365.25,VLOOKUP(F77,Staffelung,2,FALSE)*365.25)),Gesamt!$B$26*365.25)))</f>
        <v>23741.25</v>
      </c>
      <c r="Y77" s="52">
        <f t="shared" si="28"/>
        <v>23742</v>
      </c>
      <c r="Z77" s="53">
        <f t="shared" si="32"/>
        <v>65</v>
      </c>
      <c r="AA77" s="55">
        <f>IF(YEAR(Y77)&lt;=YEAR(Gesamt!$B$2),0,IF(V77&lt;Gesamt!$B$32,(IF(I77=0,G77,I77)+365.25*Gesamt!$B$32),0))</f>
        <v>0</v>
      </c>
      <c r="AB77" s="56">
        <f>IF(U77&lt;Gesamt!$B$36,Gesamt!$C$36,IF(U77&lt;Gesamt!$B$37,Gesamt!$C$37,IF(U77&lt;Gesamt!$B$38,Gesamt!$C$38,Gesamt!$C$39)))</f>
        <v>0</v>
      </c>
      <c r="AC77" s="36">
        <f>IF(AA77&gt;0,IF(AA77&lt;X77,K77/12*Gesamt!$C$32*(1+L77)^(Gesamt!$B$32-VB!V77)*(1+$K$4),0),0)</f>
        <v>0</v>
      </c>
      <c r="AD77" s="36">
        <f>(AC77/Gesamt!$B$32*V77/((1+Gesamt!$B$29)^(Gesamt!$B$32-VB!V77))*(1+AB77))</f>
        <v>0</v>
      </c>
      <c r="AE77" s="55">
        <f>IF(YEAR($Y77)&lt;=YEAR(Gesamt!$B$2),0,IF($V77&lt;Gesamt!$B$33,(IF($I77=0,$G77,$I77)+365.25*Gesamt!$B$33),0))</f>
        <v>0</v>
      </c>
      <c r="AF77" s="36" t="b">
        <f>IF(AE77&gt;0,IF(AE77&lt;$Y77,$K77/12*Gesamt!$C$33*(1+$L77)^(Gesamt!$B$33-VB!$V77)*(1+$K$4),IF(W77&gt;=35,K77/12*Gesamt!$C$33*(1+L77)^(W77-VB!V77)*(1+$K$4),0)))</f>
        <v>0</v>
      </c>
      <c r="AG77" s="36">
        <f>IF(W77&gt;=40,(AF77/Gesamt!$B$33*V77/((1+Gesamt!$B$29)^(Gesamt!$B$33-VB!V77))*(1+AB77)),IF(W77&gt;=35,(AF77/W77*V77/((1+Gesamt!$B$29)^(W77-VB!V77))*(1+AB77)),0))</f>
        <v>0</v>
      </c>
    </row>
    <row r="78" spans="4:33" x14ac:dyDescent="0.15">
      <c r="D78" s="41"/>
      <c r="F78" s="40"/>
      <c r="G78" s="40"/>
      <c r="J78" s="47"/>
      <c r="K78" s="32">
        <f t="shared" si="24"/>
        <v>0</v>
      </c>
      <c r="L78" s="48">
        <v>1.4999999999999999E-2</v>
      </c>
      <c r="M78" s="49">
        <f t="shared" si="25"/>
        <v>-50.997946611909654</v>
      </c>
      <c r="N78" s="50">
        <f>(Gesamt!$B$2-IF(H78=0,G78,H78))/365.25</f>
        <v>116</v>
      </c>
      <c r="O78" s="50">
        <f t="shared" si="29"/>
        <v>65.002053388090346</v>
      </c>
      <c r="P78" s="51">
        <f>IF(AND(OR(AND(H78&lt;=Gesamt!$B$11,G78&lt;=Gesamt!$B$11),AND(H78&gt;0,H78&lt;=Gesamt!$B$11)), O78&gt;=Gesamt!$B$4),VLOOKUP(O78,Gesamt!$B$4:$C$9,2),0)</f>
        <v>12</v>
      </c>
      <c r="Q78" s="37">
        <f>IF(M78&gt;0,((P78*K78/12)/O78*N78*((1+L78)^M78))/((1+Gesamt!$B$29)^(O78-N78)),0)</f>
        <v>0</v>
      </c>
      <c r="R78" s="52">
        <f>(F78+(IF(C78="W",IF(F78&lt;23347,VLOOKUP(23346,Staffelung,2,FALSE)*365.25,IF(F78&gt;24990,VLOOKUP(24991,Staffelung,2,FALSE)*365.25,VLOOKUP(F78,Staffelung,2,FALSE)*365.25)),Gesamt!$B$26*365.25)))</f>
        <v>23741.25</v>
      </c>
      <c r="S78" s="52">
        <f t="shared" si="26"/>
        <v>23742</v>
      </c>
      <c r="T78" s="53">
        <f t="shared" si="30"/>
        <v>65</v>
      </c>
      <c r="U78" s="49">
        <f t="shared" si="27"/>
        <v>-50.997946611909654</v>
      </c>
      <c r="V78" s="50">
        <f>(Gesamt!$B$2-IF(I78=0,G78,I78))/365.25</f>
        <v>116</v>
      </c>
      <c r="W78" s="50">
        <f t="shared" si="31"/>
        <v>65.002053388090346</v>
      </c>
      <c r="X78" s="54">
        <f>(F78+(IF(C78="W",IF(F78&lt;23347,VLOOKUP(23346,Staffelung,2,FALSE)*365.25,IF(F78&gt;24990,VLOOKUP(24991,Staffelung,2,FALSE)*365.25,VLOOKUP(F78,Staffelung,2,FALSE)*365.25)),Gesamt!$B$26*365.25)))</f>
        <v>23741.25</v>
      </c>
      <c r="Y78" s="52">
        <f t="shared" si="28"/>
        <v>23742</v>
      </c>
      <c r="Z78" s="53">
        <f t="shared" si="32"/>
        <v>65</v>
      </c>
      <c r="AA78" s="55">
        <f>IF(YEAR(Y78)&lt;=YEAR(Gesamt!$B$2),0,IF(V78&lt;Gesamt!$B$32,(IF(I78=0,G78,I78)+365.25*Gesamt!$B$32),0))</f>
        <v>0</v>
      </c>
      <c r="AB78" s="56">
        <f>IF(U78&lt;Gesamt!$B$36,Gesamt!$C$36,IF(U78&lt;Gesamt!$B$37,Gesamt!$C$37,IF(U78&lt;Gesamt!$B$38,Gesamt!$C$38,Gesamt!$C$39)))</f>
        <v>0</v>
      </c>
      <c r="AC78" s="36">
        <f>IF(AA78&gt;0,IF(AA78&lt;X78,K78/12*Gesamt!$C$32*(1+L78)^(Gesamt!$B$32-VB!V78)*(1+$K$4),0),0)</f>
        <v>0</v>
      </c>
      <c r="AD78" s="36">
        <f>(AC78/Gesamt!$B$32*V78/((1+Gesamt!$B$29)^(Gesamt!$B$32-VB!V78))*(1+AB78))</f>
        <v>0</v>
      </c>
      <c r="AE78" s="55">
        <f>IF(YEAR($Y78)&lt;=YEAR(Gesamt!$B$2),0,IF($V78&lt;Gesamt!$B$33,(IF($I78=0,$G78,$I78)+365.25*Gesamt!$B$33),0))</f>
        <v>0</v>
      </c>
      <c r="AF78" s="36" t="b">
        <f>IF(AE78&gt;0,IF(AE78&lt;$Y78,$K78/12*Gesamt!$C$33*(1+$L78)^(Gesamt!$B$33-VB!$V78)*(1+$K$4),IF(W78&gt;=35,K78/12*Gesamt!$C$33*(1+L78)^(W78-VB!V78)*(1+$K$4),0)))</f>
        <v>0</v>
      </c>
      <c r="AG78" s="36">
        <f>IF(W78&gt;=40,(AF78/Gesamt!$B$33*V78/((1+Gesamt!$B$29)^(Gesamt!$B$33-VB!V78))*(1+AB78)),IF(W78&gt;=35,(AF78/W78*V78/((1+Gesamt!$B$29)^(W78-VB!V78))*(1+AB78)),0))</f>
        <v>0</v>
      </c>
    </row>
    <row r="79" spans="4:33" x14ac:dyDescent="0.15">
      <c r="D79" s="41"/>
      <c r="F79" s="40"/>
      <c r="G79" s="40"/>
      <c r="J79" s="47"/>
      <c r="K79" s="32">
        <f t="shared" si="24"/>
        <v>0</v>
      </c>
      <c r="L79" s="48">
        <v>1.4999999999999999E-2</v>
      </c>
      <c r="M79" s="49">
        <f t="shared" si="25"/>
        <v>-50.997946611909654</v>
      </c>
      <c r="N79" s="50">
        <f>(Gesamt!$B$2-IF(H79=0,G79,H79))/365.25</f>
        <v>116</v>
      </c>
      <c r="O79" s="50">
        <f t="shared" si="29"/>
        <v>65.002053388090346</v>
      </c>
      <c r="P79" s="51">
        <f>IF(AND(OR(AND(H79&lt;=Gesamt!$B$11,G79&lt;=Gesamt!$B$11),AND(H79&gt;0,H79&lt;=Gesamt!$B$11)), O79&gt;=Gesamt!$B$4),VLOOKUP(O79,Gesamt!$B$4:$C$9,2),0)</f>
        <v>12</v>
      </c>
      <c r="Q79" s="37">
        <f>IF(M79&gt;0,((P79*K79/12)/O79*N79*((1+L79)^M79))/((1+Gesamt!$B$29)^(O79-N79)),0)</f>
        <v>0</v>
      </c>
      <c r="R79" s="52">
        <f>(F79+(IF(C79="W",IF(F79&lt;23347,VLOOKUP(23346,Staffelung,2,FALSE)*365.25,IF(F79&gt;24990,VLOOKUP(24991,Staffelung,2,FALSE)*365.25,VLOOKUP(F79,Staffelung,2,FALSE)*365.25)),Gesamt!$B$26*365.25)))</f>
        <v>23741.25</v>
      </c>
      <c r="S79" s="52">
        <f t="shared" si="26"/>
        <v>23742</v>
      </c>
      <c r="T79" s="53">
        <f t="shared" si="30"/>
        <v>65</v>
      </c>
      <c r="U79" s="49">
        <f t="shared" si="27"/>
        <v>-50.997946611909654</v>
      </c>
      <c r="V79" s="50">
        <f>(Gesamt!$B$2-IF(I79=0,G79,I79))/365.25</f>
        <v>116</v>
      </c>
      <c r="W79" s="50">
        <f t="shared" si="31"/>
        <v>65.002053388090346</v>
      </c>
      <c r="X79" s="54">
        <f>(F79+(IF(C79="W",IF(F79&lt;23347,VLOOKUP(23346,Staffelung,2,FALSE)*365.25,IF(F79&gt;24990,VLOOKUP(24991,Staffelung,2,FALSE)*365.25,VLOOKUP(F79,Staffelung,2,FALSE)*365.25)),Gesamt!$B$26*365.25)))</f>
        <v>23741.25</v>
      </c>
      <c r="Y79" s="52">
        <f t="shared" si="28"/>
        <v>23742</v>
      </c>
      <c r="Z79" s="53">
        <f t="shared" si="32"/>
        <v>65</v>
      </c>
      <c r="AA79" s="55">
        <f>IF(YEAR(Y79)&lt;=YEAR(Gesamt!$B$2),0,IF(V79&lt;Gesamt!$B$32,(IF(I79=0,G79,I79)+365.25*Gesamt!$B$32),0))</f>
        <v>0</v>
      </c>
      <c r="AB79" s="56">
        <f>IF(U79&lt;Gesamt!$B$36,Gesamt!$C$36,IF(U79&lt;Gesamt!$B$37,Gesamt!$C$37,IF(U79&lt;Gesamt!$B$38,Gesamt!$C$38,Gesamt!$C$39)))</f>
        <v>0</v>
      </c>
      <c r="AC79" s="36">
        <f>IF(AA79&gt;0,IF(AA79&lt;X79,K79/12*Gesamt!$C$32*(1+L79)^(Gesamt!$B$32-VB!V79)*(1+$K$4),0),0)</f>
        <v>0</v>
      </c>
      <c r="AD79" s="36">
        <f>(AC79/Gesamt!$B$32*V79/((1+Gesamt!$B$29)^(Gesamt!$B$32-VB!V79))*(1+AB79))</f>
        <v>0</v>
      </c>
      <c r="AE79" s="55">
        <f>IF(YEAR($Y79)&lt;=YEAR(Gesamt!$B$2),0,IF($V79&lt;Gesamt!$B$33,(IF($I79=0,$G79,$I79)+365.25*Gesamt!$B$33),0))</f>
        <v>0</v>
      </c>
      <c r="AF79" s="36" t="b">
        <f>IF(AE79&gt;0,IF(AE79&lt;$Y79,$K79/12*Gesamt!$C$33*(1+$L79)^(Gesamt!$B$33-VB!$V79)*(1+$K$4),IF(W79&gt;=35,K79/12*Gesamt!$C$33*(1+L79)^(W79-VB!V79)*(1+$K$4),0)))</f>
        <v>0</v>
      </c>
      <c r="AG79" s="36">
        <f>IF(W79&gt;=40,(AF79/Gesamt!$B$33*V79/((1+Gesamt!$B$29)^(Gesamt!$B$33-VB!V79))*(1+AB79)),IF(W79&gt;=35,(AF79/W79*V79/((1+Gesamt!$B$29)^(W79-VB!V79))*(1+AB79)),0))</f>
        <v>0</v>
      </c>
    </row>
    <row r="80" spans="4:33" x14ac:dyDescent="0.15">
      <c r="D80" s="41"/>
      <c r="F80" s="40"/>
      <c r="G80" s="40"/>
      <c r="J80" s="47"/>
      <c r="K80" s="32">
        <f t="shared" si="24"/>
        <v>0</v>
      </c>
      <c r="L80" s="48">
        <v>1.4999999999999999E-2</v>
      </c>
      <c r="M80" s="49">
        <f t="shared" si="25"/>
        <v>-50.997946611909654</v>
      </c>
      <c r="N80" s="50">
        <f>(Gesamt!$B$2-IF(H80=0,G80,H80))/365.25</f>
        <v>116</v>
      </c>
      <c r="O80" s="50">
        <f t="shared" si="29"/>
        <v>65.002053388090346</v>
      </c>
      <c r="P80" s="51">
        <f>IF(AND(OR(AND(H80&lt;=Gesamt!$B$11,G80&lt;=Gesamt!$B$11),AND(H80&gt;0,H80&lt;=Gesamt!$B$11)), O80&gt;=Gesamt!$B$4),VLOOKUP(O80,Gesamt!$B$4:$C$9,2),0)</f>
        <v>12</v>
      </c>
      <c r="Q80" s="37">
        <f>IF(M80&gt;0,((P80*K80/12)/O80*N80*((1+L80)^M80))/((1+Gesamt!$B$29)^(O80-N80)),0)</f>
        <v>0</v>
      </c>
      <c r="R80" s="52">
        <f>(F80+(IF(C80="W",IF(F80&lt;23347,VLOOKUP(23346,Staffelung,2,FALSE)*365.25,IF(F80&gt;24990,VLOOKUP(24991,Staffelung,2,FALSE)*365.25,VLOOKUP(F80,Staffelung,2,FALSE)*365.25)),Gesamt!$B$26*365.25)))</f>
        <v>23741.25</v>
      </c>
      <c r="S80" s="52">
        <f t="shared" si="26"/>
        <v>23742</v>
      </c>
      <c r="T80" s="53">
        <f t="shared" si="30"/>
        <v>65</v>
      </c>
      <c r="U80" s="49">
        <f t="shared" si="27"/>
        <v>-50.997946611909654</v>
      </c>
      <c r="V80" s="50">
        <f>(Gesamt!$B$2-IF(I80=0,G80,I80))/365.25</f>
        <v>116</v>
      </c>
      <c r="W80" s="50">
        <f t="shared" si="31"/>
        <v>65.002053388090346</v>
      </c>
      <c r="X80" s="54">
        <f>(F80+(IF(C80="W",IF(F80&lt;23347,VLOOKUP(23346,Staffelung,2,FALSE)*365.25,IF(F80&gt;24990,VLOOKUP(24991,Staffelung,2,FALSE)*365.25,VLOOKUP(F80,Staffelung,2,FALSE)*365.25)),Gesamt!$B$26*365.25)))</f>
        <v>23741.25</v>
      </c>
      <c r="Y80" s="52">
        <f t="shared" si="28"/>
        <v>23742</v>
      </c>
      <c r="Z80" s="53">
        <f t="shared" si="32"/>
        <v>65</v>
      </c>
      <c r="AA80" s="55">
        <f>IF(YEAR(Y80)&lt;=YEAR(Gesamt!$B$2),0,IF(V80&lt;Gesamt!$B$32,(IF(I80=0,G80,I80)+365.25*Gesamt!$B$32),0))</f>
        <v>0</v>
      </c>
      <c r="AB80" s="56">
        <f>IF(U80&lt;Gesamt!$B$36,Gesamt!$C$36,IF(U80&lt;Gesamt!$B$37,Gesamt!$C$37,IF(U80&lt;Gesamt!$B$38,Gesamt!$C$38,Gesamt!$C$39)))</f>
        <v>0</v>
      </c>
      <c r="AC80" s="36">
        <f>IF(AA80&gt;0,IF(AA80&lt;X80,K80/12*Gesamt!$C$32*(1+L80)^(Gesamt!$B$32-VB!V80)*(1+$K$4),0),0)</f>
        <v>0</v>
      </c>
      <c r="AD80" s="36">
        <f>(AC80/Gesamt!$B$32*V80/((1+Gesamt!$B$29)^(Gesamt!$B$32-VB!V80))*(1+AB80))</f>
        <v>0</v>
      </c>
      <c r="AE80" s="55">
        <f>IF(YEAR($Y80)&lt;=YEAR(Gesamt!$B$2),0,IF($V80&lt;Gesamt!$B$33,(IF($I80=0,$G80,$I80)+365.25*Gesamt!$B$33),0))</f>
        <v>0</v>
      </c>
      <c r="AF80" s="36" t="b">
        <f>IF(AE80&gt;0,IF(AE80&lt;$Y80,$K80/12*Gesamt!$C$33*(1+$L80)^(Gesamt!$B$33-VB!$V80)*(1+$K$4),IF(W80&gt;=35,K80/12*Gesamt!$C$33*(1+L80)^(W80-VB!V80)*(1+$K$4),0)))</f>
        <v>0</v>
      </c>
      <c r="AG80" s="36">
        <f>IF(W80&gt;=40,(AF80/Gesamt!$B$33*V80/((1+Gesamt!$B$29)^(Gesamt!$B$33-VB!V80))*(1+AB80)),IF(W80&gt;=35,(AF80/W80*V80/((1+Gesamt!$B$29)^(W80-VB!V80))*(1+AB80)),0))</f>
        <v>0</v>
      </c>
    </row>
    <row r="81" spans="4:33" x14ac:dyDescent="0.15">
      <c r="D81" s="41"/>
      <c r="F81" s="40"/>
      <c r="G81" s="40"/>
      <c r="J81" s="47"/>
      <c r="K81" s="32">
        <f t="shared" si="24"/>
        <v>0</v>
      </c>
      <c r="L81" s="48">
        <v>1.4999999999999999E-2</v>
      </c>
      <c r="M81" s="49">
        <f t="shared" si="25"/>
        <v>-50.997946611909654</v>
      </c>
      <c r="N81" s="50">
        <f>(Gesamt!$B$2-IF(H81=0,G81,H81))/365.25</f>
        <v>116</v>
      </c>
      <c r="O81" s="50">
        <f t="shared" si="29"/>
        <v>65.002053388090346</v>
      </c>
      <c r="P81" s="51">
        <f>IF(AND(OR(AND(H81&lt;=Gesamt!$B$11,G81&lt;=Gesamt!$B$11),AND(H81&gt;0,H81&lt;=Gesamt!$B$11)), O81&gt;=Gesamt!$B$4),VLOOKUP(O81,Gesamt!$B$4:$C$9,2),0)</f>
        <v>12</v>
      </c>
      <c r="Q81" s="37">
        <f>IF(M81&gt;0,((P81*K81/12)/O81*N81*((1+L81)^M81))/((1+Gesamt!$B$29)^(O81-N81)),0)</f>
        <v>0</v>
      </c>
      <c r="R81" s="52">
        <f>(F81+(IF(C81="W",IF(F81&lt;23347,VLOOKUP(23346,Staffelung,2,FALSE)*365.25,IF(F81&gt;24990,VLOOKUP(24991,Staffelung,2,FALSE)*365.25,VLOOKUP(F81,Staffelung,2,FALSE)*365.25)),Gesamt!$B$26*365.25)))</f>
        <v>23741.25</v>
      </c>
      <c r="S81" s="52">
        <f t="shared" si="26"/>
        <v>23742</v>
      </c>
      <c r="T81" s="53">
        <f t="shared" si="30"/>
        <v>65</v>
      </c>
      <c r="U81" s="49">
        <f t="shared" si="27"/>
        <v>-50.997946611909654</v>
      </c>
      <c r="V81" s="50">
        <f>(Gesamt!$B$2-IF(I81=0,G81,I81))/365.25</f>
        <v>116</v>
      </c>
      <c r="W81" s="50">
        <f t="shared" si="31"/>
        <v>65.002053388090346</v>
      </c>
      <c r="X81" s="54">
        <f>(F81+(IF(C81="W",IF(F81&lt;23347,VLOOKUP(23346,Staffelung,2,FALSE)*365.25,IF(F81&gt;24990,VLOOKUP(24991,Staffelung,2,FALSE)*365.25,VLOOKUP(F81,Staffelung,2,FALSE)*365.25)),Gesamt!$B$26*365.25)))</f>
        <v>23741.25</v>
      </c>
      <c r="Y81" s="52">
        <f t="shared" si="28"/>
        <v>23742</v>
      </c>
      <c r="Z81" s="53">
        <f t="shared" si="32"/>
        <v>65</v>
      </c>
      <c r="AA81" s="55">
        <f>IF(YEAR(Y81)&lt;=YEAR(Gesamt!$B$2),0,IF(V81&lt;Gesamt!$B$32,(IF(I81=0,G81,I81)+365.25*Gesamt!$B$32),0))</f>
        <v>0</v>
      </c>
      <c r="AB81" s="56">
        <f>IF(U81&lt;Gesamt!$B$36,Gesamt!$C$36,IF(U81&lt;Gesamt!$B$37,Gesamt!$C$37,IF(U81&lt;Gesamt!$B$38,Gesamt!$C$38,Gesamt!$C$39)))</f>
        <v>0</v>
      </c>
      <c r="AC81" s="36">
        <f>IF(AA81&gt;0,IF(AA81&lt;X81,K81/12*Gesamt!$C$32*(1+L81)^(Gesamt!$B$32-VB!V81)*(1+$K$4),0),0)</f>
        <v>0</v>
      </c>
      <c r="AD81" s="36">
        <f>(AC81/Gesamt!$B$32*V81/((1+Gesamt!$B$29)^(Gesamt!$B$32-VB!V81))*(1+AB81))</f>
        <v>0</v>
      </c>
      <c r="AE81" s="55">
        <f>IF(YEAR($Y81)&lt;=YEAR(Gesamt!$B$2),0,IF($V81&lt;Gesamt!$B$33,(IF($I81=0,$G81,$I81)+365.25*Gesamt!$B$33),0))</f>
        <v>0</v>
      </c>
      <c r="AF81" s="36" t="b">
        <f>IF(AE81&gt;0,IF(AE81&lt;$Y81,$K81/12*Gesamt!$C$33*(1+$L81)^(Gesamt!$B$33-VB!$V81)*(1+$K$4),IF(W81&gt;=35,K81/12*Gesamt!$C$33*(1+L81)^(W81-VB!V81)*(1+$K$4),0)))</f>
        <v>0</v>
      </c>
      <c r="AG81" s="36">
        <f>IF(W81&gt;=40,(AF81/Gesamt!$B$33*V81/((1+Gesamt!$B$29)^(Gesamt!$B$33-VB!V81))*(1+AB81)),IF(W81&gt;=35,(AF81/W81*V81/((1+Gesamt!$B$29)^(W81-VB!V81))*(1+AB81)),0))</f>
        <v>0</v>
      </c>
    </row>
    <row r="82" spans="4:33" x14ac:dyDescent="0.15">
      <c r="D82" s="41"/>
      <c r="F82" s="40"/>
      <c r="G82" s="40"/>
      <c r="J82" s="47"/>
      <c r="K82" s="32">
        <f t="shared" si="24"/>
        <v>0</v>
      </c>
      <c r="L82" s="48">
        <v>1.4999999999999999E-2</v>
      </c>
      <c r="M82" s="49">
        <f t="shared" si="25"/>
        <v>-50.997946611909654</v>
      </c>
      <c r="N82" s="50">
        <f>(Gesamt!$B$2-IF(H82=0,G82,H82))/365.25</f>
        <v>116</v>
      </c>
      <c r="O82" s="50">
        <f t="shared" si="29"/>
        <v>65.002053388090346</v>
      </c>
      <c r="P82" s="51">
        <f>IF(AND(OR(AND(H82&lt;=Gesamt!$B$11,G82&lt;=Gesamt!$B$11),AND(H82&gt;0,H82&lt;=Gesamt!$B$11)), O82&gt;=Gesamt!$B$4),VLOOKUP(O82,Gesamt!$B$4:$C$9,2),0)</f>
        <v>12</v>
      </c>
      <c r="Q82" s="37">
        <f>IF(M82&gt;0,((P82*K82/12)/O82*N82*((1+L82)^M82))/((1+Gesamt!$B$29)^(O82-N82)),0)</f>
        <v>0</v>
      </c>
      <c r="R82" s="52">
        <f>(F82+(IF(C82="W",IF(F82&lt;23347,VLOOKUP(23346,Staffelung,2,FALSE)*365.25,IF(F82&gt;24990,VLOOKUP(24991,Staffelung,2,FALSE)*365.25,VLOOKUP(F82,Staffelung,2,FALSE)*365.25)),Gesamt!$B$26*365.25)))</f>
        <v>23741.25</v>
      </c>
      <c r="S82" s="52">
        <f t="shared" si="26"/>
        <v>23742</v>
      </c>
      <c r="T82" s="53">
        <f t="shared" si="30"/>
        <v>65</v>
      </c>
      <c r="U82" s="49">
        <f t="shared" si="27"/>
        <v>-50.997946611909654</v>
      </c>
      <c r="V82" s="50">
        <f>(Gesamt!$B$2-IF(I82=0,G82,I82))/365.25</f>
        <v>116</v>
      </c>
      <c r="W82" s="50">
        <f t="shared" si="31"/>
        <v>65.002053388090346</v>
      </c>
      <c r="X82" s="54">
        <f>(F82+(IF(C82="W",IF(F82&lt;23347,VLOOKUP(23346,Staffelung,2,FALSE)*365.25,IF(F82&gt;24990,VLOOKUP(24991,Staffelung,2,FALSE)*365.25,VLOOKUP(F82,Staffelung,2,FALSE)*365.25)),Gesamt!$B$26*365.25)))</f>
        <v>23741.25</v>
      </c>
      <c r="Y82" s="52">
        <f t="shared" si="28"/>
        <v>23742</v>
      </c>
      <c r="Z82" s="53">
        <f t="shared" si="32"/>
        <v>65</v>
      </c>
      <c r="AA82" s="55">
        <f>IF(YEAR(Y82)&lt;=YEAR(Gesamt!$B$2),0,IF(V82&lt;Gesamt!$B$32,(IF(I82=0,G82,I82)+365.25*Gesamt!$B$32),0))</f>
        <v>0</v>
      </c>
      <c r="AB82" s="56">
        <f>IF(U82&lt;Gesamt!$B$36,Gesamt!$C$36,IF(U82&lt;Gesamt!$B$37,Gesamt!$C$37,IF(U82&lt;Gesamt!$B$38,Gesamt!$C$38,Gesamt!$C$39)))</f>
        <v>0</v>
      </c>
      <c r="AC82" s="36">
        <f>IF(AA82&gt;0,IF(AA82&lt;X82,K82/12*Gesamt!$C$32*(1+L82)^(Gesamt!$B$32-VB!V82)*(1+$K$4),0),0)</f>
        <v>0</v>
      </c>
      <c r="AD82" s="36">
        <f>(AC82/Gesamt!$B$32*V82/((1+Gesamt!$B$29)^(Gesamt!$B$32-VB!V82))*(1+AB82))</f>
        <v>0</v>
      </c>
      <c r="AE82" s="55">
        <f>IF(YEAR($Y82)&lt;=YEAR(Gesamt!$B$2),0,IF($V82&lt;Gesamt!$B$33,(IF($I82=0,$G82,$I82)+365.25*Gesamt!$B$33),0))</f>
        <v>0</v>
      </c>
      <c r="AF82" s="36" t="b">
        <f>IF(AE82&gt;0,IF(AE82&lt;$Y82,$K82/12*Gesamt!$C$33*(1+$L82)^(Gesamt!$B$33-VB!$V82)*(1+$K$4),IF(W82&gt;=35,K82/12*Gesamt!$C$33*(1+L82)^(W82-VB!V82)*(1+$K$4),0)))</f>
        <v>0</v>
      </c>
      <c r="AG82" s="36">
        <f>IF(W82&gt;=40,(AF82/Gesamt!$B$33*V82/((1+Gesamt!$B$29)^(Gesamt!$B$33-VB!V82))*(1+AB82)),IF(W82&gt;=35,(AF82/W82*V82/((1+Gesamt!$B$29)^(W82-VB!V82))*(1+AB82)),0))</f>
        <v>0</v>
      </c>
    </row>
    <row r="83" spans="4:33" x14ac:dyDescent="0.15">
      <c r="D83" s="41"/>
      <c r="F83" s="40"/>
      <c r="G83" s="40"/>
      <c r="J83" s="47"/>
      <c r="K83" s="32">
        <f t="shared" si="24"/>
        <v>0</v>
      </c>
      <c r="L83" s="48">
        <v>1.4999999999999999E-2</v>
      </c>
      <c r="M83" s="49">
        <f t="shared" si="25"/>
        <v>-50.997946611909654</v>
      </c>
      <c r="N83" s="50">
        <f>(Gesamt!$B$2-IF(H83=0,G83,H83))/365.25</f>
        <v>116</v>
      </c>
      <c r="O83" s="50">
        <f t="shared" si="29"/>
        <v>65.002053388090346</v>
      </c>
      <c r="P83" s="51">
        <f>IF(AND(OR(AND(H83&lt;=Gesamt!$B$11,G83&lt;=Gesamt!$B$11),AND(H83&gt;0,H83&lt;=Gesamt!$B$11)), O83&gt;=Gesamt!$B$4),VLOOKUP(O83,Gesamt!$B$4:$C$9,2),0)</f>
        <v>12</v>
      </c>
      <c r="Q83" s="37">
        <f>IF(M83&gt;0,((P83*K83/12)/O83*N83*((1+L83)^M83))/((1+Gesamt!$B$29)^(O83-N83)),0)</f>
        <v>0</v>
      </c>
      <c r="R83" s="52">
        <f>(F83+(IF(C83="W",IF(F83&lt;23347,VLOOKUP(23346,Staffelung,2,FALSE)*365.25,IF(F83&gt;24990,VLOOKUP(24991,Staffelung,2,FALSE)*365.25,VLOOKUP(F83,Staffelung,2,FALSE)*365.25)),Gesamt!$B$26*365.25)))</f>
        <v>23741.25</v>
      </c>
      <c r="S83" s="52">
        <f t="shared" si="26"/>
        <v>23742</v>
      </c>
      <c r="T83" s="53">
        <f t="shared" si="30"/>
        <v>65</v>
      </c>
      <c r="U83" s="49">
        <f t="shared" si="27"/>
        <v>-50.997946611909654</v>
      </c>
      <c r="V83" s="50">
        <f>(Gesamt!$B$2-IF(I83=0,G83,I83))/365.25</f>
        <v>116</v>
      </c>
      <c r="W83" s="50">
        <f t="shared" si="31"/>
        <v>65.002053388090346</v>
      </c>
      <c r="X83" s="54">
        <f>(F83+(IF(C83="W",IF(F83&lt;23347,VLOOKUP(23346,Staffelung,2,FALSE)*365.25,IF(F83&gt;24990,VLOOKUP(24991,Staffelung,2,FALSE)*365.25,VLOOKUP(F83,Staffelung,2,FALSE)*365.25)),Gesamt!$B$26*365.25)))</f>
        <v>23741.25</v>
      </c>
      <c r="Y83" s="52">
        <f t="shared" si="28"/>
        <v>23742</v>
      </c>
      <c r="Z83" s="53">
        <f t="shared" si="32"/>
        <v>65</v>
      </c>
      <c r="AA83" s="55">
        <f>IF(YEAR(Y83)&lt;=YEAR(Gesamt!$B$2),0,IF(V83&lt;Gesamt!$B$32,(IF(I83=0,G83,I83)+365.25*Gesamt!$B$32),0))</f>
        <v>0</v>
      </c>
      <c r="AB83" s="56">
        <f>IF(U83&lt;Gesamt!$B$36,Gesamt!$C$36,IF(U83&lt;Gesamt!$B$37,Gesamt!$C$37,IF(U83&lt;Gesamt!$B$38,Gesamt!$C$38,Gesamt!$C$39)))</f>
        <v>0</v>
      </c>
      <c r="AC83" s="36">
        <f>IF(AA83&gt;0,IF(AA83&lt;X83,K83/12*Gesamt!$C$32*(1+L83)^(Gesamt!$B$32-VB!V83)*(1+$K$4),0),0)</f>
        <v>0</v>
      </c>
      <c r="AD83" s="36">
        <f>(AC83/Gesamt!$B$32*V83/((1+Gesamt!$B$29)^(Gesamt!$B$32-VB!V83))*(1+AB83))</f>
        <v>0</v>
      </c>
      <c r="AE83" s="55">
        <f>IF(YEAR($Y83)&lt;=YEAR(Gesamt!$B$2),0,IF($V83&lt;Gesamt!$B$33,(IF($I83=0,$G83,$I83)+365.25*Gesamt!$B$33),0))</f>
        <v>0</v>
      </c>
      <c r="AF83" s="36" t="b">
        <f>IF(AE83&gt;0,IF(AE83&lt;$Y83,$K83/12*Gesamt!$C$33*(1+$L83)^(Gesamt!$B$33-VB!$V83)*(1+$K$4),IF(W83&gt;=35,K83/12*Gesamt!$C$33*(1+L83)^(W83-VB!V83)*(1+$K$4),0)))</f>
        <v>0</v>
      </c>
      <c r="AG83" s="36">
        <f>IF(W83&gt;=40,(AF83/Gesamt!$B$33*V83/((1+Gesamt!$B$29)^(Gesamt!$B$33-VB!V83))*(1+AB83)),IF(W83&gt;=35,(AF83/W83*V83/((1+Gesamt!$B$29)^(W83-VB!V83))*(1+AB83)),0))</f>
        <v>0</v>
      </c>
    </row>
    <row r="84" spans="4:33" x14ac:dyDescent="0.15">
      <c r="D84" s="41"/>
      <c r="F84" s="40"/>
      <c r="G84" s="40"/>
      <c r="J84" s="47"/>
      <c r="K84" s="32">
        <f t="shared" si="24"/>
        <v>0</v>
      </c>
      <c r="L84" s="48">
        <v>1.4999999999999999E-2</v>
      </c>
      <c r="M84" s="49">
        <f t="shared" si="25"/>
        <v>-50.997946611909654</v>
      </c>
      <c r="N84" s="50">
        <f>(Gesamt!$B$2-IF(H84=0,G84,H84))/365.25</f>
        <v>116</v>
      </c>
      <c r="O84" s="50">
        <f t="shared" si="29"/>
        <v>65.002053388090346</v>
      </c>
      <c r="P84" s="51">
        <f>IF(AND(OR(AND(H84&lt;=Gesamt!$B$11,G84&lt;=Gesamt!$B$11),AND(H84&gt;0,H84&lt;=Gesamt!$B$11)), O84&gt;=Gesamt!$B$4),VLOOKUP(O84,Gesamt!$B$4:$C$9,2),0)</f>
        <v>12</v>
      </c>
      <c r="Q84" s="37">
        <f>IF(M84&gt;0,((P84*K84/12)/O84*N84*((1+L84)^M84))/((1+Gesamt!$B$29)^(O84-N84)),0)</f>
        <v>0</v>
      </c>
      <c r="R84" s="52">
        <f>(F84+(IF(C84="W",IF(F84&lt;23347,VLOOKUP(23346,Staffelung,2,FALSE)*365.25,IF(F84&gt;24990,VLOOKUP(24991,Staffelung,2,FALSE)*365.25,VLOOKUP(F84,Staffelung,2,FALSE)*365.25)),Gesamt!$B$26*365.25)))</f>
        <v>23741.25</v>
      </c>
      <c r="S84" s="52">
        <f t="shared" si="26"/>
        <v>23742</v>
      </c>
      <c r="T84" s="53">
        <f t="shared" si="30"/>
        <v>65</v>
      </c>
      <c r="U84" s="49">
        <f t="shared" si="27"/>
        <v>-50.997946611909654</v>
      </c>
      <c r="V84" s="50">
        <f>(Gesamt!$B$2-IF(I84=0,G84,I84))/365.25</f>
        <v>116</v>
      </c>
      <c r="W84" s="50">
        <f t="shared" si="31"/>
        <v>65.002053388090346</v>
      </c>
      <c r="X84" s="54">
        <f>(F84+(IF(C84="W",IF(F84&lt;23347,VLOOKUP(23346,Staffelung,2,FALSE)*365.25,IF(F84&gt;24990,VLOOKUP(24991,Staffelung,2,FALSE)*365.25,VLOOKUP(F84,Staffelung,2,FALSE)*365.25)),Gesamt!$B$26*365.25)))</f>
        <v>23741.25</v>
      </c>
      <c r="Y84" s="52">
        <f t="shared" si="28"/>
        <v>23742</v>
      </c>
      <c r="Z84" s="53">
        <f t="shared" si="32"/>
        <v>65</v>
      </c>
      <c r="AA84" s="55">
        <f>IF(YEAR(Y84)&lt;=YEAR(Gesamt!$B$2),0,IF(V84&lt;Gesamt!$B$32,(IF(I84=0,G84,I84)+365.25*Gesamt!$B$32),0))</f>
        <v>0</v>
      </c>
      <c r="AB84" s="56">
        <f>IF(U84&lt;Gesamt!$B$36,Gesamt!$C$36,IF(U84&lt;Gesamt!$B$37,Gesamt!$C$37,IF(U84&lt;Gesamt!$B$38,Gesamt!$C$38,Gesamt!$C$39)))</f>
        <v>0</v>
      </c>
      <c r="AC84" s="36">
        <f>IF(AA84&gt;0,IF(AA84&lt;X84,K84/12*Gesamt!$C$32*(1+L84)^(Gesamt!$B$32-VB!V84)*(1+$K$4),0),0)</f>
        <v>0</v>
      </c>
      <c r="AD84" s="36">
        <f>(AC84/Gesamt!$B$32*V84/((1+Gesamt!$B$29)^(Gesamt!$B$32-VB!V84))*(1+AB84))</f>
        <v>0</v>
      </c>
      <c r="AE84" s="55">
        <f>IF(YEAR($Y84)&lt;=YEAR(Gesamt!$B$2),0,IF($V84&lt;Gesamt!$B$33,(IF($I84=0,$G84,$I84)+365.25*Gesamt!$B$33),0))</f>
        <v>0</v>
      </c>
      <c r="AF84" s="36" t="b">
        <f>IF(AE84&gt;0,IF(AE84&lt;$Y84,$K84/12*Gesamt!$C$33*(1+$L84)^(Gesamt!$B$33-VB!$V84)*(1+$K$4),IF(W84&gt;=35,K84/12*Gesamt!$C$33*(1+L84)^(W84-VB!V84)*(1+$K$4),0)))</f>
        <v>0</v>
      </c>
      <c r="AG84" s="36">
        <f>IF(W84&gt;=40,(AF84/Gesamt!$B$33*V84/((1+Gesamt!$B$29)^(Gesamt!$B$33-VB!V84))*(1+AB84)),IF(W84&gt;=35,(AF84/W84*V84/((1+Gesamt!$B$29)^(W84-VB!V84))*(1+AB84)),0))</f>
        <v>0</v>
      </c>
    </row>
    <row r="85" spans="4:33" x14ac:dyDescent="0.15">
      <c r="D85" s="41"/>
      <c r="F85" s="40"/>
      <c r="G85" s="40"/>
      <c r="J85" s="47"/>
      <c r="K85" s="32">
        <f t="shared" si="24"/>
        <v>0</v>
      </c>
      <c r="L85" s="48">
        <v>1.4999999999999999E-2</v>
      </c>
      <c r="M85" s="49">
        <f t="shared" si="25"/>
        <v>-50.997946611909654</v>
      </c>
      <c r="N85" s="50">
        <f>(Gesamt!$B$2-IF(H85=0,G85,H85))/365.25</f>
        <v>116</v>
      </c>
      <c r="O85" s="50">
        <f t="shared" si="29"/>
        <v>65.002053388090346</v>
      </c>
      <c r="P85" s="51">
        <f>IF(AND(OR(AND(H85&lt;=Gesamt!$B$11,G85&lt;=Gesamt!$B$11),AND(H85&gt;0,H85&lt;=Gesamt!$B$11)), O85&gt;=Gesamt!$B$4),VLOOKUP(O85,Gesamt!$B$4:$C$9,2),0)</f>
        <v>12</v>
      </c>
      <c r="Q85" s="37">
        <f>IF(M85&gt;0,((P85*K85/12)/O85*N85*((1+L85)^M85))/((1+Gesamt!$B$29)^(O85-N85)),0)</f>
        <v>0</v>
      </c>
      <c r="R85" s="52">
        <f>(F85+(IF(C85="W",IF(F85&lt;23347,VLOOKUP(23346,Staffelung,2,FALSE)*365.25,IF(F85&gt;24990,VLOOKUP(24991,Staffelung,2,FALSE)*365.25,VLOOKUP(F85,Staffelung,2,FALSE)*365.25)),Gesamt!$B$26*365.25)))</f>
        <v>23741.25</v>
      </c>
      <c r="S85" s="52">
        <f t="shared" si="26"/>
        <v>23742</v>
      </c>
      <c r="T85" s="53">
        <f t="shared" si="30"/>
        <v>65</v>
      </c>
      <c r="U85" s="49">
        <f t="shared" si="27"/>
        <v>-50.997946611909654</v>
      </c>
      <c r="V85" s="50">
        <f>(Gesamt!$B$2-IF(I85=0,G85,I85))/365.25</f>
        <v>116</v>
      </c>
      <c r="W85" s="50">
        <f t="shared" si="31"/>
        <v>65.002053388090346</v>
      </c>
      <c r="X85" s="54">
        <f>(F85+(IF(C85="W",IF(F85&lt;23347,VLOOKUP(23346,Staffelung,2,FALSE)*365.25,IF(F85&gt;24990,VLOOKUP(24991,Staffelung,2,FALSE)*365.25,VLOOKUP(F85,Staffelung,2,FALSE)*365.25)),Gesamt!$B$26*365.25)))</f>
        <v>23741.25</v>
      </c>
      <c r="Y85" s="52">
        <f t="shared" si="28"/>
        <v>23742</v>
      </c>
      <c r="Z85" s="53">
        <f t="shared" si="32"/>
        <v>65</v>
      </c>
      <c r="AA85" s="55">
        <f>IF(YEAR(Y85)&lt;=YEAR(Gesamt!$B$2),0,IF(V85&lt;Gesamt!$B$32,(IF(I85=0,G85,I85)+365.25*Gesamt!$B$32),0))</f>
        <v>0</v>
      </c>
      <c r="AB85" s="56">
        <f>IF(U85&lt;Gesamt!$B$36,Gesamt!$C$36,IF(U85&lt;Gesamt!$B$37,Gesamt!$C$37,IF(U85&lt;Gesamt!$B$38,Gesamt!$C$38,Gesamt!$C$39)))</f>
        <v>0</v>
      </c>
      <c r="AC85" s="36">
        <f>IF(AA85&gt;0,IF(AA85&lt;X85,K85/12*Gesamt!$C$32*(1+L85)^(Gesamt!$B$32-VB!V85)*(1+$K$4),0),0)</f>
        <v>0</v>
      </c>
      <c r="AD85" s="36">
        <f>(AC85/Gesamt!$B$32*V85/((1+Gesamt!$B$29)^(Gesamt!$B$32-VB!V85))*(1+AB85))</f>
        <v>0</v>
      </c>
      <c r="AE85" s="55">
        <f>IF(YEAR($Y85)&lt;=YEAR(Gesamt!$B$2),0,IF($V85&lt;Gesamt!$B$33,(IF($I85=0,$G85,$I85)+365.25*Gesamt!$B$33),0))</f>
        <v>0</v>
      </c>
      <c r="AF85" s="36" t="b">
        <f>IF(AE85&gt;0,IF(AE85&lt;$Y85,$K85/12*Gesamt!$C$33*(1+$L85)^(Gesamt!$B$33-VB!$V85)*(1+$K$4),IF(W85&gt;=35,K85/12*Gesamt!$C$33*(1+L85)^(W85-VB!V85)*(1+$K$4),0)))</f>
        <v>0</v>
      </c>
      <c r="AG85" s="36">
        <f>IF(W85&gt;=40,(AF85/Gesamt!$B$33*V85/((1+Gesamt!$B$29)^(Gesamt!$B$33-VB!V85))*(1+AB85)),IF(W85&gt;=35,(AF85/W85*V85/((1+Gesamt!$B$29)^(W85-VB!V85))*(1+AB85)),0))</f>
        <v>0</v>
      </c>
    </row>
    <row r="86" spans="4:33" x14ac:dyDescent="0.15">
      <c r="D86" s="41"/>
      <c r="F86" s="40"/>
      <c r="G86" s="40"/>
      <c r="J86" s="47"/>
      <c r="K86" s="32">
        <f t="shared" si="24"/>
        <v>0</v>
      </c>
      <c r="L86" s="48">
        <v>1.4999999999999999E-2</v>
      </c>
      <c r="M86" s="49">
        <f t="shared" si="25"/>
        <v>-50.997946611909654</v>
      </c>
      <c r="N86" s="50">
        <f>(Gesamt!$B$2-IF(H86=0,G86,H86))/365.25</f>
        <v>116</v>
      </c>
      <c r="O86" s="50">
        <f t="shared" si="29"/>
        <v>65.002053388090346</v>
      </c>
      <c r="P86" s="51">
        <f>IF(AND(OR(AND(H86&lt;=Gesamt!$B$11,G86&lt;=Gesamt!$B$11),AND(H86&gt;0,H86&lt;=Gesamt!$B$11)), O86&gt;=Gesamt!$B$4),VLOOKUP(O86,Gesamt!$B$4:$C$9,2),0)</f>
        <v>12</v>
      </c>
      <c r="Q86" s="37">
        <f>IF(M86&gt;0,((P86*K86/12)/O86*N86*((1+L86)^M86))/((1+Gesamt!$B$29)^(O86-N86)),0)</f>
        <v>0</v>
      </c>
      <c r="R86" s="52">
        <f>(F86+(IF(C86="W",IF(F86&lt;23347,VLOOKUP(23346,Staffelung,2,FALSE)*365.25,IF(F86&gt;24990,VLOOKUP(24991,Staffelung,2,FALSE)*365.25,VLOOKUP(F86,Staffelung,2,FALSE)*365.25)),Gesamt!$B$26*365.25)))</f>
        <v>23741.25</v>
      </c>
      <c r="S86" s="52">
        <f t="shared" si="26"/>
        <v>23742</v>
      </c>
      <c r="T86" s="53">
        <f t="shared" si="30"/>
        <v>65</v>
      </c>
      <c r="U86" s="49">
        <f t="shared" si="27"/>
        <v>-50.997946611909654</v>
      </c>
      <c r="V86" s="50">
        <f>(Gesamt!$B$2-IF(I86=0,G86,I86))/365.25</f>
        <v>116</v>
      </c>
      <c r="W86" s="50">
        <f t="shared" si="31"/>
        <v>65.002053388090346</v>
      </c>
      <c r="X86" s="54">
        <f>(F86+(IF(C86="W",IF(F86&lt;23347,VLOOKUP(23346,Staffelung,2,FALSE)*365.25,IF(F86&gt;24990,VLOOKUP(24991,Staffelung,2,FALSE)*365.25,VLOOKUP(F86,Staffelung,2,FALSE)*365.25)),Gesamt!$B$26*365.25)))</f>
        <v>23741.25</v>
      </c>
      <c r="Y86" s="52">
        <f t="shared" si="28"/>
        <v>23742</v>
      </c>
      <c r="Z86" s="53">
        <f t="shared" si="32"/>
        <v>65</v>
      </c>
      <c r="AA86" s="55">
        <f>IF(YEAR(Y86)&lt;=YEAR(Gesamt!$B$2),0,IF(V86&lt;Gesamt!$B$32,(IF(I86=0,G86,I86)+365.25*Gesamt!$B$32),0))</f>
        <v>0</v>
      </c>
      <c r="AB86" s="56">
        <f>IF(U86&lt;Gesamt!$B$36,Gesamt!$C$36,IF(U86&lt;Gesamt!$B$37,Gesamt!$C$37,IF(U86&lt;Gesamt!$B$38,Gesamt!$C$38,Gesamt!$C$39)))</f>
        <v>0</v>
      </c>
      <c r="AC86" s="36">
        <f>IF(AA86&gt;0,IF(AA86&lt;X86,K86/12*Gesamt!$C$32*(1+L86)^(Gesamt!$B$32-VB!V86)*(1+$K$4),0),0)</f>
        <v>0</v>
      </c>
      <c r="AD86" s="36">
        <f>(AC86/Gesamt!$B$32*V86/((1+Gesamt!$B$29)^(Gesamt!$B$32-VB!V86))*(1+AB86))</f>
        <v>0</v>
      </c>
      <c r="AE86" s="55">
        <f>IF(YEAR($Y86)&lt;=YEAR(Gesamt!$B$2),0,IF($V86&lt;Gesamt!$B$33,(IF($I86=0,$G86,$I86)+365.25*Gesamt!$B$33),0))</f>
        <v>0</v>
      </c>
      <c r="AF86" s="36" t="b">
        <f>IF(AE86&gt;0,IF(AE86&lt;$Y86,$K86/12*Gesamt!$C$33*(1+$L86)^(Gesamt!$B$33-VB!$V86)*(1+$K$4),IF(W86&gt;=35,K86/12*Gesamt!$C$33*(1+L86)^(W86-VB!V86)*(1+$K$4),0)))</f>
        <v>0</v>
      </c>
      <c r="AG86" s="36">
        <f>IF(W86&gt;=40,(AF86/Gesamt!$B$33*V86/((1+Gesamt!$B$29)^(Gesamt!$B$33-VB!V86))*(1+AB86)),IF(W86&gt;=35,(AF86/W86*V86/((1+Gesamt!$B$29)^(W86-VB!V86))*(1+AB86)),0))</f>
        <v>0</v>
      </c>
    </row>
    <row r="87" spans="4:33" x14ac:dyDescent="0.15">
      <c r="D87" s="41"/>
      <c r="F87" s="40"/>
      <c r="G87" s="40"/>
      <c r="J87" s="47"/>
      <c r="K87" s="32">
        <f t="shared" si="24"/>
        <v>0</v>
      </c>
      <c r="L87" s="48">
        <v>1.4999999999999999E-2</v>
      </c>
      <c r="M87" s="49">
        <f t="shared" si="25"/>
        <v>-50.997946611909654</v>
      </c>
      <c r="N87" s="50">
        <f>(Gesamt!$B$2-IF(H87=0,G87,H87))/365.25</f>
        <v>116</v>
      </c>
      <c r="O87" s="50">
        <f t="shared" si="29"/>
        <v>65.002053388090346</v>
      </c>
      <c r="P87" s="51">
        <f>IF(AND(OR(AND(H87&lt;=Gesamt!$B$11,G87&lt;=Gesamt!$B$11),AND(H87&gt;0,H87&lt;=Gesamt!$B$11)), O87&gt;=Gesamt!$B$4),VLOOKUP(O87,Gesamt!$B$4:$C$9,2),0)</f>
        <v>12</v>
      </c>
      <c r="Q87" s="37">
        <f>IF(M87&gt;0,((P87*K87/12)/O87*N87*((1+L87)^M87))/((1+Gesamt!$B$29)^(O87-N87)),0)</f>
        <v>0</v>
      </c>
      <c r="R87" s="52">
        <f>(F87+(IF(C87="W",IF(F87&lt;23347,VLOOKUP(23346,Staffelung,2,FALSE)*365.25,IF(F87&gt;24990,VLOOKUP(24991,Staffelung,2,FALSE)*365.25,VLOOKUP(F87,Staffelung,2,FALSE)*365.25)),Gesamt!$B$26*365.25)))</f>
        <v>23741.25</v>
      </c>
      <c r="S87" s="52">
        <f t="shared" si="26"/>
        <v>23742</v>
      </c>
      <c r="T87" s="53">
        <f t="shared" si="30"/>
        <v>65</v>
      </c>
      <c r="U87" s="49">
        <f t="shared" si="27"/>
        <v>-50.997946611909654</v>
      </c>
      <c r="V87" s="50">
        <f>(Gesamt!$B$2-IF(I87=0,G87,I87))/365.25</f>
        <v>116</v>
      </c>
      <c r="W87" s="50">
        <f t="shared" si="31"/>
        <v>65.002053388090346</v>
      </c>
      <c r="X87" s="54">
        <f>(F87+(IF(C87="W",IF(F87&lt;23347,VLOOKUP(23346,Staffelung,2,FALSE)*365.25,IF(F87&gt;24990,VLOOKUP(24991,Staffelung,2,FALSE)*365.25,VLOOKUP(F87,Staffelung,2,FALSE)*365.25)),Gesamt!$B$26*365.25)))</f>
        <v>23741.25</v>
      </c>
      <c r="Y87" s="52">
        <f t="shared" si="28"/>
        <v>23742</v>
      </c>
      <c r="Z87" s="53">
        <f t="shared" si="32"/>
        <v>65</v>
      </c>
      <c r="AA87" s="55">
        <f>IF(YEAR(Y87)&lt;=YEAR(Gesamt!$B$2),0,IF(V87&lt;Gesamt!$B$32,(IF(I87=0,G87,I87)+365.25*Gesamt!$B$32),0))</f>
        <v>0</v>
      </c>
      <c r="AB87" s="56">
        <f>IF(U87&lt;Gesamt!$B$36,Gesamt!$C$36,IF(U87&lt;Gesamt!$B$37,Gesamt!$C$37,IF(U87&lt;Gesamt!$B$38,Gesamt!$C$38,Gesamt!$C$39)))</f>
        <v>0</v>
      </c>
      <c r="AC87" s="36">
        <f>IF(AA87&gt;0,IF(AA87&lt;X87,K87/12*Gesamt!$C$32*(1+L87)^(Gesamt!$B$32-VB!V87)*(1+$K$4),0),0)</f>
        <v>0</v>
      </c>
      <c r="AD87" s="36">
        <f>(AC87/Gesamt!$B$32*V87/((1+Gesamt!$B$29)^(Gesamt!$B$32-VB!V87))*(1+AB87))</f>
        <v>0</v>
      </c>
      <c r="AE87" s="55">
        <f>IF(YEAR($Y87)&lt;=YEAR(Gesamt!$B$2),0,IF($V87&lt;Gesamt!$B$33,(IF($I87=0,$G87,$I87)+365.25*Gesamt!$B$33),0))</f>
        <v>0</v>
      </c>
      <c r="AF87" s="36" t="b">
        <f>IF(AE87&gt;0,IF(AE87&lt;$Y87,$K87/12*Gesamt!$C$33*(1+$L87)^(Gesamt!$B$33-VB!$V87)*(1+$K$4),IF(W87&gt;=35,K87/12*Gesamt!$C$33*(1+L87)^(W87-VB!V87)*(1+$K$4),0)))</f>
        <v>0</v>
      </c>
      <c r="AG87" s="36">
        <f>IF(W87&gt;=40,(AF87/Gesamt!$B$33*V87/((1+Gesamt!$B$29)^(Gesamt!$B$33-VB!V87))*(1+AB87)),IF(W87&gt;=35,(AF87/W87*V87/((1+Gesamt!$B$29)^(W87-VB!V87))*(1+AB87)),0))</f>
        <v>0</v>
      </c>
    </row>
    <row r="88" spans="4:33" x14ac:dyDescent="0.15">
      <c r="D88" s="41"/>
      <c r="F88" s="40"/>
      <c r="G88" s="40"/>
      <c r="J88" s="47"/>
      <c r="K88" s="32">
        <f t="shared" si="24"/>
        <v>0</v>
      </c>
      <c r="L88" s="48">
        <v>1.4999999999999999E-2</v>
      </c>
      <c r="M88" s="49">
        <f t="shared" si="25"/>
        <v>-50.997946611909654</v>
      </c>
      <c r="N88" s="50">
        <f>(Gesamt!$B$2-IF(H88=0,G88,H88))/365.25</f>
        <v>116</v>
      </c>
      <c r="O88" s="50">
        <f t="shared" si="29"/>
        <v>65.002053388090346</v>
      </c>
      <c r="P88" s="51">
        <f>IF(AND(OR(AND(H88&lt;=Gesamt!$B$11,G88&lt;=Gesamt!$B$11),AND(H88&gt;0,H88&lt;=Gesamt!$B$11)), O88&gt;=Gesamt!$B$4),VLOOKUP(O88,Gesamt!$B$4:$C$9,2),0)</f>
        <v>12</v>
      </c>
      <c r="Q88" s="37">
        <f>IF(M88&gt;0,((P88*K88/12)/O88*N88*((1+L88)^M88))/((1+Gesamt!$B$29)^(O88-N88)),0)</f>
        <v>0</v>
      </c>
      <c r="R88" s="52">
        <f>(F88+(IF(C88="W",IF(F88&lt;23347,VLOOKUP(23346,Staffelung,2,FALSE)*365.25,IF(F88&gt;24990,VLOOKUP(24991,Staffelung,2,FALSE)*365.25,VLOOKUP(F88,Staffelung,2,FALSE)*365.25)),Gesamt!$B$26*365.25)))</f>
        <v>23741.25</v>
      </c>
      <c r="S88" s="52">
        <f t="shared" si="26"/>
        <v>23742</v>
      </c>
      <c r="T88" s="53">
        <f t="shared" si="30"/>
        <v>65</v>
      </c>
      <c r="U88" s="49">
        <f t="shared" si="27"/>
        <v>-50.997946611909654</v>
      </c>
      <c r="V88" s="50">
        <f>(Gesamt!$B$2-IF(I88=0,G88,I88))/365.25</f>
        <v>116</v>
      </c>
      <c r="W88" s="50">
        <f t="shared" si="31"/>
        <v>65.002053388090346</v>
      </c>
      <c r="X88" s="54">
        <f>(F88+(IF(C88="W",IF(F88&lt;23347,VLOOKUP(23346,Staffelung,2,FALSE)*365.25,IF(F88&gt;24990,VLOOKUP(24991,Staffelung,2,FALSE)*365.25,VLOOKUP(F88,Staffelung,2,FALSE)*365.25)),Gesamt!$B$26*365.25)))</f>
        <v>23741.25</v>
      </c>
      <c r="Y88" s="52">
        <f t="shared" si="28"/>
        <v>23742</v>
      </c>
      <c r="Z88" s="53">
        <f t="shared" si="32"/>
        <v>65</v>
      </c>
      <c r="AA88" s="55">
        <f>IF(YEAR(Y88)&lt;=YEAR(Gesamt!$B$2),0,IF(V88&lt;Gesamt!$B$32,(IF(I88=0,G88,I88)+365.25*Gesamt!$B$32),0))</f>
        <v>0</v>
      </c>
      <c r="AB88" s="56">
        <f>IF(U88&lt;Gesamt!$B$36,Gesamt!$C$36,IF(U88&lt;Gesamt!$B$37,Gesamt!$C$37,IF(U88&lt;Gesamt!$B$38,Gesamt!$C$38,Gesamt!$C$39)))</f>
        <v>0</v>
      </c>
      <c r="AC88" s="36">
        <f>IF(AA88&gt;0,IF(AA88&lt;X88,K88/12*Gesamt!$C$32*(1+L88)^(Gesamt!$B$32-VB!V88)*(1+$K$4),0),0)</f>
        <v>0</v>
      </c>
      <c r="AD88" s="36">
        <f>(AC88/Gesamt!$B$32*V88/((1+Gesamt!$B$29)^(Gesamt!$B$32-VB!V88))*(1+AB88))</f>
        <v>0</v>
      </c>
      <c r="AE88" s="55">
        <f>IF(YEAR($Y88)&lt;=YEAR(Gesamt!$B$2),0,IF($V88&lt;Gesamt!$B$33,(IF($I88=0,$G88,$I88)+365.25*Gesamt!$B$33),0))</f>
        <v>0</v>
      </c>
      <c r="AF88" s="36" t="b">
        <f>IF(AE88&gt;0,IF(AE88&lt;$Y88,$K88/12*Gesamt!$C$33*(1+$L88)^(Gesamt!$B$33-VB!$V88)*(1+$K$4),IF(W88&gt;=35,K88/12*Gesamt!$C$33*(1+L88)^(W88-VB!V88)*(1+$K$4),0)))</f>
        <v>0</v>
      </c>
      <c r="AG88" s="36">
        <f>IF(W88&gt;=40,(AF88/Gesamt!$B$33*V88/((1+Gesamt!$B$29)^(Gesamt!$B$33-VB!V88))*(1+AB88)),IF(W88&gt;=35,(AF88/W88*V88/((1+Gesamt!$B$29)^(W88-VB!V88))*(1+AB88)),0))</f>
        <v>0</v>
      </c>
    </row>
    <row r="89" spans="4:33" x14ac:dyDescent="0.15">
      <c r="D89" s="41"/>
      <c r="F89" s="40"/>
      <c r="G89" s="40"/>
      <c r="J89" s="47"/>
      <c r="K89" s="32">
        <f t="shared" si="24"/>
        <v>0</v>
      </c>
      <c r="L89" s="48">
        <v>1.4999999999999999E-2</v>
      </c>
      <c r="M89" s="49">
        <f t="shared" si="25"/>
        <v>-50.997946611909654</v>
      </c>
      <c r="N89" s="50">
        <f>(Gesamt!$B$2-IF(H89=0,G89,H89))/365.25</f>
        <v>116</v>
      </c>
      <c r="O89" s="50">
        <f t="shared" si="29"/>
        <v>65.002053388090346</v>
      </c>
      <c r="P89" s="51">
        <f>IF(AND(OR(AND(H89&lt;=Gesamt!$B$11,G89&lt;=Gesamt!$B$11),AND(H89&gt;0,H89&lt;=Gesamt!$B$11)), O89&gt;=Gesamt!$B$4),VLOOKUP(O89,Gesamt!$B$4:$C$9,2),0)</f>
        <v>12</v>
      </c>
      <c r="Q89" s="37">
        <f>IF(M89&gt;0,((P89*K89/12)/O89*N89*((1+L89)^M89))/((1+Gesamt!$B$29)^(O89-N89)),0)</f>
        <v>0</v>
      </c>
      <c r="R89" s="52">
        <f>(F89+(IF(C89="W",IF(F89&lt;23347,VLOOKUP(23346,Staffelung,2,FALSE)*365.25,IF(F89&gt;24990,VLOOKUP(24991,Staffelung,2,FALSE)*365.25,VLOOKUP(F89,Staffelung,2,FALSE)*365.25)),Gesamt!$B$26*365.25)))</f>
        <v>23741.25</v>
      </c>
      <c r="S89" s="52">
        <f t="shared" si="26"/>
        <v>23742</v>
      </c>
      <c r="T89" s="53">
        <f t="shared" si="30"/>
        <v>65</v>
      </c>
      <c r="U89" s="49">
        <f t="shared" si="27"/>
        <v>-50.997946611909654</v>
      </c>
      <c r="V89" s="50">
        <f>(Gesamt!$B$2-IF(I89=0,G89,I89))/365.25</f>
        <v>116</v>
      </c>
      <c r="W89" s="50">
        <f t="shared" si="31"/>
        <v>65.002053388090346</v>
      </c>
      <c r="X89" s="54">
        <f>(F89+(IF(C89="W",IF(F89&lt;23347,VLOOKUP(23346,Staffelung,2,FALSE)*365.25,IF(F89&gt;24990,VLOOKUP(24991,Staffelung,2,FALSE)*365.25,VLOOKUP(F89,Staffelung,2,FALSE)*365.25)),Gesamt!$B$26*365.25)))</f>
        <v>23741.25</v>
      </c>
      <c r="Y89" s="52">
        <f t="shared" si="28"/>
        <v>23742</v>
      </c>
      <c r="Z89" s="53">
        <f t="shared" si="32"/>
        <v>65</v>
      </c>
      <c r="AA89" s="55">
        <f>IF(YEAR(Y89)&lt;=YEAR(Gesamt!$B$2),0,IF(V89&lt;Gesamt!$B$32,(IF(I89=0,G89,I89)+365.25*Gesamt!$B$32),0))</f>
        <v>0</v>
      </c>
      <c r="AB89" s="56">
        <f>IF(U89&lt;Gesamt!$B$36,Gesamt!$C$36,IF(U89&lt;Gesamt!$B$37,Gesamt!$C$37,IF(U89&lt;Gesamt!$B$38,Gesamt!$C$38,Gesamt!$C$39)))</f>
        <v>0</v>
      </c>
      <c r="AC89" s="36">
        <f>IF(AA89&gt;0,IF(AA89&lt;X89,K89/12*Gesamt!$C$32*(1+L89)^(Gesamt!$B$32-VB!V89)*(1+$K$4),0),0)</f>
        <v>0</v>
      </c>
      <c r="AD89" s="36">
        <f>(AC89/Gesamt!$B$32*V89/((1+Gesamt!$B$29)^(Gesamt!$B$32-VB!V89))*(1+AB89))</f>
        <v>0</v>
      </c>
      <c r="AE89" s="55">
        <f>IF(YEAR($Y89)&lt;=YEAR(Gesamt!$B$2),0,IF($V89&lt;Gesamt!$B$33,(IF($I89=0,$G89,$I89)+365.25*Gesamt!$B$33),0))</f>
        <v>0</v>
      </c>
      <c r="AF89" s="36" t="b">
        <f>IF(AE89&gt;0,IF(AE89&lt;$Y89,$K89/12*Gesamt!$C$33*(1+$L89)^(Gesamt!$B$33-VB!$V89)*(1+$K$4),IF(W89&gt;=35,K89/12*Gesamt!$C$33*(1+L89)^(W89-VB!V89)*(1+$K$4),0)))</f>
        <v>0</v>
      </c>
      <c r="AG89" s="36">
        <f>IF(W89&gt;=40,(AF89/Gesamt!$B$33*V89/((1+Gesamt!$B$29)^(Gesamt!$B$33-VB!V89))*(1+AB89)),IF(W89&gt;=35,(AF89/W89*V89/((1+Gesamt!$B$29)^(W89-VB!V89))*(1+AB89)),0))</f>
        <v>0</v>
      </c>
    </row>
    <row r="90" spans="4:33" x14ac:dyDescent="0.15">
      <c r="D90" s="41"/>
      <c r="F90" s="40"/>
      <c r="G90" s="40"/>
      <c r="J90" s="47"/>
      <c r="K90" s="32">
        <f t="shared" si="24"/>
        <v>0</v>
      </c>
      <c r="L90" s="48">
        <v>1.4999999999999999E-2</v>
      </c>
      <c r="M90" s="49">
        <f t="shared" si="25"/>
        <v>-50.997946611909654</v>
      </c>
      <c r="N90" s="50">
        <f>(Gesamt!$B$2-IF(H90=0,G90,H90))/365.25</f>
        <v>116</v>
      </c>
      <c r="O90" s="50">
        <f t="shared" si="29"/>
        <v>65.002053388090346</v>
      </c>
      <c r="P90" s="51">
        <f>IF(AND(OR(AND(H90&lt;=Gesamt!$B$11,G90&lt;=Gesamt!$B$11),AND(H90&gt;0,H90&lt;=Gesamt!$B$11)), O90&gt;=Gesamt!$B$4),VLOOKUP(O90,Gesamt!$B$4:$C$9,2),0)</f>
        <v>12</v>
      </c>
      <c r="Q90" s="37">
        <f>IF(M90&gt;0,((P90*K90/12)/O90*N90*((1+L90)^M90))/((1+Gesamt!$B$29)^(O90-N90)),0)</f>
        <v>0</v>
      </c>
      <c r="R90" s="52">
        <f>(F90+(IF(C90="W",IF(F90&lt;23347,VLOOKUP(23346,Staffelung,2,FALSE)*365.25,IF(F90&gt;24990,VLOOKUP(24991,Staffelung,2,FALSE)*365.25,VLOOKUP(F90,Staffelung,2,FALSE)*365.25)),Gesamt!$B$26*365.25)))</f>
        <v>23741.25</v>
      </c>
      <c r="S90" s="52">
        <f t="shared" si="26"/>
        <v>23742</v>
      </c>
      <c r="T90" s="53">
        <f t="shared" si="30"/>
        <v>65</v>
      </c>
      <c r="U90" s="49">
        <f t="shared" si="27"/>
        <v>-50.997946611909654</v>
      </c>
      <c r="V90" s="50">
        <f>(Gesamt!$B$2-IF(I90=0,G90,I90))/365.25</f>
        <v>116</v>
      </c>
      <c r="W90" s="50">
        <f t="shared" si="31"/>
        <v>65.002053388090346</v>
      </c>
      <c r="X90" s="54">
        <f>(F90+(IF(C90="W",IF(F90&lt;23347,VLOOKUP(23346,Staffelung,2,FALSE)*365.25,IF(F90&gt;24990,VLOOKUP(24991,Staffelung,2,FALSE)*365.25,VLOOKUP(F90,Staffelung,2,FALSE)*365.25)),Gesamt!$B$26*365.25)))</f>
        <v>23741.25</v>
      </c>
      <c r="Y90" s="52">
        <f t="shared" si="28"/>
        <v>23742</v>
      </c>
      <c r="Z90" s="53">
        <f t="shared" si="32"/>
        <v>65</v>
      </c>
      <c r="AA90" s="55">
        <f>IF(YEAR(Y90)&lt;=YEAR(Gesamt!$B$2),0,IF(V90&lt;Gesamt!$B$32,(IF(I90=0,G90,I90)+365.25*Gesamt!$B$32),0))</f>
        <v>0</v>
      </c>
      <c r="AB90" s="56">
        <f>IF(U90&lt;Gesamt!$B$36,Gesamt!$C$36,IF(U90&lt;Gesamt!$B$37,Gesamt!$C$37,IF(U90&lt;Gesamt!$B$38,Gesamt!$C$38,Gesamt!$C$39)))</f>
        <v>0</v>
      </c>
      <c r="AC90" s="36">
        <f>IF(AA90&gt;0,IF(AA90&lt;X90,K90/12*Gesamt!$C$32*(1+L90)^(Gesamt!$B$32-VB!V90)*(1+$K$4),0),0)</f>
        <v>0</v>
      </c>
      <c r="AD90" s="36">
        <f>(AC90/Gesamt!$B$32*V90/((1+Gesamt!$B$29)^(Gesamt!$B$32-VB!V90))*(1+AB90))</f>
        <v>0</v>
      </c>
      <c r="AE90" s="55">
        <f>IF(YEAR($Y90)&lt;=YEAR(Gesamt!$B$2),0,IF($V90&lt;Gesamt!$B$33,(IF($I90=0,$G90,$I90)+365.25*Gesamt!$B$33),0))</f>
        <v>0</v>
      </c>
      <c r="AF90" s="36" t="b">
        <f>IF(AE90&gt;0,IF(AE90&lt;$Y90,$K90/12*Gesamt!$C$33*(1+$L90)^(Gesamt!$B$33-VB!$V90)*(1+$K$4),IF(W90&gt;=35,K90/12*Gesamt!$C$33*(1+L90)^(W90-VB!V90)*(1+$K$4),0)))</f>
        <v>0</v>
      </c>
      <c r="AG90" s="36">
        <f>IF(W90&gt;=40,(AF90/Gesamt!$B$33*V90/((1+Gesamt!$B$29)^(Gesamt!$B$33-VB!V90))*(1+AB90)),IF(W90&gt;=35,(AF90/W90*V90/((1+Gesamt!$B$29)^(W90-VB!V90))*(1+AB90)),0))</f>
        <v>0</v>
      </c>
    </row>
    <row r="91" spans="4:33" x14ac:dyDescent="0.15">
      <c r="D91" s="41"/>
      <c r="F91" s="40"/>
      <c r="G91" s="40"/>
      <c r="J91" s="47"/>
      <c r="K91" s="32">
        <f t="shared" ref="K91:K154" si="33">J91*12</f>
        <v>0</v>
      </c>
      <c r="L91" s="48">
        <v>1.4999999999999999E-2</v>
      </c>
      <c r="M91" s="49">
        <f t="shared" ref="M91:M154" si="34">+O91-N91</f>
        <v>-50.997946611909654</v>
      </c>
      <c r="N91" s="50">
        <f>(Gesamt!$B$2-IF(H91=0,G91,H91))/365.25</f>
        <v>116</v>
      </c>
      <c r="O91" s="50">
        <f t="shared" si="29"/>
        <v>65.002053388090346</v>
      </c>
      <c r="P91" s="51">
        <f>IF(AND(OR(AND(H91&lt;=Gesamt!$B$11,G91&lt;=Gesamt!$B$11),AND(H91&gt;0,H91&lt;=Gesamt!$B$11)), O91&gt;=Gesamt!$B$4),VLOOKUP(O91,Gesamt!$B$4:$C$9,2),0)</f>
        <v>12</v>
      </c>
      <c r="Q91" s="37">
        <f>IF(M91&gt;0,((P91*K91/12)/O91*N91*((1+L91)^M91))/((1+Gesamt!$B$29)^(O91-N91)),0)</f>
        <v>0</v>
      </c>
      <c r="R91" s="52">
        <f>(F91+(IF(C91="W",IF(F91&lt;23347,VLOOKUP(23346,Staffelung,2,FALSE)*365.25,IF(F91&gt;24990,VLOOKUP(24991,Staffelung,2,FALSE)*365.25,VLOOKUP(F91,Staffelung,2,FALSE)*365.25)),Gesamt!$B$26*365.25)))</f>
        <v>23741.25</v>
      </c>
      <c r="S91" s="52">
        <f t="shared" ref="S91:S154" si="35">EOMONTH(R91,0)</f>
        <v>23742</v>
      </c>
      <c r="T91" s="53">
        <f t="shared" si="30"/>
        <v>65</v>
      </c>
      <c r="U91" s="49">
        <f t="shared" ref="U91:U154" si="36">+W91-V91</f>
        <v>-50.997946611909654</v>
      </c>
      <c r="V91" s="50">
        <f>(Gesamt!$B$2-IF(I91=0,G91,I91))/365.25</f>
        <v>116</v>
      </c>
      <c r="W91" s="50">
        <f t="shared" si="31"/>
        <v>65.002053388090346</v>
      </c>
      <c r="X91" s="54">
        <f>(F91+(IF(C91="W",IF(F91&lt;23347,VLOOKUP(23346,Staffelung,2,FALSE)*365.25,IF(F91&gt;24990,VLOOKUP(24991,Staffelung,2,FALSE)*365.25,VLOOKUP(F91,Staffelung,2,FALSE)*365.25)),Gesamt!$B$26*365.25)))</f>
        <v>23741.25</v>
      </c>
      <c r="Y91" s="52">
        <f t="shared" ref="Y91:Y154" si="37">S91</f>
        <v>23742</v>
      </c>
      <c r="Z91" s="53">
        <f t="shared" si="32"/>
        <v>65</v>
      </c>
      <c r="AA91" s="55">
        <f>IF(YEAR(Y91)&lt;=YEAR(Gesamt!$B$2),0,IF(V91&lt;Gesamt!$B$32,(IF(I91=0,G91,I91)+365.25*Gesamt!$B$32),0))</f>
        <v>0</v>
      </c>
      <c r="AB91" s="56">
        <f>IF(U91&lt;Gesamt!$B$36,Gesamt!$C$36,IF(U91&lt;Gesamt!$B$37,Gesamt!$C$37,IF(U91&lt;Gesamt!$B$38,Gesamt!$C$38,Gesamt!$C$39)))</f>
        <v>0</v>
      </c>
      <c r="AC91" s="36">
        <f>IF(AA91&gt;0,IF(AA91&lt;X91,K91/12*Gesamt!$C$32*(1+L91)^(Gesamt!$B$32-VB!V91)*(1+$K$4),0),0)</f>
        <v>0</v>
      </c>
      <c r="AD91" s="36">
        <f>(AC91/Gesamt!$B$32*V91/((1+Gesamt!$B$29)^(Gesamt!$B$32-VB!V91))*(1+AB91))</f>
        <v>0</v>
      </c>
      <c r="AE91" s="55">
        <f>IF(YEAR($Y91)&lt;=YEAR(Gesamt!$B$2),0,IF($V91&lt;Gesamt!$B$33,(IF($I91=0,$G91,$I91)+365.25*Gesamt!$B$33),0))</f>
        <v>0</v>
      </c>
      <c r="AF91" s="36" t="b">
        <f>IF(AE91&gt;0,IF(AE91&lt;$Y91,$K91/12*Gesamt!$C$33*(1+$L91)^(Gesamt!$B$33-VB!$V91)*(1+$K$4),IF(W91&gt;=35,K91/12*Gesamt!$C$33*(1+L91)^(W91-VB!V91)*(1+$K$4),0)))</f>
        <v>0</v>
      </c>
      <c r="AG91" s="36">
        <f>IF(W91&gt;=40,(AF91/Gesamt!$B$33*V91/((1+Gesamt!$B$29)^(Gesamt!$B$33-VB!V91))*(1+AB91)),IF(W91&gt;=35,(AF91/W91*V91/((1+Gesamt!$B$29)^(W91-VB!V91))*(1+AB91)),0))</f>
        <v>0</v>
      </c>
    </row>
    <row r="92" spans="4:33" x14ac:dyDescent="0.15">
      <c r="D92" s="41"/>
      <c r="F92" s="40"/>
      <c r="G92" s="40"/>
      <c r="J92" s="47"/>
      <c r="K92" s="32">
        <f t="shared" si="33"/>
        <v>0</v>
      </c>
      <c r="L92" s="48">
        <v>1.4999999999999999E-2</v>
      </c>
      <c r="M92" s="49">
        <f t="shared" si="34"/>
        <v>-50.997946611909654</v>
      </c>
      <c r="N92" s="50">
        <f>(Gesamt!$B$2-IF(H92=0,G92,H92))/365.25</f>
        <v>116</v>
      </c>
      <c r="O92" s="50">
        <f t="shared" si="29"/>
        <v>65.002053388090346</v>
      </c>
      <c r="P92" s="51">
        <f>IF(AND(OR(AND(H92&lt;=Gesamt!$B$11,G92&lt;=Gesamt!$B$11),AND(H92&gt;0,H92&lt;=Gesamt!$B$11)), O92&gt;=Gesamt!$B$4),VLOOKUP(O92,Gesamt!$B$4:$C$9,2),0)</f>
        <v>12</v>
      </c>
      <c r="Q92" s="37">
        <f>IF(M92&gt;0,((P92*K92/12)/O92*N92*((1+L92)^M92))/((1+Gesamt!$B$29)^(O92-N92)),0)</f>
        <v>0</v>
      </c>
      <c r="R92" s="52">
        <f>(F92+(IF(C92="W",IF(F92&lt;23347,VLOOKUP(23346,Staffelung,2,FALSE)*365.25,IF(F92&gt;24990,VLOOKUP(24991,Staffelung,2,FALSE)*365.25,VLOOKUP(F92,Staffelung,2,FALSE)*365.25)),Gesamt!$B$26*365.25)))</f>
        <v>23741.25</v>
      </c>
      <c r="S92" s="52">
        <f t="shared" si="35"/>
        <v>23742</v>
      </c>
      <c r="T92" s="53">
        <f t="shared" si="30"/>
        <v>65</v>
      </c>
      <c r="U92" s="49">
        <f t="shared" si="36"/>
        <v>-50.997946611909654</v>
      </c>
      <c r="V92" s="50">
        <f>(Gesamt!$B$2-IF(I92=0,G92,I92))/365.25</f>
        <v>116</v>
      </c>
      <c r="W92" s="50">
        <f t="shared" si="31"/>
        <v>65.002053388090346</v>
      </c>
      <c r="X92" s="54">
        <f>(F92+(IF(C92="W",IF(F92&lt;23347,VLOOKUP(23346,Staffelung,2,FALSE)*365.25,IF(F92&gt;24990,VLOOKUP(24991,Staffelung,2,FALSE)*365.25,VLOOKUP(F92,Staffelung,2,FALSE)*365.25)),Gesamt!$B$26*365.25)))</f>
        <v>23741.25</v>
      </c>
      <c r="Y92" s="52">
        <f t="shared" si="37"/>
        <v>23742</v>
      </c>
      <c r="Z92" s="53">
        <f t="shared" si="32"/>
        <v>65</v>
      </c>
      <c r="AA92" s="55">
        <f>IF(YEAR(Y92)&lt;=YEAR(Gesamt!$B$2),0,IF(V92&lt;Gesamt!$B$32,(IF(I92=0,G92,I92)+365.25*Gesamt!$B$32),0))</f>
        <v>0</v>
      </c>
      <c r="AB92" s="56">
        <f>IF(U92&lt;Gesamt!$B$36,Gesamt!$C$36,IF(U92&lt;Gesamt!$B$37,Gesamt!$C$37,IF(U92&lt;Gesamt!$B$38,Gesamt!$C$38,Gesamt!$C$39)))</f>
        <v>0</v>
      </c>
      <c r="AC92" s="36">
        <f>IF(AA92&gt;0,IF(AA92&lt;X92,K92/12*Gesamt!$C$32*(1+L92)^(Gesamt!$B$32-VB!V92)*(1+$K$4),0),0)</f>
        <v>0</v>
      </c>
      <c r="AD92" s="36">
        <f>(AC92/Gesamt!$B$32*V92/((1+Gesamt!$B$29)^(Gesamt!$B$32-VB!V92))*(1+AB92))</f>
        <v>0</v>
      </c>
      <c r="AE92" s="55">
        <f>IF(YEAR($Y92)&lt;=YEAR(Gesamt!$B$2),0,IF($V92&lt;Gesamt!$B$33,(IF($I92=0,$G92,$I92)+365.25*Gesamt!$B$33),0))</f>
        <v>0</v>
      </c>
      <c r="AF92" s="36" t="b">
        <f>IF(AE92&gt;0,IF(AE92&lt;$Y92,$K92/12*Gesamt!$C$33*(1+$L92)^(Gesamt!$B$33-VB!$V92)*(1+$K$4),IF(W92&gt;=35,K92/12*Gesamt!$C$33*(1+L92)^(W92-VB!V92)*(1+$K$4),0)))</f>
        <v>0</v>
      </c>
      <c r="AG92" s="36">
        <f>IF(W92&gt;=40,(AF92/Gesamt!$B$33*V92/((1+Gesamt!$B$29)^(Gesamt!$B$33-VB!V92))*(1+AB92)),IF(W92&gt;=35,(AF92/W92*V92/((1+Gesamt!$B$29)^(W92-VB!V92))*(1+AB92)),0))</f>
        <v>0</v>
      </c>
    </row>
    <row r="93" spans="4:33" x14ac:dyDescent="0.15">
      <c r="D93" s="41"/>
      <c r="F93" s="40"/>
      <c r="G93" s="40"/>
      <c r="J93" s="47"/>
      <c r="K93" s="32">
        <f t="shared" si="33"/>
        <v>0</v>
      </c>
      <c r="L93" s="48">
        <v>1.4999999999999999E-2</v>
      </c>
      <c r="M93" s="49">
        <f t="shared" si="34"/>
        <v>-50.997946611909654</v>
      </c>
      <c r="N93" s="50">
        <f>(Gesamt!$B$2-IF(H93=0,G93,H93))/365.25</f>
        <v>116</v>
      </c>
      <c r="O93" s="50">
        <f t="shared" si="29"/>
        <v>65.002053388090346</v>
      </c>
      <c r="P93" s="51">
        <f>IF(AND(OR(AND(H93&lt;=Gesamt!$B$11,G93&lt;=Gesamt!$B$11),AND(H93&gt;0,H93&lt;=Gesamt!$B$11)), O93&gt;=Gesamt!$B$4),VLOOKUP(O93,Gesamt!$B$4:$C$9,2),0)</f>
        <v>12</v>
      </c>
      <c r="Q93" s="37">
        <f>IF(M93&gt;0,((P93*K93/12)/O93*N93*((1+L93)^M93))/((1+Gesamt!$B$29)^(O93-N93)),0)</f>
        <v>0</v>
      </c>
      <c r="R93" s="52">
        <f>(F93+(IF(C93="W",IF(F93&lt;23347,VLOOKUP(23346,Staffelung,2,FALSE)*365.25,IF(F93&gt;24990,VLOOKUP(24991,Staffelung,2,FALSE)*365.25,VLOOKUP(F93,Staffelung,2,FALSE)*365.25)),Gesamt!$B$26*365.25)))</f>
        <v>23741.25</v>
      </c>
      <c r="S93" s="52">
        <f t="shared" si="35"/>
        <v>23742</v>
      </c>
      <c r="T93" s="53">
        <f t="shared" si="30"/>
        <v>65</v>
      </c>
      <c r="U93" s="49">
        <f t="shared" si="36"/>
        <v>-50.997946611909654</v>
      </c>
      <c r="V93" s="50">
        <f>(Gesamt!$B$2-IF(I93=0,G93,I93))/365.25</f>
        <v>116</v>
      </c>
      <c r="W93" s="50">
        <f t="shared" si="31"/>
        <v>65.002053388090346</v>
      </c>
      <c r="X93" s="54">
        <f>(F93+(IF(C93="W",IF(F93&lt;23347,VLOOKUP(23346,Staffelung,2,FALSE)*365.25,IF(F93&gt;24990,VLOOKUP(24991,Staffelung,2,FALSE)*365.25,VLOOKUP(F93,Staffelung,2,FALSE)*365.25)),Gesamt!$B$26*365.25)))</f>
        <v>23741.25</v>
      </c>
      <c r="Y93" s="52">
        <f t="shared" si="37"/>
        <v>23742</v>
      </c>
      <c r="Z93" s="53">
        <f t="shared" si="32"/>
        <v>65</v>
      </c>
      <c r="AA93" s="55">
        <f>IF(YEAR(Y93)&lt;=YEAR(Gesamt!$B$2),0,IF(V93&lt;Gesamt!$B$32,(IF(I93=0,G93,I93)+365.25*Gesamt!$B$32),0))</f>
        <v>0</v>
      </c>
      <c r="AB93" s="56">
        <f>IF(U93&lt;Gesamt!$B$36,Gesamt!$C$36,IF(U93&lt;Gesamt!$B$37,Gesamt!$C$37,IF(U93&lt;Gesamt!$B$38,Gesamt!$C$38,Gesamt!$C$39)))</f>
        <v>0</v>
      </c>
      <c r="AC93" s="36">
        <f>IF(AA93&gt;0,IF(AA93&lt;X93,K93/12*Gesamt!$C$32*(1+L93)^(Gesamt!$B$32-VB!V93)*(1+$K$4),0),0)</f>
        <v>0</v>
      </c>
      <c r="AD93" s="36">
        <f>(AC93/Gesamt!$B$32*V93/((1+Gesamt!$B$29)^(Gesamt!$B$32-VB!V93))*(1+AB93))</f>
        <v>0</v>
      </c>
      <c r="AE93" s="55">
        <f>IF(YEAR($Y93)&lt;=YEAR(Gesamt!$B$2),0,IF($V93&lt;Gesamt!$B$33,(IF($I93=0,$G93,$I93)+365.25*Gesamt!$B$33),0))</f>
        <v>0</v>
      </c>
      <c r="AF93" s="36" t="b">
        <f>IF(AE93&gt;0,IF(AE93&lt;$Y93,$K93/12*Gesamt!$C$33*(1+$L93)^(Gesamt!$B$33-VB!$V93)*(1+$K$4),IF(W93&gt;=35,K93/12*Gesamt!$C$33*(1+L93)^(W93-VB!V93)*(1+$K$4),0)))</f>
        <v>0</v>
      </c>
      <c r="AG93" s="36">
        <f>IF(W93&gt;=40,(AF93/Gesamt!$B$33*V93/((1+Gesamt!$B$29)^(Gesamt!$B$33-VB!V93))*(1+AB93)),IF(W93&gt;=35,(AF93/W93*V93/((1+Gesamt!$B$29)^(W93-VB!V93))*(1+AB93)),0))</f>
        <v>0</v>
      </c>
    </row>
    <row r="94" spans="4:33" x14ac:dyDescent="0.15">
      <c r="D94" s="41"/>
      <c r="F94" s="40"/>
      <c r="G94" s="40"/>
      <c r="J94" s="47"/>
      <c r="K94" s="32">
        <f t="shared" si="33"/>
        <v>0</v>
      </c>
      <c r="L94" s="48">
        <v>1.4999999999999999E-2</v>
      </c>
      <c r="M94" s="49">
        <f t="shared" si="34"/>
        <v>-50.997946611909654</v>
      </c>
      <c r="N94" s="50">
        <f>(Gesamt!$B$2-IF(H94=0,G94,H94))/365.25</f>
        <v>116</v>
      </c>
      <c r="O94" s="50">
        <f t="shared" si="29"/>
        <v>65.002053388090346</v>
      </c>
      <c r="P94" s="51">
        <f>IF(AND(OR(AND(H94&lt;=Gesamt!$B$11,G94&lt;=Gesamt!$B$11),AND(H94&gt;0,H94&lt;=Gesamt!$B$11)), O94&gt;=Gesamt!$B$4),VLOOKUP(O94,Gesamt!$B$4:$C$9,2),0)</f>
        <v>12</v>
      </c>
      <c r="Q94" s="37">
        <f>IF(M94&gt;0,((P94*K94/12)/O94*N94*((1+L94)^M94))/((1+Gesamt!$B$29)^(O94-N94)),0)</f>
        <v>0</v>
      </c>
      <c r="R94" s="52">
        <f>(F94+(IF(C94="W",IF(F94&lt;23347,VLOOKUP(23346,Staffelung,2,FALSE)*365.25,IF(F94&gt;24990,VLOOKUP(24991,Staffelung,2,FALSE)*365.25,VLOOKUP(F94,Staffelung,2,FALSE)*365.25)),Gesamt!$B$26*365.25)))</f>
        <v>23741.25</v>
      </c>
      <c r="S94" s="52">
        <f t="shared" si="35"/>
        <v>23742</v>
      </c>
      <c r="T94" s="53">
        <f t="shared" si="30"/>
        <v>65</v>
      </c>
      <c r="U94" s="49">
        <f t="shared" si="36"/>
        <v>-50.997946611909654</v>
      </c>
      <c r="V94" s="50">
        <f>(Gesamt!$B$2-IF(I94=0,G94,I94))/365.25</f>
        <v>116</v>
      </c>
      <c r="W94" s="50">
        <f t="shared" si="31"/>
        <v>65.002053388090346</v>
      </c>
      <c r="X94" s="54">
        <f>(F94+(IF(C94="W",IF(F94&lt;23347,VLOOKUP(23346,Staffelung,2,FALSE)*365.25,IF(F94&gt;24990,VLOOKUP(24991,Staffelung,2,FALSE)*365.25,VLOOKUP(F94,Staffelung,2,FALSE)*365.25)),Gesamt!$B$26*365.25)))</f>
        <v>23741.25</v>
      </c>
      <c r="Y94" s="52">
        <f t="shared" si="37"/>
        <v>23742</v>
      </c>
      <c r="Z94" s="53">
        <f t="shared" si="32"/>
        <v>65</v>
      </c>
      <c r="AA94" s="55">
        <f>IF(YEAR(Y94)&lt;=YEAR(Gesamt!$B$2),0,IF(V94&lt;Gesamt!$B$32,(IF(I94=0,G94,I94)+365.25*Gesamt!$B$32),0))</f>
        <v>0</v>
      </c>
      <c r="AB94" s="56">
        <f>IF(U94&lt;Gesamt!$B$36,Gesamt!$C$36,IF(U94&lt;Gesamt!$B$37,Gesamt!$C$37,IF(U94&lt;Gesamt!$B$38,Gesamt!$C$38,Gesamt!$C$39)))</f>
        <v>0</v>
      </c>
      <c r="AC94" s="36">
        <f>IF(AA94&gt;0,IF(AA94&lt;X94,K94/12*Gesamt!$C$32*(1+L94)^(Gesamt!$B$32-VB!V94)*(1+$K$4),0),0)</f>
        <v>0</v>
      </c>
      <c r="AD94" s="36">
        <f>(AC94/Gesamt!$B$32*V94/((1+Gesamt!$B$29)^(Gesamt!$B$32-VB!V94))*(1+AB94))</f>
        <v>0</v>
      </c>
      <c r="AE94" s="55">
        <f>IF(YEAR($Y94)&lt;=YEAR(Gesamt!$B$2),0,IF($V94&lt;Gesamt!$B$33,(IF($I94=0,$G94,$I94)+365.25*Gesamt!$B$33),0))</f>
        <v>0</v>
      </c>
      <c r="AF94" s="36" t="b">
        <f>IF(AE94&gt;0,IF(AE94&lt;$Y94,$K94/12*Gesamt!$C$33*(1+$L94)^(Gesamt!$B$33-VB!$V94)*(1+$K$4),IF(W94&gt;=35,K94/12*Gesamt!$C$33*(1+L94)^(W94-VB!V94)*(1+$K$4),0)))</f>
        <v>0</v>
      </c>
      <c r="AG94" s="36">
        <f>IF(W94&gt;=40,(AF94/Gesamt!$B$33*V94/((1+Gesamt!$B$29)^(Gesamt!$B$33-VB!V94))*(1+AB94)),IF(W94&gt;=35,(AF94/W94*V94/((1+Gesamt!$B$29)^(W94-VB!V94))*(1+AB94)),0))</f>
        <v>0</v>
      </c>
    </row>
    <row r="95" spans="4:33" x14ac:dyDescent="0.15">
      <c r="D95" s="41"/>
      <c r="F95" s="40"/>
      <c r="G95" s="40"/>
      <c r="J95" s="47"/>
      <c r="K95" s="32">
        <f t="shared" si="33"/>
        <v>0</v>
      </c>
      <c r="L95" s="48">
        <v>1.4999999999999999E-2</v>
      </c>
      <c r="M95" s="49">
        <f t="shared" si="34"/>
        <v>-50.997946611909654</v>
      </c>
      <c r="N95" s="50">
        <f>(Gesamt!$B$2-IF(H95=0,G95,H95))/365.25</f>
        <v>116</v>
      </c>
      <c r="O95" s="50">
        <f t="shared" si="29"/>
        <v>65.002053388090346</v>
      </c>
      <c r="P95" s="51">
        <f>IF(AND(OR(AND(H95&lt;=Gesamt!$B$11,G95&lt;=Gesamt!$B$11),AND(H95&gt;0,H95&lt;=Gesamt!$B$11)), O95&gt;=Gesamt!$B$4),VLOOKUP(O95,Gesamt!$B$4:$C$9,2),0)</f>
        <v>12</v>
      </c>
      <c r="Q95" s="37">
        <f>IF(M95&gt;0,((P95*K95/12)/O95*N95*((1+L95)^M95))/((1+Gesamt!$B$29)^(O95-N95)),0)</f>
        <v>0</v>
      </c>
      <c r="R95" s="52">
        <f>(F95+(IF(C95="W",IF(F95&lt;23347,VLOOKUP(23346,Staffelung,2,FALSE)*365.25,IF(F95&gt;24990,VLOOKUP(24991,Staffelung,2,FALSE)*365.25,VLOOKUP(F95,Staffelung,2,FALSE)*365.25)),Gesamt!$B$26*365.25)))</f>
        <v>23741.25</v>
      </c>
      <c r="S95" s="52">
        <f t="shared" si="35"/>
        <v>23742</v>
      </c>
      <c r="T95" s="53">
        <f t="shared" si="30"/>
        <v>65</v>
      </c>
      <c r="U95" s="49">
        <f t="shared" si="36"/>
        <v>-50.997946611909654</v>
      </c>
      <c r="V95" s="50">
        <f>(Gesamt!$B$2-IF(I95=0,G95,I95))/365.25</f>
        <v>116</v>
      </c>
      <c r="W95" s="50">
        <f t="shared" si="31"/>
        <v>65.002053388090346</v>
      </c>
      <c r="X95" s="54">
        <f>(F95+(IF(C95="W",IF(F95&lt;23347,VLOOKUP(23346,Staffelung,2,FALSE)*365.25,IF(F95&gt;24990,VLOOKUP(24991,Staffelung,2,FALSE)*365.25,VLOOKUP(F95,Staffelung,2,FALSE)*365.25)),Gesamt!$B$26*365.25)))</f>
        <v>23741.25</v>
      </c>
      <c r="Y95" s="52">
        <f t="shared" si="37"/>
        <v>23742</v>
      </c>
      <c r="Z95" s="53">
        <f t="shared" si="32"/>
        <v>65</v>
      </c>
      <c r="AA95" s="55">
        <f>IF(YEAR(Y95)&lt;=YEAR(Gesamt!$B$2),0,IF(V95&lt;Gesamt!$B$32,(IF(I95=0,G95,I95)+365.25*Gesamt!$B$32),0))</f>
        <v>0</v>
      </c>
      <c r="AB95" s="56">
        <f>IF(U95&lt;Gesamt!$B$36,Gesamt!$C$36,IF(U95&lt;Gesamt!$B$37,Gesamt!$C$37,IF(U95&lt;Gesamt!$B$38,Gesamt!$C$38,Gesamt!$C$39)))</f>
        <v>0</v>
      </c>
      <c r="AC95" s="36">
        <f>IF(AA95&gt;0,IF(AA95&lt;X95,K95/12*Gesamt!$C$32*(1+L95)^(Gesamt!$B$32-VB!V95)*(1+$K$4),0),0)</f>
        <v>0</v>
      </c>
      <c r="AD95" s="36">
        <f>(AC95/Gesamt!$B$32*V95/((1+Gesamt!$B$29)^(Gesamt!$B$32-VB!V95))*(1+AB95))</f>
        <v>0</v>
      </c>
      <c r="AE95" s="55">
        <f>IF(YEAR($Y95)&lt;=YEAR(Gesamt!$B$2),0,IF($V95&lt;Gesamt!$B$33,(IF($I95=0,$G95,$I95)+365.25*Gesamt!$B$33),0))</f>
        <v>0</v>
      </c>
      <c r="AF95" s="36" t="b">
        <f>IF(AE95&gt;0,IF(AE95&lt;$Y95,$K95/12*Gesamt!$C$33*(1+$L95)^(Gesamt!$B$33-VB!$V95)*(1+$K$4),IF(W95&gt;=35,K95/12*Gesamt!$C$33*(1+L95)^(W95-VB!V95)*(1+$K$4),0)))</f>
        <v>0</v>
      </c>
      <c r="AG95" s="36">
        <f>IF(W95&gt;=40,(AF95/Gesamt!$B$33*V95/((1+Gesamt!$B$29)^(Gesamt!$B$33-VB!V95))*(1+AB95)),IF(W95&gt;=35,(AF95/W95*V95/((1+Gesamt!$B$29)^(W95-VB!V95))*(1+AB95)),0))</f>
        <v>0</v>
      </c>
    </row>
    <row r="96" spans="4:33" x14ac:dyDescent="0.15">
      <c r="D96" s="41"/>
      <c r="F96" s="40"/>
      <c r="G96" s="40"/>
      <c r="J96" s="47"/>
      <c r="K96" s="32">
        <f t="shared" si="33"/>
        <v>0</v>
      </c>
      <c r="L96" s="48">
        <v>1.4999999999999999E-2</v>
      </c>
      <c r="M96" s="49">
        <f t="shared" si="34"/>
        <v>-50.997946611909654</v>
      </c>
      <c r="N96" s="50">
        <f>(Gesamt!$B$2-IF(H96=0,G96,H96))/365.25</f>
        <v>116</v>
      </c>
      <c r="O96" s="50">
        <f t="shared" si="29"/>
        <v>65.002053388090346</v>
      </c>
      <c r="P96" s="51">
        <f>IF(AND(OR(AND(H96&lt;=Gesamt!$B$11,G96&lt;=Gesamt!$B$11),AND(H96&gt;0,H96&lt;=Gesamt!$B$11)), O96&gt;=Gesamt!$B$4),VLOOKUP(O96,Gesamt!$B$4:$C$9,2),0)</f>
        <v>12</v>
      </c>
      <c r="Q96" s="37">
        <f>IF(M96&gt;0,((P96*K96/12)/O96*N96*((1+L96)^M96))/((1+Gesamt!$B$29)^(O96-N96)),0)</f>
        <v>0</v>
      </c>
      <c r="R96" s="52">
        <f>(F96+(IF(C96="W",IF(F96&lt;23347,VLOOKUP(23346,Staffelung,2,FALSE)*365.25,IF(F96&gt;24990,VLOOKUP(24991,Staffelung,2,FALSE)*365.25,VLOOKUP(F96,Staffelung,2,FALSE)*365.25)),Gesamt!$B$26*365.25)))</f>
        <v>23741.25</v>
      </c>
      <c r="S96" s="52">
        <f t="shared" si="35"/>
        <v>23742</v>
      </c>
      <c r="T96" s="53">
        <f t="shared" si="30"/>
        <v>65</v>
      </c>
      <c r="U96" s="49">
        <f t="shared" si="36"/>
        <v>-50.997946611909654</v>
      </c>
      <c r="V96" s="50">
        <f>(Gesamt!$B$2-IF(I96=0,G96,I96))/365.25</f>
        <v>116</v>
      </c>
      <c r="W96" s="50">
        <f t="shared" si="31"/>
        <v>65.002053388090346</v>
      </c>
      <c r="X96" s="54">
        <f>(F96+(IF(C96="W",IF(F96&lt;23347,VLOOKUP(23346,Staffelung,2,FALSE)*365.25,IF(F96&gt;24990,VLOOKUP(24991,Staffelung,2,FALSE)*365.25,VLOOKUP(F96,Staffelung,2,FALSE)*365.25)),Gesamt!$B$26*365.25)))</f>
        <v>23741.25</v>
      </c>
      <c r="Y96" s="52">
        <f t="shared" si="37"/>
        <v>23742</v>
      </c>
      <c r="Z96" s="53">
        <f t="shared" si="32"/>
        <v>65</v>
      </c>
      <c r="AA96" s="55">
        <f>IF(YEAR(Y96)&lt;=YEAR(Gesamt!$B$2),0,IF(V96&lt;Gesamt!$B$32,(IF(I96=0,G96,I96)+365.25*Gesamt!$B$32),0))</f>
        <v>0</v>
      </c>
      <c r="AB96" s="56">
        <f>IF(U96&lt;Gesamt!$B$36,Gesamt!$C$36,IF(U96&lt;Gesamt!$B$37,Gesamt!$C$37,IF(U96&lt;Gesamt!$B$38,Gesamt!$C$38,Gesamt!$C$39)))</f>
        <v>0</v>
      </c>
      <c r="AC96" s="36">
        <f>IF(AA96&gt;0,IF(AA96&lt;X96,K96/12*Gesamt!$C$32*(1+L96)^(Gesamt!$B$32-VB!V96)*(1+$K$4),0),0)</f>
        <v>0</v>
      </c>
      <c r="AD96" s="36">
        <f>(AC96/Gesamt!$B$32*V96/((1+Gesamt!$B$29)^(Gesamt!$B$32-VB!V96))*(1+AB96))</f>
        <v>0</v>
      </c>
      <c r="AE96" s="55">
        <f>IF(YEAR($Y96)&lt;=YEAR(Gesamt!$B$2),0,IF($V96&lt;Gesamt!$B$33,(IF($I96=0,$G96,$I96)+365.25*Gesamt!$B$33),0))</f>
        <v>0</v>
      </c>
      <c r="AF96" s="36" t="b">
        <f>IF(AE96&gt;0,IF(AE96&lt;$Y96,$K96/12*Gesamt!$C$33*(1+$L96)^(Gesamt!$B$33-VB!$V96)*(1+$K$4),IF(W96&gt;=35,K96/12*Gesamt!$C$33*(1+L96)^(W96-VB!V96)*(1+$K$4),0)))</f>
        <v>0</v>
      </c>
      <c r="AG96" s="36">
        <f>IF(W96&gt;=40,(AF96/Gesamt!$B$33*V96/((1+Gesamt!$B$29)^(Gesamt!$B$33-VB!V96))*(1+AB96)),IF(W96&gt;=35,(AF96/W96*V96/((1+Gesamt!$B$29)^(W96-VB!V96))*(1+AB96)),0))</f>
        <v>0</v>
      </c>
    </row>
    <row r="97" spans="4:33" x14ac:dyDescent="0.15">
      <c r="D97" s="41"/>
      <c r="F97" s="40"/>
      <c r="G97" s="40"/>
      <c r="J97" s="47"/>
      <c r="K97" s="32">
        <f t="shared" si="33"/>
        <v>0</v>
      </c>
      <c r="L97" s="48">
        <v>1.4999999999999999E-2</v>
      </c>
      <c r="M97" s="49">
        <f t="shared" si="34"/>
        <v>-50.997946611909654</v>
      </c>
      <c r="N97" s="50">
        <f>(Gesamt!$B$2-IF(H97=0,G97,H97))/365.25</f>
        <v>116</v>
      </c>
      <c r="O97" s="50">
        <f t="shared" si="29"/>
        <v>65.002053388090346</v>
      </c>
      <c r="P97" s="51">
        <f>IF(AND(OR(AND(H97&lt;=Gesamt!$B$11,G97&lt;=Gesamt!$B$11),AND(H97&gt;0,H97&lt;=Gesamt!$B$11)), O97&gt;=Gesamt!$B$4),VLOOKUP(O97,Gesamt!$B$4:$C$9,2),0)</f>
        <v>12</v>
      </c>
      <c r="Q97" s="37">
        <f>IF(M97&gt;0,((P97*K97/12)/O97*N97*((1+L97)^M97))/((1+Gesamt!$B$29)^(O97-N97)),0)</f>
        <v>0</v>
      </c>
      <c r="R97" s="52">
        <f>(F97+(IF(C97="W",IF(F97&lt;23347,VLOOKUP(23346,Staffelung,2,FALSE)*365.25,IF(F97&gt;24990,VLOOKUP(24991,Staffelung,2,FALSE)*365.25,VLOOKUP(F97,Staffelung,2,FALSE)*365.25)),Gesamt!$B$26*365.25)))</f>
        <v>23741.25</v>
      </c>
      <c r="S97" s="52">
        <f t="shared" si="35"/>
        <v>23742</v>
      </c>
      <c r="T97" s="53">
        <f t="shared" si="30"/>
        <v>65</v>
      </c>
      <c r="U97" s="49">
        <f t="shared" si="36"/>
        <v>-50.997946611909654</v>
      </c>
      <c r="V97" s="50">
        <f>(Gesamt!$B$2-IF(I97=0,G97,I97))/365.25</f>
        <v>116</v>
      </c>
      <c r="W97" s="50">
        <f t="shared" si="31"/>
        <v>65.002053388090346</v>
      </c>
      <c r="X97" s="54">
        <f>(F97+(IF(C97="W",IF(F97&lt;23347,VLOOKUP(23346,Staffelung,2,FALSE)*365.25,IF(F97&gt;24990,VLOOKUP(24991,Staffelung,2,FALSE)*365.25,VLOOKUP(F97,Staffelung,2,FALSE)*365.25)),Gesamt!$B$26*365.25)))</f>
        <v>23741.25</v>
      </c>
      <c r="Y97" s="52">
        <f t="shared" si="37"/>
        <v>23742</v>
      </c>
      <c r="Z97" s="53">
        <f t="shared" si="32"/>
        <v>65</v>
      </c>
      <c r="AA97" s="55">
        <f>IF(YEAR(Y97)&lt;=YEAR(Gesamt!$B$2),0,IF(V97&lt;Gesamt!$B$32,(IF(I97=0,G97,I97)+365.25*Gesamt!$B$32),0))</f>
        <v>0</v>
      </c>
      <c r="AB97" s="56">
        <f>IF(U97&lt;Gesamt!$B$36,Gesamt!$C$36,IF(U97&lt;Gesamt!$B$37,Gesamt!$C$37,IF(U97&lt;Gesamt!$B$38,Gesamt!$C$38,Gesamt!$C$39)))</f>
        <v>0</v>
      </c>
      <c r="AC97" s="36">
        <f>IF(AA97&gt;0,IF(AA97&lt;X97,K97/12*Gesamt!$C$32*(1+L97)^(Gesamt!$B$32-VB!V97)*(1+$K$4),0),0)</f>
        <v>0</v>
      </c>
      <c r="AD97" s="36">
        <f>(AC97/Gesamt!$B$32*V97/((1+Gesamt!$B$29)^(Gesamt!$B$32-VB!V97))*(1+AB97))</f>
        <v>0</v>
      </c>
      <c r="AE97" s="55">
        <f>IF(YEAR($Y97)&lt;=YEAR(Gesamt!$B$2),0,IF($V97&lt;Gesamt!$B$33,(IF($I97=0,$G97,$I97)+365.25*Gesamt!$B$33),0))</f>
        <v>0</v>
      </c>
      <c r="AF97" s="36" t="b">
        <f>IF(AE97&gt;0,IF(AE97&lt;$Y97,$K97/12*Gesamt!$C$33*(1+$L97)^(Gesamt!$B$33-VB!$V97)*(1+$K$4),IF(W97&gt;=35,K97/12*Gesamt!$C$33*(1+L97)^(W97-VB!V97)*(1+$K$4),0)))</f>
        <v>0</v>
      </c>
      <c r="AG97" s="36">
        <f>IF(W97&gt;=40,(AF97/Gesamt!$B$33*V97/((1+Gesamt!$B$29)^(Gesamt!$B$33-VB!V97))*(1+AB97)),IF(W97&gt;=35,(AF97/W97*V97/((1+Gesamt!$B$29)^(W97-VB!V97))*(1+AB97)),0))</f>
        <v>0</v>
      </c>
    </row>
    <row r="98" spans="4:33" x14ac:dyDescent="0.15">
      <c r="D98" s="41"/>
      <c r="F98" s="40"/>
      <c r="G98" s="40"/>
      <c r="J98" s="47"/>
      <c r="K98" s="32">
        <f t="shared" si="33"/>
        <v>0</v>
      </c>
      <c r="L98" s="48">
        <v>1.4999999999999999E-2</v>
      </c>
      <c r="M98" s="49">
        <f t="shared" si="34"/>
        <v>-50.997946611909654</v>
      </c>
      <c r="N98" s="50">
        <f>(Gesamt!$B$2-IF(H98=0,G98,H98))/365.25</f>
        <v>116</v>
      </c>
      <c r="O98" s="50">
        <f t="shared" si="29"/>
        <v>65.002053388090346</v>
      </c>
      <c r="P98" s="51">
        <f>IF(AND(OR(AND(H98&lt;=Gesamt!$B$11,G98&lt;=Gesamt!$B$11),AND(H98&gt;0,H98&lt;=Gesamt!$B$11)), O98&gt;=Gesamt!$B$4),VLOOKUP(O98,Gesamt!$B$4:$C$9,2),0)</f>
        <v>12</v>
      </c>
      <c r="Q98" s="37">
        <f>IF(M98&gt;0,((P98*K98/12)/O98*N98*((1+L98)^M98))/((1+Gesamt!$B$29)^(O98-N98)),0)</f>
        <v>0</v>
      </c>
      <c r="R98" s="52">
        <f>(F98+(IF(C98="W",IF(F98&lt;23347,VLOOKUP(23346,Staffelung,2,FALSE)*365.25,IF(F98&gt;24990,VLOOKUP(24991,Staffelung,2,FALSE)*365.25,VLOOKUP(F98,Staffelung,2,FALSE)*365.25)),Gesamt!$B$26*365.25)))</f>
        <v>23741.25</v>
      </c>
      <c r="S98" s="52">
        <f t="shared" si="35"/>
        <v>23742</v>
      </c>
      <c r="T98" s="53">
        <f t="shared" si="30"/>
        <v>65</v>
      </c>
      <c r="U98" s="49">
        <f t="shared" si="36"/>
        <v>-50.997946611909654</v>
      </c>
      <c r="V98" s="50">
        <f>(Gesamt!$B$2-IF(I98=0,G98,I98))/365.25</f>
        <v>116</v>
      </c>
      <c r="W98" s="50">
        <f t="shared" si="31"/>
        <v>65.002053388090346</v>
      </c>
      <c r="X98" s="54">
        <f>(F98+(IF(C98="W",IF(F98&lt;23347,VLOOKUP(23346,Staffelung,2,FALSE)*365.25,IF(F98&gt;24990,VLOOKUP(24991,Staffelung,2,FALSE)*365.25,VLOOKUP(F98,Staffelung,2,FALSE)*365.25)),Gesamt!$B$26*365.25)))</f>
        <v>23741.25</v>
      </c>
      <c r="Y98" s="52">
        <f t="shared" si="37"/>
        <v>23742</v>
      </c>
      <c r="Z98" s="53">
        <f t="shared" si="32"/>
        <v>65</v>
      </c>
      <c r="AA98" s="55">
        <f>IF(YEAR(Y98)&lt;=YEAR(Gesamt!$B$2),0,IF(V98&lt;Gesamt!$B$32,(IF(I98=0,G98,I98)+365.25*Gesamt!$B$32),0))</f>
        <v>0</v>
      </c>
      <c r="AB98" s="56">
        <f>IF(U98&lt;Gesamt!$B$36,Gesamt!$C$36,IF(U98&lt;Gesamt!$B$37,Gesamt!$C$37,IF(U98&lt;Gesamt!$B$38,Gesamt!$C$38,Gesamt!$C$39)))</f>
        <v>0</v>
      </c>
      <c r="AC98" s="36">
        <f>IF(AA98&gt;0,IF(AA98&lt;X98,K98/12*Gesamt!$C$32*(1+L98)^(Gesamt!$B$32-VB!V98)*(1+$K$4),0),0)</f>
        <v>0</v>
      </c>
      <c r="AD98" s="36">
        <f>(AC98/Gesamt!$B$32*V98/((1+Gesamt!$B$29)^(Gesamt!$B$32-VB!V98))*(1+AB98))</f>
        <v>0</v>
      </c>
      <c r="AE98" s="55">
        <f>IF(YEAR($Y98)&lt;=YEAR(Gesamt!$B$2),0,IF($V98&lt;Gesamt!$B$33,(IF($I98=0,$G98,$I98)+365.25*Gesamt!$B$33),0))</f>
        <v>0</v>
      </c>
      <c r="AF98" s="36" t="b">
        <f>IF(AE98&gt;0,IF(AE98&lt;$Y98,$K98/12*Gesamt!$C$33*(1+$L98)^(Gesamt!$B$33-VB!$V98)*(1+$K$4),IF(W98&gt;=35,K98/12*Gesamt!$C$33*(1+L98)^(W98-VB!V98)*(1+$K$4),0)))</f>
        <v>0</v>
      </c>
      <c r="AG98" s="36">
        <f>IF(W98&gt;=40,(AF98/Gesamt!$B$33*V98/((1+Gesamt!$B$29)^(Gesamt!$B$33-VB!V98))*(1+AB98)),IF(W98&gt;=35,(AF98/W98*V98/((1+Gesamt!$B$29)^(W98-VB!V98))*(1+AB98)),0))</f>
        <v>0</v>
      </c>
    </row>
    <row r="99" spans="4:33" x14ac:dyDescent="0.15">
      <c r="D99" s="41"/>
      <c r="F99" s="40"/>
      <c r="G99" s="40"/>
      <c r="J99" s="47"/>
      <c r="K99" s="32">
        <f t="shared" si="33"/>
        <v>0</v>
      </c>
      <c r="L99" s="48">
        <v>1.4999999999999999E-2</v>
      </c>
      <c r="M99" s="49">
        <f t="shared" si="34"/>
        <v>-50.997946611909654</v>
      </c>
      <c r="N99" s="50">
        <f>(Gesamt!$B$2-IF(H99=0,G99,H99))/365.25</f>
        <v>116</v>
      </c>
      <c r="O99" s="50">
        <f t="shared" si="29"/>
        <v>65.002053388090346</v>
      </c>
      <c r="P99" s="51">
        <f>IF(AND(OR(AND(H99&lt;=Gesamt!$B$11,G99&lt;=Gesamt!$B$11),AND(H99&gt;0,H99&lt;=Gesamt!$B$11)), O99&gt;=Gesamt!$B$4),VLOOKUP(O99,Gesamt!$B$4:$C$9,2),0)</f>
        <v>12</v>
      </c>
      <c r="Q99" s="37">
        <f>IF(M99&gt;0,((P99*K99/12)/O99*N99*((1+L99)^M99))/((1+Gesamt!$B$29)^(O99-N99)),0)</f>
        <v>0</v>
      </c>
      <c r="R99" s="52">
        <f>(F99+(IF(C99="W",IF(F99&lt;23347,VLOOKUP(23346,Staffelung,2,FALSE)*365.25,IF(F99&gt;24990,VLOOKUP(24991,Staffelung,2,FALSE)*365.25,VLOOKUP(F99,Staffelung,2,FALSE)*365.25)),Gesamt!$B$26*365.25)))</f>
        <v>23741.25</v>
      </c>
      <c r="S99" s="52">
        <f t="shared" si="35"/>
        <v>23742</v>
      </c>
      <c r="T99" s="53">
        <f t="shared" si="30"/>
        <v>65</v>
      </c>
      <c r="U99" s="49">
        <f t="shared" si="36"/>
        <v>-50.997946611909654</v>
      </c>
      <c r="V99" s="50">
        <f>(Gesamt!$B$2-IF(I99=0,G99,I99))/365.25</f>
        <v>116</v>
      </c>
      <c r="W99" s="50">
        <f t="shared" si="31"/>
        <v>65.002053388090346</v>
      </c>
      <c r="X99" s="54">
        <f>(F99+(IF(C99="W",IF(F99&lt;23347,VLOOKUP(23346,Staffelung,2,FALSE)*365.25,IF(F99&gt;24990,VLOOKUP(24991,Staffelung,2,FALSE)*365.25,VLOOKUP(F99,Staffelung,2,FALSE)*365.25)),Gesamt!$B$26*365.25)))</f>
        <v>23741.25</v>
      </c>
      <c r="Y99" s="52">
        <f t="shared" si="37"/>
        <v>23742</v>
      </c>
      <c r="Z99" s="53">
        <f t="shared" si="32"/>
        <v>65</v>
      </c>
      <c r="AA99" s="55">
        <f>IF(YEAR(Y99)&lt;=YEAR(Gesamt!$B$2),0,IF(V99&lt;Gesamt!$B$32,(IF(I99=0,G99,I99)+365.25*Gesamt!$B$32),0))</f>
        <v>0</v>
      </c>
      <c r="AB99" s="56">
        <f>IF(U99&lt;Gesamt!$B$36,Gesamt!$C$36,IF(U99&lt;Gesamt!$B$37,Gesamt!$C$37,IF(U99&lt;Gesamt!$B$38,Gesamt!$C$38,Gesamt!$C$39)))</f>
        <v>0</v>
      </c>
      <c r="AC99" s="36">
        <f>IF(AA99&gt;0,IF(AA99&lt;X99,K99/12*Gesamt!$C$32*(1+L99)^(Gesamt!$B$32-VB!V99)*(1+$K$4),0),0)</f>
        <v>0</v>
      </c>
      <c r="AD99" s="36">
        <f>(AC99/Gesamt!$B$32*V99/((1+Gesamt!$B$29)^(Gesamt!$B$32-VB!V99))*(1+AB99))</f>
        <v>0</v>
      </c>
      <c r="AE99" s="55">
        <f>IF(YEAR($Y99)&lt;=YEAR(Gesamt!$B$2),0,IF($V99&lt;Gesamt!$B$33,(IF($I99=0,$G99,$I99)+365.25*Gesamt!$B$33),0))</f>
        <v>0</v>
      </c>
      <c r="AF99" s="36" t="b">
        <f>IF(AE99&gt;0,IF(AE99&lt;$Y99,$K99/12*Gesamt!$C$33*(1+$L99)^(Gesamt!$B$33-VB!$V99)*(1+$K$4),IF(W99&gt;=35,K99/12*Gesamt!$C$33*(1+L99)^(W99-VB!V99)*(1+$K$4),0)))</f>
        <v>0</v>
      </c>
      <c r="AG99" s="36">
        <f>IF(W99&gt;=40,(AF99/Gesamt!$B$33*V99/((1+Gesamt!$B$29)^(Gesamt!$B$33-VB!V99))*(1+AB99)),IF(W99&gt;=35,(AF99/W99*V99/((1+Gesamt!$B$29)^(W99-VB!V99))*(1+AB99)),0))</f>
        <v>0</v>
      </c>
    </row>
    <row r="100" spans="4:33" x14ac:dyDescent="0.15">
      <c r="D100" s="41"/>
      <c r="F100" s="40"/>
      <c r="G100" s="40"/>
      <c r="J100" s="47"/>
      <c r="K100" s="32">
        <f t="shared" si="33"/>
        <v>0</v>
      </c>
      <c r="L100" s="48">
        <v>1.4999999999999999E-2</v>
      </c>
      <c r="M100" s="49">
        <f t="shared" si="34"/>
        <v>-50.997946611909654</v>
      </c>
      <c r="N100" s="50">
        <f>(Gesamt!$B$2-IF(H100=0,G100,H100))/365.25</f>
        <v>116</v>
      </c>
      <c r="O100" s="50">
        <f t="shared" si="29"/>
        <v>65.002053388090346</v>
      </c>
      <c r="P100" s="51">
        <f>IF(AND(OR(AND(H100&lt;=Gesamt!$B$11,G100&lt;=Gesamt!$B$11),AND(H100&gt;0,H100&lt;=Gesamt!$B$11)), O100&gt;=Gesamt!$B$4),VLOOKUP(O100,Gesamt!$B$4:$C$9,2),0)</f>
        <v>12</v>
      </c>
      <c r="Q100" s="37">
        <f>IF(M100&gt;0,((P100*K100/12)/O100*N100*((1+L100)^M100))/((1+Gesamt!$B$29)^(O100-N100)),0)</f>
        <v>0</v>
      </c>
      <c r="R100" s="52">
        <f>(F100+(IF(C100="W",IF(F100&lt;23347,VLOOKUP(23346,Staffelung,2,FALSE)*365.25,IF(F100&gt;24990,VLOOKUP(24991,Staffelung,2,FALSE)*365.25,VLOOKUP(F100,Staffelung,2,FALSE)*365.25)),Gesamt!$B$26*365.25)))</f>
        <v>23741.25</v>
      </c>
      <c r="S100" s="52">
        <f t="shared" si="35"/>
        <v>23742</v>
      </c>
      <c r="T100" s="53">
        <f t="shared" si="30"/>
        <v>65</v>
      </c>
      <c r="U100" s="49">
        <f t="shared" si="36"/>
        <v>-50.997946611909654</v>
      </c>
      <c r="V100" s="50">
        <f>(Gesamt!$B$2-IF(I100=0,G100,I100))/365.25</f>
        <v>116</v>
      </c>
      <c r="W100" s="50">
        <f t="shared" si="31"/>
        <v>65.002053388090346</v>
      </c>
      <c r="X100" s="54">
        <f>(F100+(IF(C100="W",IF(F100&lt;23347,VLOOKUP(23346,Staffelung,2,FALSE)*365.25,IF(F100&gt;24990,VLOOKUP(24991,Staffelung,2,FALSE)*365.25,VLOOKUP(F100,Staffelung,2,FALSE)*365.25)),Gesamt!$B$26*365.25)))</f>
        <v>23741.25</v>
      </c>
      <c r="Y100" s="52">
        <f t="shared" si="37"/>
        <v>23742</v>
      </c>
      <c r="Z100" s="53">
        <f t="shared" si="32"/>
        <v>65</v>
      </c>
      <c r="AA100" s="55">
        <f>IF(YEAR(Y100)&lt;=YEAR(Gesamt!$B$2),0,IF(V100&lt;Gesamt!$B$32,(IF(I100=0,G100,I100)+365.25*Gesamt!$B$32),0))</f>
        <v>0</v>
      </c>
      <c r="AB100" s="56">
        <f>IF(U100&lt;Gesamt!$B$36,Gesamt!$C$36,IF(U100&lt;Gesamt!$B$37,Gesamt!$C$37,IF(U100&lt;Gesamt!$B$38,Gesamt!$C$38,Gesamt!$C$39)))</f>
        <v>0</v>
      </c>
      <c r="AC100" s="36">
        <f>IF(AA100&gt;0,IF(AA100&lt;X100,K100/12*Gesamt!$C$32*(1+L100)^(Gesamt!$B$32-VB!V100)*(1+$K$4),0),0)</f>
        <v>0</v>
      </c>
      <c r="AD100" s="36">
        <f>(AC100/Gesamt!$B$32*V100/((1+Gesamt!$B$29)^(Gesamt!$B$32-VB!V100))*(1+AB100))</f>
        <v>0</v>
      </c>
      <c r="AE100" s="55">
        <f>IF(YEAR($Y100)&lt;=YEAR(Gesamt!$B$2),0,IF($V100&lt;Gesamt!$B$33,(IF($I100=0,$G100,$I100)+365.25*Gesamt!$B$33),0))</f>
        <v>0</v>
      </c>
      <c r="AF100" s="36" t="b">
        <f>IF(AE100&gt;0,IF(AE100&lt;$Y100,$K100/12*Gesamt!$C$33*(1+$L100)^(Gesamt!$B$33-VB!$V100)*(1+$K$4),IF(W100&gt;=35,K100/12*Gesamt!$C$33*(1+L100)^(W100-VB!V100)*(1+$K$4),0)))</f>
        <v>0</v>
      </c>
      <c r="AG100" s="36">
        <f>IF(W100&gt;=40,(AF100/Gesamt!$B$33*V100/((1+Gesamt!$B$29)^(Gesamt!$B$33-VB!V100))*(1+AB100)),IF(W100&gt;=35,(AF100/W100*V100/((1+Gesamt!$B$29)^(W100-VB!V100))*(1+AB100)),0))</f>
        <v>0</v>
      </c>
    </row>
    <row r="101" spans="4:33" x14ac:dyDescent="0.15">
      <c r="D101" s="41"/>
      <c r="F101" s="40"/>
      <c r="G101" s="40"/>
      <c r="J101" s="47"/>
      <c r="K101" s="32">
        <f t="shared" si="33"/>
        <v>0</v>
      </c>
      <c r="L101" s="48">
        <v>1.4999999999999999E-2</v>
      </c>
      <c r="M101" s="49">
        <f t="shared" si="34"/>
        <v>-50.997946611909654</v>
      </c>
      <c r="N101" s="50">
        <f>(Gesamt!$B$2-IF(H101=0,G101,H101))/365.25</f>
        <v>116</v>
      </c>
      <c r="O101" s="50">
        <f t="shared" si="29"/>
        <v>65.002053388090346</v>
      </c>
      <c r="P101" s="51">
        <f>IF(AND(OR(AND(H101&lt;=Gesamt!$B$11,G101&lt;=Gesamt!$B$11),AND(H101&gt;0,H101&lt;=Gesamt!$B$11)), O101&gt;=Gesamt!$B$4),VLOOKUP(O101,Gesamt!$B$4:$C$9,2),0)</f>
        <v>12</v>
      </c>
      <c r="Q101" s="37">
        <f>IF(M101&gt;0,((P101*K101/12)/O101*N101*((1+L101)^M101))/((1+Gesamt!$B$29)^(O101-N101)),0)</f>
        <v>0</v>
      </c>
      <c r="R101" s="52">
        <f>(F101+(IF(C101="W",IF(F101&lt;23347,VLOOKUP(23346,Staffelung,2,FALSE)*365.25,IF(F101&gt;24990,VLOOKUP(24991,Staffelung,2,FALSE)*365.25,VLOOKUP(F101,Staffelung,2,FALSE)*365.25)),Gesamt!$B$26*365.25)))</f>
        <v>23741.25</v>
      </c>
      <c r="S101" s="52">
        <f t="shared" si="35"/>
        <v>23742</v>
      </c>
      <c r="T101" s="53">
        <f t="shared" si="30"/>
        <v>65</v>
      </c>
      <c r="U101" s="49">
        <f t="shared" si="36"/>
        <v>-50.997946611909654</v>
      </c>
      <c r="V101" s="50">
        <f>(Gesamt!$B$2-IF(I101=0,G101,I101))/365.25</f>
        <v>116</v>
      </c>
      <c r="W101" s="50">
        <f t="shared" si="31"/>
        <v>65.002053388090346</v>
      </c>
      <c r="X101" s="54">
        <f>(F101+(IF(C101="W",IF(F101&lt;23347,VLOOKUP(23346,Staffelung,2,FALSE)*365.25,IF(F101&gt;24990,VLOOKUP(24991,Staffelung,2,FALSE)*365.25,VLOOKUP(F101,Staffelung,2,FALSE)*365.25)),Gesamt!$B$26*365.25)))</f>
        <v>23741.25</v>
      </c>
      <c r="Y101" s="52">
        <f t="shared" si="37"/>
        <v>23742</v>
      </c>
      <c r="Z101" s="53">
        <f t="shared" si="32"/>
        <v>65</v>
      </c>
      <c r="AA101" s="55">
        <f>IF(YEAR(Y101)&lt;=YEAR(Gesamt!$B$2),0,IF(V101&lt;Gesamt!$B$32,(IF(I101=0,G101,I101)+365.25*Gesamt!$B$32),0))</f>
        <v>0</v>
      </c>
      <c r="AB101" s="56">
        <f>IF(U101&lt;Gesamt!$B$36,Gesamt!$C$36,IF(U101&lt;Gesamt!$B$37,Gesamt!$C$37,IF(U101&lt;Gesamt!$B$38,Gesamt!$C$38,Gesamt!$C$39)))</f>
        <v>0</v>
      </c>
      <c r="AC101" s="36">
        <f>IF(AA101&gt;0,IF(AA101&lt;X101,K101/12*Gesamt!$C$32*(1+L101)^(Gesamt!$B$32-VB!V101)*(1+$K$4),0),0)</f>
        <v>0</v>
      </c>
      <c r="AD101" s="36">
        <f>(AC101/Gesamt!$B$32*V101/((1+Gesamt!$B$29)^(Gesamt!$B$32-VB!V101))*(1+AB101))</f>
        <v>0</v>
      </c>
      <c r="AE101" s="55">
        <f>IF(YEAR($Y101)&lt;=YEAR(Gesamt!$B$2),0,IF($V101&lt;Gesamt!$B$33,(IF($I101=0,$G101,$I101)+365.25*Gesamt!$B$33),0))</f>
        <v>0</v>
      </c>
      <c r="AF101" s="36" t="b">
        <f>IF(AE101&gt;0,IF(AE101&lt;$Y101,$K101/12*Gesamt!$C$33*(1+$L101)^(Gesamt!$B$33-VB!$V101)*(1+$K$4),IF(W101&gt;=35,K101/12*Gesamt!$C$33*(1+L101)^(W101-VB!V101)*(1+$K$4),0)))</f>
        <v>0</v>
      </c>
      <c r="AG101" s="36">
        <f>IF(W101&gt;=40,(AF101/Gesamt!$B$33*V101/((1+Gesamt!$B$29)^(Gesamt!$B$33-VB!V101))*(1+AB101)),IF(W101&gt;=35,(AF101/W101*V101/((1+Gesamt!$B$29)^(W101-VB!V101))*(1+AB101)),0))</f>
        <v>0</v>
      </c>
    </row>
    <row r="102" spans="4:33" x14ac:dyDescent="0.15">
      <c r="D102" s="41"/>
      <c r="F102" s="40"/>
      <c r="G102" s="40"/>
      <c r="J102" s="47"/>
      <c r="K102" s="32">
        <f t="shared" si="33"/>
        <v>0</v>
      </c>
      <c r="L102" s="48">
        <v>1.4999999999999999E-2</v>
      </c>
      <c r="M102" s="49">
        <f t="shared" si="34"/>
        <v>-50.997946611909654</v>
      </c>
      <c r="N102" s="50">
        <f>(Gesamt!$B$2-IF(H102=0,G102,H102))/365.25</f>
        <v>116</v>
      </c>
      <c r="O102" s="50">
        <f t="shared" si="29"/>
        <v>65.002053388090346</v>
      </c>
      <c r="P102" s="51">
        <f>IF(AND(OR(AND(H102&lt;=Gesamt!$B$11,G102&lt;=Gesamt!$B$11),AND(H102&gt;0,H102&lt;=Gesamt!$B$11)), O102&gt;=Gesamt!$B$4),VLOOKUP(O102,Gesamt!$B$4:$C$9,2),0)</f>
        <v>12</v>
      </c>
      <c r="Q102" s="37">
        <f>IF(M102&gt;0,((P102*K102/12)/O102*N102*((1+L102)^M102))/((1+Gesamt!$B$29)^(O102-N102)),0)</f>
        <v>0</v>
      </c>
      <c r="R102" s="52">
        <f>(F102+(IF(C102="W",IF(F102&lt;23347,VLOOKUP(23346,Staffelung,2,FALSE)*365.25,IF(F102&gt;24990,VLOOKUP(24991,Staffelung,2,FALSE)*365.25,VLOOKUP(F102,Staffelung,2,FALSE)*365.25)),Gesamt!$B$26*365.25)))</f>
        <v>23741.25</v>
      </c>
      <c r="S102" s="52">
        <f t="shared" si="35"/>
        <v>23742</v>
      </c>
      <c r="T102" s="53">
        <f t="shared" si="30"/>
        <v>65</v>
      </c>
      <c r="U102" s="49">
        <f t="shared" si="36"/>
        <v>-50.997946611909654</v>
      </c>
      <c r="V102" s="50">
        <f>(Gesamt!$B$2-IF(I102=0,G102,I102))/365.25</f>
        <v>116</v>
      </c>
      <c r="W102" s="50">
        <f t="shared" si="31"/>
        <v>65.002053388090346</v>
      </c>
      <c r="X102" s="54">
        <f>(F102+(IF(C102="W",IF(F102&lt;23347,VLOOKUP(23346,Staffelung,2,FALSE)*365.25,IF(F102&gt;24990,VLOOKUP(24991,Staffelung,2,FALSE)*365.25,VLOOKUP(F102,Staffelung,2,FALSE)*365.25)),Gesamt!$B$26*365.25)))</f>
        <v>23741.25</v>
      </c>
      <c r="Y102" s="52">
        <f t="shared" si="37"/>
        <v>23742</v>
      </c>
      <c r="Z102" s="53">
        <f t="shared" si="32"/>
        <v>65</v>
      </c>
      <c r="AA102" s="55">
        <f>IF(YEAR(Y102)&lt;=YEAR(Gesamt!$B$2),0,IF(V102&lt;Gesamt!$B$32,(IF(I102=0,G102,I102)+365.25*Gesamt!$B$32),0))</f>
        <v>0</v>
      </c>
      <c r="AB102" s="56">
        <f>IF(U102&lt;Gesamt!$B$36,Gesamt!$C$36,IF(U102&lt;Gesamt!$B$37,Gesamt!$C$37,IF(U102&lt;Gesamt!$B$38,Gesamt!$C$38,Gesamt!$C$39)))</f>
        <v>0</v>
      </c>
      <c r="AC102" s="36">
        <f>IF(AA102&gt;0,IF(AA102&lt;X102,K102/12*Gesamt!$C$32*(1+L102)^(Gesamt!$B$32-VB!V102)*(1+$K$4),0),0)</f>
        <v>0</v>
      </c>
      <c r="AD102" s="36">
        <f>(AC102/Gesamt!$B$32*V102/((1+Gesamt!$B$29)^(Gesamt!$B$32-VB!V102))*(1+AB102))</f>
        <v>0</v>
      </c>
      <c r="AE102" s="55">
        <f>IF(YEAR($Y102)&lt;=YEAR(Gesamt!$B$2),0,IF($V102&lt;Gesamt!$B$33,(IF($I102=0,$G102,$I102)+365.25*Gesamt!$B$33),0))</f>
        <v>0</v>
      </c>
      <c r="AF102" s="36" t="b">
        <f>IF(AE102&gt;0,IF(AE102&lt;$Y102,$K102/12*Gesamt!$C$33*(1+$L102)^(Gesamt!$B$33-VB!$V102)*(1+$K$4),IF(W102&gt;=35,K102/12*Gesamt!$C$33*(1+L102)^(W102-VB!V102)*(1+$K$4),0)))</f>
        <v>0</v>
      </c>
      <c r="AG102" s="36">
        <f>IF(W102&gt;=40,(AF102/Gesamt!$B$33*V102/((1+Gesamt!$B$29)^(Gesamt!$B$33-VB!V102))*(1+AB102)),IF(W102&gt;=35,(AF102/W102*V102/((1+Gesamt!$B$29)^(W102-VB!V102))*(1+AB102)),0))</f>
        <v>0</v>
      </c>
    </row>
    <row r="103" spans="4:33" x14ac:dyDescent="0.15">
      <c r="D103" s="41"/>
      <c r="F103" s="40"/>
      <c r="G103" s="40"/>
      <c r="J103" s="47"/>
      <c r="K103" s="32">
        <f t="shared" si="33"/>
        <v>0</v>
      </c>
      <c r="L103" s="48">
        <v>1.4999999999999999E-2</v>
      </c>
      <c r="M103" s="49">
        <f t="shared" si="34"/>
        <v>-50.997946611909654</v>
      </c>
      <c r="N103" s="50">
        <f>(Gesamt!$B$2-IF(H103=0,G103,H103))/365.25</f>
        <v>116</v>
      </c>
      <c r="O103" s="50">
        <f t="shared" si="29"/>
        <v>65.002053388090346</v>
      </c>
      <c r="P103" s="51">
        <f>IF(AND(OR(AND(H103&lt;=Gesamt!$B$11,G103&lt;=Gesamt!$B$11),AND(H103&gt;0,H103&lt;=Gesamt!$B$11)), O103&gt;=Gesamt!$B$4),VLOOKUP(O103,Gesamt!$B$4:$C$9,2),0)</f>
        <v>12</v>
      </c>
      <c r="Q103" s="37">
        <f>IF(M103&gt;0,((P103*K103/12)/O103*N103*((1+L103)^M103))/((1+Gesamt!$B$29)^(O103-N103)),0)</f>
        <v>0</v>
      </c>
      <c r="R103" s="52">
        <f>(F103+(IF(C103="W",IF(F103&lt;23347,VLOOKUP(23346,Staffelung,2,FALSE)*365.25,IF(F103&gt;24990,VLOOKUP(24991,Staffelung,2,FALSE)*365.25,VLOOKUP(F103,Staffelung,2,FALSE)*365.25)),Gesamt!$B$26*365.25)))</f>
        <v>23741.25</v>
      </c>
      <c r="S103" s="52">
        <f t="shared" si="35"/>
        <v>23742</v>
      </c>
      <c r="T103" s="53">
        <f t="shared" si="30"/>
        <v>65</v>
      </c>
      <c r="U103" s="49">
        <f t="shared" si="36"/>
        <v>-50.997946611909654</v>
      </c>
      <c r="V103" s="50">
        <f>(Gesamt!$B$2-IF(I103=0,G103,I103))/365.25</f>
        <v>116</v>
      </c>
      <c r="W103" s="50">
        <f t="shared" si="31"/>
        <v>65.002053388090346</v>
      </c>
      <c r="X103" s="54">
        <f>(F103+(IF(C103="W",IF(F103&lt;23347,VLOOKUP(23346,Staffelung,2,FALSE)*365.25,IF(F103&gt;24990,VLOOKUP(24991,Staffelung,2,FALSE)*365.25,VLOOKUP(F103,Staffelung,2,FALSE)*365.25)),Gesamt!$B$26*365.25)))</f>
        <v>23741.25</v>
      </c>
      <c r="Y103" s="52">
        <f t="shared" si="37"/>
        <v>23742</v>
      </c>
      <c r="Z103" s="53">
        <f t="shared" si="32"/>
        <v>65</v>
      </c>
      <c r="AA103" s="55">
        <f>IF(YEAR(Y103)&lt;=YEAR(Gesamt!$B$2),0,IF(V103&lt;Gesamt!$B$32,(IF(I103=0,G103,I103)+365.25*Gesamt!$B$32),0))</f>
        <v>0</v>
      </c>
      <c r="AB103" s="56">
        <f>IF(U103&lt;Gesamt!$B$36,Gesamt!$C$36,IF(U103&lt;Gesamt!$B$37,Gesamt!$C$37,IF(U103&lt;Gesamt!$B$38,Gesamt!$C$38,Gesamt!$C$39)))</f>
        <v>0</v>
      </c>
      <c r="AC103" s="36">
        <f>IF(AA103&gt;0,IF(AA103&lt;X103,K103/12*Gesamt!$C$32*(1+L103)^(Gesamt!$B$32-VB!V103)*(1+$K$4),0),0)</f>
        <v>0</v>
      </c>
      <c r="AD103" s="36">
        <f>(AC103/Gesamt!$B$32*V103/((1+Gesamt!$B$29)^(Gesamt!$B$32-VB!V103))*(1+AB103))</f>
        <v>0</v>
      </c>
      <c r="AE103" s="55">
        <f>IF(YEAR($Y103)&lt;=YEAR(Gesamt!$B$2),0,IF($V103&lt;Gesamt!$B$33,(IF($I103=0,$G103,$I103)+365.25*Gesamt!$B$33),0))</f>
        <v>0</v>
      </c>
      <c r="AF103" s="36" t="b">
        <f>IF(AE103&gt;0,IF(AE103&lt;$Y103,$K103/12*Gesamt!$C$33*(1+$L103)^(Gesamt!$B$33-VB!$V103)*(1+$K$4),IF(W103&gt;=35,K103/12*Gesamt!$C$33*(1+L103)^(W103-VB!V103)*(1+$K$4),0)))</f>
        <v>0</v>
      </c>
      <c r="AG103" s="36">
        <f>IF(W103&gt;=40,(AF103/Gesamt!$B$33*V103/((1+Gesamt!$B$29)^(Gesamt!$B$33-VB!V103))*(1+AB103)),IF(W103&gt;=35,(AF103/W103*V103/((1+Gesamt!$B$29)^(W103-VB!V103))*(1+AB103)),0))</f>
        <v>0</v>
      </c>
    </row>
    <row r="104" spans="4:33" x14ac:dyDescent="0.15">
      <c r="D104" s="41"/>
      <c r="F104" s="40"/>
      <c r="G104" s="40"/>
      <c r="J104" s="47"/>
      <c r="K104" s="32">
        <f t="shared" si="33"/>
        <v>0</v>
      </c>
      <c r="L104" s="48">
        <v>1.4999999999999999E-2</v>
      </c>
      <c r="M104" s="49">
        <f t="shared" si="34"/>
        <v>-50.997946611909654</v>
      </c>
      <c r="N104" s="50">
        <f>(Gesamt!$B$2-IF(H104=0,G104,H104))/365.25</f>
        <v>116</v>
      </c>
      <c r="O104" s="50">
        <f t="shared" si="29"/>
        <v>65.002053388090346</v>
      </c>
      <c r="P104" s="51">
        <f>IF(AND(OR(AND(H104&lt;=Gesamt!$B$11,G104&lt;=Gesamt!$B$11),AND(H104&gt;0,H104&lt;=Gesamt!$B$11)), O104&gt;=Gesamt!$B$4),VLOOKUP(O104,Gesamt!$B$4:$C$9,2),0)</f>
        <v>12</v>
      </c>
      <c r="Q104" s="37">
        <f>IF(M104&gt;0,((P104*K104/12)/O104*N104*((1+L104)^M104))/((1+Gesamt!$B$29)^(O104-N104)),0)</f>
        <v>0</v>
      </c>
      <c r="R104" s="52">
        <f>(F104+(IF(C104="W",IF(F104&lt;23347,VLOOKUP(23346,Staffelung,2,FALSE)*365.25,IF(F104&gt;24990,VLOOKUP(24991,Staffelung,2,FALSE)*365.25,VLOOKUP(F104,Staffelung,2,FALSE)*365.25)),Gesamt!$B$26*365.25)))</f>
        <v>23741.25</v>
      </c>
      <c r="S104" s="52">
        <f t="shared" si="35"/>
        <v>23742</v>
      </c>
      <c r="T104" s="53">
        <f t="shared" si="30"/>
        <v>65</v>
      </c>
      <c r="U104" s="49">
        <f t="shared" si="36"/>
        <v>-50.997946611909654</v>
      </c>
      <c r="V104" s="50">
        <f>(Gesamt!$B$2-IF(I104=0,G104,I104))/365.25</f>
        <v>116</v>
      </c>
      <c r="W104" s="50">
        <f t="shared" si="31"/>
        <v>65.002053388090346</v>
      </c>
      <c r="X104" s="54">
        <f>(F104+(IF(C104="W",IF(F104&lt;23347,VLOOKUP(23346,Staffelung,2,FALSE)*365.25,IF(F104&gt;24990,VLOOKUP(24991,Staffelung,2,FALSE)*365.25,VLOOKUP(F104,Staffelung,2,FALSE)*365.25)),Gesamt!$B$26*365.25)))</f>
        <v>23741.25</v>
      </c>
      <c r="Y104" s="52">
        <f t="shared" si="37"/>
        <v>23742</v>
      </c>
      <c r="Z104" s="53">
        <f t="shared" si="32"/>
        <v>65</v>
      </c>
      <c r="AA104" s="55">
        <f>IF(YEAR(Y104)&lt;=YEAR(Gesamt!$B$2),0,IF(V104&lt;Gesamt!$B$32,(IF(I104=0,G104,I104)+365.25*Gesamt!$B$32),0))</f>
        <v>0</v>
      </c>
      <c r="AB104" s="56">
        <f>IF(U104&lt;Gesamt!$B$36,Gesamt!$C$36,IF(U104&lt;Gesamt!$B$37,Gesamt!$C$37,IF(U104&lt;Gesamt!$B$38,Gesamt!$C$38,Gesamt!$C$39)))</f>
        <v>0</v>
      </c>
      <c r="AC104" s="36">
        <f>IF(AA104&gt;0,IF(AA104&lt;X104,K104/12*Gesamt!$C$32*(1+L104)^(Gesamt!$B$32-VB!V104)*(1+$K$4),0),0)</f>
        <v>0</v>
      </c>
      <c r="AD104" s="36">
        <f>(AC104/Gesamt!$B$32*V104/((1+Gesamt!$B$29)^(Gesamt!$B$32-VB!V104))*(1+AB104))</f>
        <v>0</v>
      </c>
      <c r="AE104" s="55">
        <f>IF(YEAR($Y104)&lt;=YEAR(Gesamt!$B$2),0,IF($V104&lt;Gesamt!$B$33,(IF($I104=0,$G104,$I104)+365.25*Gesamt!$B$33),0))</f>
        <v>0</v>
      </c>
      <c r="AF104" s="36" t="b">
        <f>IF(AE104&gt;0,IF(AE104&lt;$Y104,$K104/12*Gesamt!$C$33*(1+$L104)^(Gesamt!$B$33-VB!$V104)*(1+$K$4),IF(W104&gt;=35,K104/12*Gesamt!$C$33*(1+L104)^(W104-VB!V104)*(1+$K$4),0)))</f>
        <v>0</v>
      </c>
      <c r="AG104" s="36">
        <f>IF(W104&gt;=40,(AF104/Gesamt!$B$33*V104/((1+Gesamt!$B$29)^(Gesamt!$B$33-VB!V104))*(1+AB104)),IF(W104&gt;=35,(AF104/W104*V104/((1+Gesamt!$B$29)^(W104-VB!V104))*(1+AB104)),0))</f>
        <v>0</v>
      </c>
    </row>
    <row r="105" spans="4:33" x14ac:dyDescent="0.15">
      <c r="D105" s="41"/>
      <c r="F105" s="40"/>
      <c r="G105" s="40"/>
      <c r="J105" s="47"/>
      <c r="K105" s="32">
        <f t="shared" si="33"/>
        <v>0</v>
      </c>
      <c r="L105" s="48">
        <v>1.4999999999999999E-2</v>
      </c>
      <c r="M105" s="49">
        <f t="shared" si="34"/>
        <v>-50.997946611909654</v>
      </c>
      <c r="N105" s="50">
        <f>(Gesamt!$B$2-IF(H105=0,G105,H105))/365.25</f>
        <v>116</v>
      </c>
      <c r="O105" s="50">
        <f t="shared" si="29"/>
        <v>65.002053388090346</v>
      </c>
      <c r="P105" s="51">
        <f>IF(AND(OR(AND(H105&lt;=Gesamt!$B$11,G105&lt;=Gesamt!$B$11),AND(H105&gt;0,H105&lt;=Gesamt!$B$11)), O105&gt;=Gesamt!$B$4),VLOOKUP(O105,Gesamt!$B$4:$C$9,2),0)</f>
        <v>12</v>
      </c>
      <c r="Q105" s="37">
        <f>IF(M105&gt;0,((P105*K105/12)/O105*N105*((1+L105)^M105))/((1+Gesamt!$B$29)^(O105-N105)),0)</f>
        <v>0</v>
      </c>
      <c r="R105" s="52">
        <f>(F105+(IF(C105="W",IF(F105&lt;23347,VLOOKUP(23346,Staffelung,2,FALSE)*365.25,IF(F105&gt;24990,VLOOKUP(24991,Staffelung,2,FALSE)*365.25,VLOOKUP(F105,Staffelung,2,FALSE)*365.25)),Gesamt!$B$26*365.25)))</f>
        <v>23741.25</v>
      </c>
      <c r="S105" s="52">
        <f t="shared" si="35"/>
        <v>23742</v>
      </c>
      <c r="T105" s="53">
        <f t="shared" si="30"/>
        <v>65</v>
      </c>
      <c r="U105" s="49">
        <f t="shared" si="36"/>
        <v>-50.997946611909654</v>
      </c>
      <c r="V105" s="50">
        <f>(Gesamt!$B$2-IF(I105=0,G105,I105))/365.25</f>
        <v>116</v>
      </c>
      <c r="W105" s="50">
        <f t="shared" si="31"/>
        <v>65.002053388090346</v>
      </c>
      <c r="X105" s="54">
        <f>(F105+(IF(C105="W",IF(F105&lt;23347,VLOOKUP(23346,Staffelung,2,FALSE)*365.25,IF(F105&gt;24990,VLOOKUP(24991,Staffelung,2,FALSE)*365.25,VLOOKUP(F105,Staffelung,2,FALSE)*365.25)),Gesamt!$B$26*365.25)))</f>
        <v>23741.25</v>
      </c>
      <c r="Y105" s="52">
        <f t="shared" si="37"/>
        <v>23742</v>
      </c>
      <c r="Z105" s="53">
        <f t="shared" si="32"/>
        <v>65</v>
      </c>
      <c r="AA105" s="55">
        <f>IF(YEAR(Y105)&lt;=YEAR(Gesamt!$B$2),0,IF(V105&lt;Gesamt!$B$32,(IF(I105=0,G105,I105)+365.25*Gesamt!$B$32),0))</f>
        <v>0</v>
      </c>
      <c r="AB105" s="56">
        <f>IF(U105&lt;Gesamt!$B$36,Gesamt!$C$36,IF(U105&lt;Gesamt!$B$37,Gesamt!$C$37,IF(U105&lt;Gesamt!$B$38,Gesamt!$C$38,Gesamt!$C$39)))</f>
        <v>0</v>
      </c>
      <c r="AC105" s="36">
        <f>IF(AA105&gt;0,IF(AA105&lt;X105,K105/12*Gesamt!$C$32*(1+L105)^(Gesamt!$B$32-VB!V105)*(1+$K$4),0),0)</f>
        <v>0</v>
      </c>
      <c r="AD105" s="36">
        <f>(AC105/Gesamt!$B$32*V105/((1+Gesamt!$B$29)^(Gesamt!$B$32-VB!V105))*(1+AB105))</f>
        <v>0</v>
      </c>
      <c r="AE105" s="55">
        <f>IF(YEAR($Y105)&lt;=YEAR(Gesamt!$B$2),0,IF($V105&lt;Gesamt!$B$33,(IF($I105=0,$G105,$I105)+365.25*Gesamt!$B$33),0))</f>
        <v>0</v>
      </c>
      <c r="AF105" s="36" t="b">
        <f>IF(AE105&gt;0,IF(AE105&lt;$Y105,$K105/12*Gesamt!$C$33*(1+$L105)^(Gesamt!$B$33-VB!$V105)*(1+$K$4),IF(W105&gt;=35,K105/12*Gesamt!$C$33*(1+L105)^(W105-VB!V105)*(1+$K$4),0)))</f>
        <v>0</v>
      </c>
      <c r="AG105" s="36">
        <f>IF(W105&gt;=40,(AF105/Gesamt!$B$33*V105/((1+Gesamt!$B$29)^(Gesamt!$B$33-VB!V105))*(1+AB105)),IF(W105&gt;=35,(AF105/W105*V105/((1+Gesamt!$B$29)^(W105-VB!V105))*(1+AB105)),0))</f>
        <v>0</v>
      </c>
    </row>
    <row r="106" spans="4:33" x14ac:dyDescent="0.15">
      <c r="D106" s="41"/>
      <c r="F106" s="40"/>
      <c r="G106" s="40"/>
      <c r="J106" s="47"/>
      <c r="K106" s="32">
        <f t="shared" si="33"/>
        <v>0</v>
      </c>
      <c r="L106" s="48">
        <v>1.4999999999999999E-2</v>
      </c>
      <c r="M106" s="49">
        <f t="shared" si="34"/>
        <v>-50.997946611909654</v>
      </c>
      <c r="N106" s="50">
        <f>(Gesamt!$B$2-IF(H106=0,G106,H106))/365.25</f>
        <v>116</v>
      </c>
      <c r="O106" s="50">
        <f t="shared" si="29"/>
        <v>65.002053388090346</v>
      </c>
      <c r="P106" s="51">
        <f>IF(AND(OR(AND(H106&lt;=Gesamt!$B$11,G106&lt;=Gesamt!$B$11),AND(H106&gt;0,H106&lt;=Gesamt!$B$11)), O106&gt;=Gesamt!$B$4),VLOOKUP(O106,Gesamt!$B$4:$C$9,2),0)</f>
        <v>12</v>
      </c>
      <c r="Q106" s="37">
        <f>IF(M106&gt;0,((P106*K106/12)/O106*N106*((1+L106)^M106))/((1+Gesamt!$B$29)^(O106-N106)),0)</f>
        <v>0</v>
      </c>
      <c r="R106" s="52">
        <f>(F106+(IF(C106="W",IF(F106&lt;23347,VLOOKUP(23346,Staffelung,2,FALSE)*365.25,IF(F106&gt;24990,VLOOKUP(24991,Staffelung,2,FALSE)*365.25,VLOOKUP(F106,Staffelung,2,FALSE)*365.25)),Gesamt!$B$26*365.25)))</f>
        <v>23741.25</v>
      </c>
      <c r="S106" s="52">
        <f t="shared" si="35"/>
        <v>23742</v>
      </c>
      <c r="T106" s="53">
        <f t="shared" si="30"/>
        <v>65</v>
      </c>
      <c r="U106" s="49">
        <f t="shared" si="36"/>
        <v>-50.997946611909654</v>
      </c>
      <c r="V106" s="50">
        <f>(Gesamt!$B$2-IF(I106=0,G106,I106))/365.25</f>
        <v>116</v>
      </c>
      <c r="W106" s="50">
        <f t="shared" si="31"/>
        <v>65.002053388090346</v>
      </c>
      <c r="X106" s="54">
        <f>(F106+(IF(C106="W",IF(F106&lt;23347,VLOOKUP(23346,Staffelung,2,FALSE)*365.25,IF(F106&gt;24990,VLOOKUP(24991,Staffelung,2,FALSE)*365.25,VLOOKUP(F106,Staffelung,2,FALSE)*365.25)),Gesamt!$B$26*365.25)))</f>
        <v>23741.25</v>
      </c>
      <c r="Y106" s="52">
        <f t="shared" si="37"/>
        <v>23742</v>
      </c>
      <c r="Z106" s="53">
        <f t="shared" si="32"/>
        <v>65</v>
      </c>
      <c r="AA106" s="55">
        <f>IF(YEAR(Y106)&lt;=YEAR(Gesamt!$B$2),0,IF(V106&lt;Gesamt!$B$32,(IF(I106=0,G106,I106)+365.25*Gesamt!$B$32),0))</f>
        <v>0</v>
      </c>
      <c r="AB106" s="56">
        <f>IF(U106&lt;Gesamt!$B$36,Gesamt!$C$36,IF(U106&lt;Gesamt!$B$37,Gesamt!$C$37,IF(U106&lt;Gesamt!$B$38,Gesamt!$C$38,Gesamt!$C$39)))</f>
        <v>0</v>
      </c>
      <c r="AC106" s="36">
        <f>IF(AA106&gt;0,IF(AA106&lt;X106,K106/12*Gesamt!$C$32*(1+L106)^(Gesamt!$B$32-VB!V106)*(1+$K$4),0),0)</f>
        <v>0</v>
      </c>
      <c r="AD106" s="36">
        <f>(AC106/Gesamt!$B$32*V106/((1+Gesamt!$B$29)^(Gesamt!$B$32-VB!V106))*(1+AB106))</f>
        <v>0</v>
      </c>
      <c r="AE106" s="55">
        <f>IF(YEAR($Y106)&lt;=YEAR(Gesamt!$B$2),0,IF($V106&lt;Gesamt!$B$33,(IF($I106=0,$G106,$I106)+365.25*Gesamt!$B$33),0))</f>
        <v>0</v>
      </c>
      <c r="AF106" s="36" t="b">
        <f>IF(AE106&gt;0,IF(AE106&lt;$Y106,$K106/12*Gesamt!$C$33*(1+$L106)^(Gesamt!$B$33-VB!$V106)*(1+$K$4),IF(W106&gt;=35,K106/12*Gesamt!$C$33*(1+L106)^(W106-VB!V106)*(1+$K$4),0)))</f>
        <v>0</v>
      </c>
      <c r="AG106" s="36">
        <f>IF(W106&gt;=40,(AF106/Gesamt!$B$33*V106/((1+Gesamt!$B$29)^(Gesamt!$B$33-VB!V106))*(1+AB106)),IF(W106&gt;=35,(AF106/W106*V106/((1+Gesamt!$B$29)^(W106-VB!V106))*(1+AB106)),0))</f>
        <v>0</v>
      </c>
    </row>
    <row r="107" spans="4:33" x14ac:dyDescent="0.15">
      <c r="D107" s="41"/>
      <c r="F107" s="40"/>
      <c r="G107" s="40"/>
      <c r="J107" s="47"/>
      <c r="K107" s="32">
        <f t="shared" si="33"/>
        <v>0</v>
      </c>
      <c r="L107" s="48">
        <v>1.4999999999999999E-2</v>
      </c>
      <c r="M107" s="49">
        <f t="shared" si="34"/>
        <v>-50.997946611909654</v>
      </c>
      <c r="N107" s="50">
        <f>(Gesamt!$B$2-IF(H107=0,G107,H107))/365.25</f>
        <v>116</v>
      </c>
      <c r="O107" s="50">
        <f t="shared" si="29"/>
        <v>65.002053388090346</v>
      </c>
      <c r="P107" s="51">
        <f>IF(AND(OR(AND(H107&lt;=Gesamt!$B$11,G107&lt;=Gesamt!$B$11),AND(H107&gt;0,H107&lt;=Gesamt!$B$11)), O107&gt;=Gesamt!$B$4),VLOOKUP(O107,Gesamt!$B$4:$C$9,2),0)</f>
        <v>12</v>
      </c>
      <c r="Q107" s="37">
        <f>IF(M107&gt;0,((P107*K107/12)/O107*N107*((1+L107)^M107))/((1+Gesamt!$B$29)^(O107-N107)),0)</f>
        <v>0</v>
      </c>
      <c r="R107" s="52">
        <f>(F107+(IF(C107="W",IF(F107&lt;23347,VLOOKUP(23346,Staffelung,2,FALSE)*365.25,IF(F107&gt;24990,VLOOKUP(24991,Staffelung,2,FALSE)*365.25,VLOOKUP(F107,Staffelung,2,FALSE)*365.25)),Gesamt!$B$26*365.25)))</f>
        <v>23741.25</v>
      </c>
      <c r="S107" s="52">
        <f t="shared" si="35"/>
        <v>23742</v>
      </c>
      <c r="T107" s="53">
        <f t="shared" si="30"/>
        <v>65</v>
      </c>
      <c r="U107" s="49">
        <f t="shared" si="36"/>
        <v>-50.997946611909654</v>
      </c>
      <c r="V107" s="50">
        <f>(Gesamt!$B$2-IF(I107=0,G107,I107))/365.25</f>
        <v>116</v>
      </c>
      <c r="W107" s="50">
        <f t="shared" si="31"/>
        <v>65.002053388090346</v>
      </c>
      <c r="X107" s="54">
        <f>(F107+(IF(C107="W",IF(F107&lt;23347,VLOOKUP(23346,Staffelung,2,FALSE)*365.25,IF(F107&gt;24990,VLOOKUP(24991,Staffelung,2,FALSE)*365.25,VLOOKUP(F107,Staffelung,2,FALSE)*365.25)),Gesamt!$B$26*365.25)))</f>
        <v>23741.25</v>
      </c>
      <c r="Y107" s="52">
        <f t="shared" si="37"/>
        <v>23742</v>
      </c>
      <c r="Z107" s="53">
        <f t="shared" si="32"/>
        <v>65</v>
      </c>
      <c r="AA107" s="55">
        <f>IF(YEAR(Y107)&lt;=YEAR(Gesamt!$B$2),0,IF(V107&lt;Gesamt!$B$32,(IF(I107=0,G107,I107)+365.25*Gesamt!$B$32),0))</f>
        <v>0</v>
      </c>
      <c r="AB107" s="56">
        <f>IF(U107&lt;Gesamt!$B$36,Gesamt!$C$36,IF(U107&lt;Gesamt!$B$37,Gesamt!$C$37,IF(U107&lt;Gesamt!$B$38,Gesamt!$C$38,Gesamt!$C$39)))</f>
        <v>0</v>
      </c>
      <c r="AC107" s="36">
        <f>IF(AA107&gt;0,IF(AA107&lt;X107,K107/12*Gesamt!$C$32*(1+L107)^(Gesamt!$B$32-VB!V107)*(1+$K$4),0),0)</f>
        <v>0</v>
      </c>
      <c r="AD107" s="36">
        <f>(AC107/Gesamt!$B$32*V107/((1+Gesamt!$B$29)^(Gesamt!$B$32-VB!V107))*(1+AB107))</f>
        <v>0</v>
      </c>
      <c r="AE107" s="55">
        <f>IF(YEAR($Y107)&lt;=YEAR(Gesamt!$B$2),0,IF($V107&lt;Gesamt!$B$33,(IF($I107=0,$G107,$I107)+365.25*Gesamt!$B$33),0))</f>
        <v>0</v>
      </c>
      <c r="AF107" s="36" t="b">
        <f>IF(AE107&gt;0,IF(AE107&lt;$Y107,$K107/12*Gesamt!$C$33*(1+$L107)^(Gesamt!$B$33-VB!$V107)*(1+$K$4),IF(W107&gt;=35,K107/12*Gesamt!$C$33*(1+L107)^(W107-VB!V107)*(1+$K$4),0)))</f>
        <v>0</v>
      </c>
      <c r="AG107" s="36">
        <f>IF(W107&gt;=40,(AF107/Gesamt!$B$33*V107/((1+Gesamt!$B$29)^(Gesamt!$B$33-VB!V107))*(1+AB107)),IF(W107&gt;=35,(AF107/W107*V107/((1+Gesamt!$B$29)^(W107-VB!V107))*(1+AB107)),0))</f>
        <v>0</v>
      </c>
    </row>
    <row r="108" spans="4:33" x14ac:dyDescent="0.15">
      <c r="D108" s="41"/>
      <c r="F108" s="40"/>
      <c r="G108" s="40"/>
      <c r="J108" s="47"/>
      <c r="K108" s="32">
        <f t="shared" si="33"/>
        <v>0</v>
      </c>
      <c r="L108" s="48">
        <v>1.4999999999999999E-2</v>
      </c>
      <c r="M108" s="49">
        <f t="shared" si="34"/>
        <v>-50.997946611909654</v>
      </c>
      <c r="N108" s="50">
        <f>(Gesamt!$B$2-IF(H108=0,G108,H108))/365.25</f>
        <v>116</v>
      </c>
      <c r="O108" s="50">
        <f t="shared" si="29"/>
        <v>65.002053388090346</v>
      </c>
      <c r="P108" s="51">
        <f>IF(AND(OR(AND(H108&lt;=Gesamt!$B$11,G108&lt;=Gesamt!$B$11),AND(H108&gt;0,H108&lt;=Gesamt!$B$11)), O108&gt;=Gesamt!$B$4),VLOOKUP(O108,Gesamt!$B$4:$C$9,2),0)</f>
        <v>12</v>
      </c>
      <c r="Q108" s="37">
        <f>IF(M108&gt;0,((P108*K108/12)/O108*N108*((1+L108)^M108))/((1+Gesamt!$B$29)^(O108-N108)),0)</f>
        <v>0</v>
      </c>
      <c r="R108" s="52">
        <f>(F108+(IF(C108="W",IF(F108&lt;23347,VLOOKUP(23346,Staffelung,2,FALSE)*365.25,IF(F108&gt;24990,VLOOKUP(24991,Staffelung,2,FALSE)*365.25,VLOOKUP(F108,Staffelung,2,FALSE)*365.25)),Gesamt!$B$26*365.25)))</f>
        <v>23741.25</v>
      </c>
      <c r="S108" s="52">
        <f t="shared" si="35"/>
        <v>23742</v>
      </c>
      <c r="T108" s="53">
        <f t="shared" si="30"/>
        <v>65</v>
      </c>
      <c r="U108" s="49">
        <f t="shared" si="36"/>
        <v>-50.997946611909654</v>
      </c>
      <c r="V108" s="50">
        <f>(Gesamt!$B$2-IF(I108=0,G108,I108))/365.25</f>
        <v>116</v>
      </c>
      <c r="W108" s="50">
        <f t="shared" si="31"/>
        <v>65.002053388090346</v>
      </c>
      <c r="X108" s="54">
        <f>(F108+(IF(C108="W",IF(F108&lt;23347,VLOOKUP(23346,Staffelung,2,FALSE)*365.25,IF(F108&gt;24990,VLOOKUP(24991,Staffelung,2,FALSE)*365.25,VLOOKUP(F108,Staffelung,2,FALSE)*365.25)),Gesamt!$B$26*365.25)))</f>
        <v>23741.25</v>
      </c>
      <c r="Y108" s="52">
        <f t="shared" si="37"/>
        <v>23742</v>
      </c>
      <c r="Z108" s="53">
        <f t="shared" si="32"/>
        <v>65</v>
      </c>
      <c r="AA108" s="55">
        <f>IF(YEAR(Y108)&lt;=YEAR(Gesamt!$B$2),0,IF(V108&lt;Gesamt!$B$32,(IF(I108=0,G108,I108)+365.25*Gesamt!$B$32),0))</f>
        <v>0</v>
      </c>
      <c r="AB108" s="56">
        <f>IF(U108&lt;Gesamt!$B$36,Gesamt!$C$36,IF(U108&lt;Gesamt!$B$37,Gesamt!$C$37,IF(U108&lt;Gesamt!$B$38,Gesamt!$C$38,Gesamt!$C$39)))</f>
        <v>0</v>
      </c>
      <c r="AC108" s="36">
        <f>IF(AA108&gt;0,IF(AA108&lt;X108,K108/12*Gesamt!$C$32*(1+L108)^(Gesamt!$B$32-VB!V108)*(1+$K$4),0),0)</f>
        <v>0</v>
      </c>
      <c r="AD108" s="36">
        <f>(AC108/Gesamt!$B$32*V108/((1+Gesamt!$B$29)^(Gesamt!$B$32-VB!V108))*(1+AB108))</f>
        <v>0</v>
      </c>
      <c r="AE108" s="55">
        <f>IF(YEAR($Y108)&lt;=YEAR(Gesamt!$B$2),0,IF($V108&lt;Gesamt!$B$33,(IF($I108=0,$G108,$I108)+365.25*Gesamt!$B$33),0))</f>
        <v>0</v>
      </c>
      <c r="AF108" s="36" t="b">
        <f>IF(AE108&gt;0,IF(AE108&lt;$Y108,$K108/12*Gesamt!$C$33*(1+$L108)^(Gesamt!$B$33-VB!$V108)*(1+$K$4),IF(W108&gt;=35,K108/12*Gesamt!$C$33*(1+L108)^(W108-VB!V108)*(1+$K$4),0)))</f>
        <v>0</v>
      </c>
      <c r="AG108" s="36">
        <f>IF(W108&gt;=40,(AF108/Gesamt!$B$33*V108/((1+Gesamt!$B$29)^(Gesamt!$B$33-VB!V108))*(1+AB108)),IF(W108&gt;=35,(AF108/W108*V108/((1+Gesamt!$B$29)^(W108-VB!V108))*(1+AB108)),0))</f>
        <v>0</v>
      </c>
    </row>
    <row r="109" spans="4:33" x14ac:dyDescent="0.15">
      <c r="D109" s="41"/>
      <c r="F109" s="40"/>
      <c r="G109" s="40"/>
      <c r="J109" s="47"/>
      <c r="K109" s="32">
        <f t="shared" si="33"/>
        <v>0</v>
      </c>
      <c r="L109" s="48">
        <v>1.4999999999999999E-2</v>
      </c>
      <c r="M109" s="49">
        <f t="shared" si="34"/>
        <v>-50.997946611909654</v>
      </c>
      <c r="N109" s="50">
        <f>(Gesamt!$B$2-IF(H109=0,G109,H109))/365.25</f>
        <v>116</v>
      </c>
      <c r="O109" s="50">
        <f t="shared" si="29"/>
        <v>65.002053388090346</v>
      </c>
      <c r="P109" s="51">
        <f>IF(AND(OR(AND(H109&lt;=Gesamt!$B$11,G109&lt;=Gesamt!$B$11),AND(H109&gt;0,H109&lt;=Gesamt!$B$11)), O109&gt;=Gesamt!$B$4),VLOOKUP(O109,Gesamt!$B$4:$C$9,2),0)</f>
        <v>12</v>
      </c>
      <c r="Q109" s="37">
        <f>IF(M109&gt;0,((P109*K109/12)/O109*N109*((1+L109)^M109))/((1+Gesamt!$B$29)^(O109-N109)),0)</f>
        <v>0</v>
      </c>
      <c r="R109" s="52">
        <f>(F109+(IF(C109="W",IF(F109&lt;23347,VLOOKUP(23346,Staffelung,2,FALSE)*365.25,IF(F109&gt;24990,VLOOKUP(24991,Staffelung,2,FALSE)*365.25,VLOOKUP(F109,Staffelung,2,FALSE)*365.25)),Gesamt!$B$26*365.25)))</f>
        <v>23741.25</v>
      </c>
      <c r="S109" s="52">
        <f t="shared" si="35"/>
        <v>23742</v>
      </c>
      <c r="T109" s="53">
        <f t="shared" si="30"/>
        <v>65</v>
      </c>
      <c r="U109" s="49">
        <f t="shared" si="36"/>
        <v>-50.997946611909654</v>
      </c>
      <c r="V109" s="50">
        <f>(Gesamt!$B$2-IF(I109=0,G109,I109))/365.25</f>
        <v>116</v>
      </c>
      <c r="W109" s="50">
        <f t="shared" si="31"/>
        <v>65.002053388090346</v>
      </c>
      <c r="X109" s="54">
        <f>(F109+(IF(C109="W",IF(F109&lt;23347,VLOOKUP(23346,Staffelung,2,FALSE)*365.25,IF(F109&gt;24990,VLOOKUP(24991,Staffelung,2,FALSE)*365.25,VLOOKUP(F109,Staffelung,2,FALSE)*365.25)),Gesamt!$B$26*365.25)))</f>
        <v>23741.25</v>
      </c>
      <c r="Y109" s="52">
        <f t="shared" si="37"/>
        <v>23742</v>
      </c>
      <c r="Z109" s="53">
        <f t="shared" si="32"/>
        <v>65</v>
      </c>
      <c r="AA109" s="55">
        <f>IF(YEAR(Y109)&lt;=YEAR(Gesamt!$B$2),0,IF(V109&lt;Gesamt!$B$32,(IF(I109=0,G109,I109)+365.25*Gesamt!$B$32),0))</f>
        <v>0</v>
      </c>
      <c r="AB109" s="56">
        <f>IF(U109&lt;Gesamt!$B$36,Gesamt!$C$36,IF(U109&lt;Gesamt!$B$37,Gesamt!$C$37,IF(U109&lt;Gesamt!$B$38,Gesamt!$C$38,Gesamt!$C$39)))</f>
        <v>0</v>
      </c>
      <c r="AC109" s="36">
        <f>IF(AA109&gt;0,IF(AA109&lt;X109,K109/12*Gesamt!$C$32*(1+L109)^(Gesamt!$B$32-VB!V109)*(1+$K$4),0),0)</f>
        <v>0</v>
      </c>
      <c r="AD109" s="36">
        <f>(AC109/Gesamt!$B$32*V109/((1+Gesamt!$B$29)^(Gesamt!$B$32-VB!V109))*(1+AB109))</f>
        <v>0</v>
      </c>
      <c r="AE109" s="55">
        <f>IF(YEAR($Y109)&lt;=YEAR(Gesamt!$B$2),0,IF($V109&lt;Gesamt!$B$33,(IF($I109=0,$G109,$I109)+365.25*Gesamt!$B$33),0))</f>
        <v>0</v>
      </c>
      <c r="AF109" s="36" t="b">
        <f>IF(AE109&gt;0,IF(AE109&lt;$Y109,$K109/12*Gesamt!$C$33*(1+$L109)^(Gesamt!$B$33-VB!$V109)*(1+$K$4),IF(W109&gt;=35,K109/12*Gesamt!$C$33*(1+L109)^(W109-VB!V109)*(1+$K$4),0)))</f>
        <v>0</v>
      </c>
      <c r="AG109" s="36">
        <f>IF(W109&gt;=40,(AF109/Gesamt!$B$33*V109/((1+Gesamt!$B$29)^(Gesamt!$B$33-VB!V109))*(1+AB109)),IF(W109&gt;=35,(AF109/W109*V109/((1+Gesamt!$B$29)^(W109-VB!V109))*(1+AB109)),0))</f>
        <v>0</v>
      </c>
    </row>
    <row r="110" spans="4:33" x14ac:dyDescent="0.15">
      <c r="D110" s="41"/>
      <c r="F110" s="40"/>
      <c r="G110" s="40"/>
      <c r="J110" s="47"/>
      <c r="K110" s="32">
        <f t="shared" si="33"/>
        <v>0</v>
      </c>
      <c r="L110" s="48">
        <v>1.4999999999999999E-2</v>
      </c>
      <c r="M110" s="49">
        <f t="shared" si="34"/>
        <v>-50.997946611909654</v>
      </c>
      <c r="N110" s="50">
        <f>(Gesamt!$B$2-IF(H110=0,G110,H110))/365.25</f>
        <v>116</v>
      </c>
      <c r="O110" s="50">
        <f t="shared" si="29"/>
        <v>65.002053388090346</v>
      </c>
      <c r="P110" s="51">
        <f>IF(AND(OR(AND(H110&lt;=Gesamt!$B$11,G110&lt;=Gesamt!$B$11),AND(H110&gt;0,H110&lt;=Gesamt!$B$11)), O110&gt;=Gesamt!$B$4),VLOOKUP(O110,Gesamt!$B$4:$C$9,2),0)</f>
        <v>12</v>
      </c>
      <c r="Q110" s="37">
        <f>IF(M110&gt;0,((P110*K110/12)/O110*N110*((1+L110)^M110))/((1+Gesamt!$B$29)^(O110-N110)),0)</f>
        <v>0</v>
      </c>
      <c r="R110" s="52">
        <f>(F110+(IF(C110="W",IF(F110&lt;23347,VLOOKUP(23346,Staffelung,2,FALSE)*365.25,IF(F110&gt;24990,VLOOKUP(24991,Staffelung,2,FALSE)*365.25,VLOOKUP(F110,Staffelung,2,FALSE)*365.25)),Gesamt!$B$26*365.25)))</f>
        <v>23741.25</v>
      </c>
      <c r="S110" s="52">
        <f t="shared" si="35"/>
        <v>23742</v>
      </c>
      <c r="T110" s="53">
        <f t="shared" si="30"/>
        <v>65</v>
      </c>
      <c r="U110" s="49">
        <f t="shared" si="36"/>
        <v>-50.997946611909654</v>
      </c>
      <c r="V110" s="50">
        <f>(Gesamt!$B$2-IF(I110=0,G110,I110))/365.25</f>
        <v>116</v>
      </c>
      <c r="W110" s="50">
        <f t="shared" si="31"/>
        <v>65.002053388090346</v>
      </c>
      <c r="X110" s="54">
        <f>(F110+(IF(C110="W",IF(F110&lt;23347,VLOOKUP(23346,Staffelung,2,FALSE)*365.25,IF(F110&gt;24990,VLOOKUP(24991,Staffelung,2,FALSE)*365.25,VLOOKUP(F110,Staffelung,2,FALSE)*365.25)),Gesamt!$B$26*365.25)))</f>
        <v>23741.25</v>
      </c>
      <c r="Y110" s="52">
        <f t="shared" si="37"/>
        <v>23742</v>
      </c>
      <c r="Z110" s="53">
        <f t="shared" si="32"/>
        <v>65</v>
      </c>
      <c r="AA110" s="55">
        <f>IF(YEAR(Y110)&lt;=YEAR(Gesamt!$B$2),0,IF(V110&lt;Gesamt!$B$32,(IF(I110=0,G110,I110)+365.25*Gesamt!$B$32),0))</f>
        <v>0</v>
      </c>
      <c r="AB110" s="56">
        <f>IF(U110&lt;Gesamt!$B$36,Gesamt!$C$36,IF(U110&lt;Gesamt!$B$37,Gesamt!$C$37,IF(U110&lt;Gesamt!$B$38,Gesamt!$C$38,Gesamt!$C$39)))</f>
        <v>0</v>
      </c>
      <c r="AC110" s="36">
        <f>IF(AA110&gt;0,IF(AA110&lt;X110,K110/12*Gesamt!$C$32*(1+L110)^(Gesamt!$B$32-VB!V110)*(1+$K$4),0),0)</f>
        <v>0</v>
      </c>
      <c r="AD110" s="36">
        <f>(AC110/Gesamt!$B$32*V110/((1+Gesamt!$B$29)^(Gesamt!$B$32-VB!V110))*(1+AB110))</f>
        <v>0</v>
      </c>
      <c r="AE110" s="55">
        <f>IF(YEAR($Y110)&lt;=YEAR(Gesamt!$B$2),0,IF($V110&lt;Gesamt!$B$33,(IF($I110=0,$G110,$I110)+365.25*Gesamt!$B$33),0))</f>
        <v>0</v>
      </c>
      <c r="AF110" s="36" t="b">
        <f>IF(AE110&gt;0,IF(AE110&lt;$Y110,$K110/12*Gesamt!$C$33*(1+$L110)^(Gesamt!$B$33-VB!$V110)*(1+$K$4),IF(W110&gt;=35,K110/12*Gesamt!$C$33*(1+L110)^(W110-VB!V110)*(1+$K$4),0)))</f>
        <v>0</v>
      </c>
      <c r="AG110" s="36">
        <f>IF(W110&gt;=40,(AF110/Gesamt!$B$33*V110/((1+Gesamt!$B$29)^(Gesamt!$B$33-VB!V110))*(1+AB110)),IF(W110&gt;=35,(AF110/W110*V110/((1+Gesamt!$B$29)^(W110-VB!V110))*(1+AB110)),0))</f>
        <v>0</v>
      </c>
    </row>
    <row r="111" spans="4:33" x14ac:dyDescent="0.15">
      <c r="D111" s="41"/>
      <c r="F111" s="40"/>
      <c r="G111" s="40"/>
      <c r="J111" s="47"/>
      <c r="K111" s="32">
        <f t="shared" si="33"/>
        <v>0</v>
      </c>
      <c r="L111" s="48">
        <v>1.4999999999999999E-2</v>
      </c>
      <c r="M111" s="49">
        <f t="shared" si="34"/>
        <v>-50.997946611909654</v>
      </c>
      <c r="N111" s="50">
        <f>(Gesamt!$B$2-IF(H111=0,G111,H111))/365.25</f>
        <v>116</v>
      </c>
      <c r="O111" s="50">
        <f t="shared" si="29"/>
        <v>65.002053388090346</v>
      </c>
      <c r="P111" s="51">
        <f>IF(AND(OR(AND(H111&lt;=Gesamt!$B$11,G111&lt;=Gesamt!$B$11),AND(H111&gt;0,H111&lt;=Gesamt!$B$11)), O111&gt;=Gesamt!$B$4),VLOOKUP(O111,Gesamt!$B$4:$C$9,2),0)</f>
        <v>12</v>
      </c>
      <c r="Q111" s="37">
        <f>IF(M111&gt;0,((P111*K111/12)/O111*N111*((1+L111)^M111))/((1+Gesamt!$B$29)^(O111-N111)),0)</f>
        <v>0</v>
      </c>
      <c r="R111" s="52">
        <f>(F111+(IF(C111="W",IF(F111&lt;23347,VLOOKUP(23346,Staffelung,2,FALSE)*365.25,IF(F111&gt;24990,VLOOKUP(24991,Staffelung,2,FALSE)*365.25,VLOOKUP(F111,Staffelung,2,FALSE)*365.25)),Gesamt!$B$26*365.25)))</f>
        <v>23741.25</v>
      </c>
      <c r="S111" s="52">
        <f t="shared" si="35"/>
        <v>23742</v>
      </c>
      <c r="T111" s="53">
        <f t="shared" si="30"/>
        <v>65</v>
      </c>
      <c r="U111" s="49">
        <f t="shared" si="36"/>
        <v>-50.997946611909654</v>
      </c>
      <c r="V111" s="50">
        <f>(Gesamt!$B$2-IF(I111=0,G111,I111))/365.25</f>
        <v>116</v>
      </c>
      <c r="W111" s="50">
        <f t="shared" si="31"/>
        <v>65.002053388090346</v>
      </c>
      <c r="X111" s="54">
        <f>(F111+(IF(C111="W",IF(F111&lt;23347,VLOOKUP(23346,Staffelung,2,FALSE)*365.25,IF(F111&gt;24990,VLOOKUP(24991,Staffelung,2,FALSE)*365.25,VLOOKUP(F111,Staffelung,2,FALSE)*365.25)),Gesamt!$B$26*365.25)))</f>
        <v>23741.25</v>
      </c>
      <c r="Y111" s="52">
        <f t="shared" si="37"/>
        <v>23742</v>
      </c>
      <c r="Z111" s="53">
        <f t="shared" si="32"/>
        <v>65</v>
      </c>
      <c r="AA111" s="55">
        <f>IF(YEAR(Y111)&lt;=YEAR(Gesamt!$B$2),0,IF(V111&lt;Gesamt!$B$32,(IF(I111=0,G111,I111)+365.25*Gesamt!$B$32),0))</f>
        <v>0</v>
      </c>
      <c r="AB111" s="56">
        <f>IF(U111&lt;Gesamt!$B$36,Gesamt!$C$36,IF(U111&lt;Gesamt!$B$37,Gesamt!$C$37,IF(U111&lt;Gesamt!$B$38,Gesamt!$C$38,Gesamt!$C$39)))</f>
        <v>0</v>
      </c>
      <c r="AC111" s="36">
        <f>IF(AA111&gt;0,IF(AA111&lt;X111,K111/12*Gesamt!$C$32*(1+L111)^(Gesamt!$B$32-VB!V111)*(1+$K$4),0),0)</f>
        <v>0</v>
      </c>
      <c r="AD111" s="36">
        <f>(AC111/Gesamt!$B$32*V111/((1+Gesamt!$B$29)^(Gesamt!$B$32-VB!V111))*(1+AB111))</f>
        <v>0</v>
      </c>
      <c r="AE111" s="55">
        <f>IF(YEAR($Y111)&lt;=YEAR(Gesamt!$B$2),0,IF($V111&lt;Gesamt!$B$33,(IF($I111=0,$G111,$I111)+365.25*Gesamt!$B$33),0))</f>
        <v>0</v>
      </c>
      <c r="AF111" s="36" t="b">
        <f>IF(AE111&gt;0,IF(AE111&lt;$Y111,$K111/12*Gesamt!$C$33*(1+$L111)^(Gesamt!$B$33-VB!$V111)*(1+$K$4),IF(W111&gt;=35,K111/12*Gesamt!$C$33*(1+L111)^(W111-VB!V111)*(1+$K$4),0)))</f>
        <v>0</v>
      </c>
      <c r="AG111" s="36">
        <f>IF(W111&gt;=40,(AF111/Gesamt!$B$33*V111/((1+Gesamt!$B$29)^(Gesamt!$B$33-VB!V111))*(1+AB111)),IF(W111&gt;=35,(AF111/W111*V111/((1+Gesamt!$B$29)^(W111-VB!V111))*(1+AB111)),0))</f>
        <v>0</v>
      </c>
    </row>
    <row r="112" spans="4:33" x14ac:dyDescent="0.15">
      <c r="D112" s="41"/>
      <c r="F112" s="40"/>
      <c r="G112" s="40"/>
      <c r="J112" s="47"/>
      <c r="K112" s="32">
        <f t="shared" si="33"/>
        <v>0</v>
      </c>
      <c r="L112" s="48">
        <v>1.4999999999999999E-2</v>
      </c>
      <c r="M112" s="49">
        <f t="shared" si="34"/>
        <v>-50.997946611909654</v>
      </c>
      <c r="N112" s="50">
        <f>(Gesamt!$B$2-IF(H112=0,G112,H112))/365.25</f>
        <v>116</v>
      </c>
      <c r="O112" s="50">
        <f t="shared" si="29"/>
        <v>65.002053388090346</v>
      </c>
      <c r="P112" s="51">
        <f>IF(AND(OR(AND(H112&lt;=Gesamt!$B$11,G112&lt;=Gesamt!$B$11),AND(H112&gt;0,H112&lt;=Gesamt!$B$11)), O112&gt;=Gesamt!$B$4),VLOOKUP(O112,Gesamt!$B$4:$C$9,2),0)</f>
        <v>12</v>
      </c>
      <c r="Q112" s="37">
        <f>IF(M112&gt;0,((P112*K112/12)/O112*N112*((1+L112)^M112))/((1+Gesamt!$B$29)^(O112-N112)),0)</f>
        <v>0</v>
      </c>
      <c r="R112" s="52">
        <f>(F112+(IF(C112="W",IF(F112&lt;23347,VLOOKUP(23346,Staffelung,2,FALSE)*365.25,IF(F112&gt;24990,VLOOKUP(24991,Staffelung,2,FALSE)*365.25,VLOOKUP(F112,Staffelung,2,FALSE)*365.25)),Gesamt!$B$26*365.25)))</f>
        <v>23741.25</v>
      </c>
      <c r="S112" s="52">
        <f t="shared" si="35"/>
        <v>23742</v>
      </c>
      <c r="T112" s="53">
        <f t="shared" si="30"/>
        <v>65</v>
      </c>
      <c r="U112" s="49">
        <f t="shared" si="36"/>
        <v>-50.997946611909654</v>
      </c>
      <c r="V112" s="50">
        <f>(Gesamt!$B$2-IF(I112=0,G112,I112))/365.25</f>
        <v>116</v>
      </c>
      <c r="W112" s="50">
        <f t="shared" si="31"/>
        <v>65.002053388090346</v>
      </c>
      <c r="X112" s="54">
        <f>(F112+(IF(C112="W",IF(F112&lt;23347,VLOOKUP(23346,Staffelung,2,FALSE)*365.25,IF(F112&gt;24990,VLOOKUP(24991,Staffelung,2,FALSE)*365.25,VLOOKUP(F112,Staffelung,2,FALSE)*365.25)),Gesamt!$B$26*365.25)))</f>
        <v>23741.25</v>
      </c>
      <c r="Y112" s="52">
        <f t="shared" si="37"/>
        <v>23742</v>
      </c>
      <c r="Z112" s="53">
        <f t="shared" si="32"/>
        <v>65</v>
      </c>
      <c r="AA112" s="55">
        <f>IF(YEAR(Y112)&lt;=YEAR(Gesamt!$B$2),0,IF(V112&lt;Gesamt!$B$32,(IF(I112=0,G112,I112)+365.25*Gesamt!$B$32),0))</f>
        <v>0</v>
      </c>
      <c r="AB112" s="56">
        <f>IF(U112&lt;Gesamt!$B$36,Gesamt!$C$36,IF(U112&lt;Gesamt!$B$37,Gesamt!$C$37,IF(U112&lt;Gesamt!$B$38,Gesamt!$C$38,Gesamt!$C$39)))</f>
        <v>0</v>
      </c>
      <c r="AC112" s="36">
        <f>IF(AA112&gt;0,IF(AA112&lt;X112,K112/12*Gesamt!$C$32*(1+L112)^(Gesamt!$B$32-VB!V112)*(1+$K$4),0),0)</f>
        <v>0</v>
      </c>
      <c r="AD112" s="36">
        <f>(AC112/Gesamt!$B$32*V112/((1+Gesamt!$B$29)^(Gesamt!$B$32-VB!V112))*(1+AB112))</f>
        <v>0</v>
      </c>
      <c r="AE112" s="55">
        <f>IF(YEAR($Y112)&lt;=YEAR(Gesamt!$B$2),0,IF($V112&lt;Gesamt!$B$33,(IF($I112=0,$G112,$I112)+365.25*Gesamt!$B$33),0))</f>
        <v>0</v>
      </c>
      <c r="AF112" s="36" t="b">
        <f>IF(AE112&gt;0,IF(AE112&lt;$Y112,$K112/12*Gesamt!$C$33*(1+$L112)^(Gesamt!$B$33-VB!$V112)*(1+$K$4),IF(W112&gt;=35,K112/12*Gesamt!$C$33*(1+L112)^(W112-VB!V112)*(1+$K$4),0)))</f>
        <v>0</v>
      </c>
      <c r="AG112" s="36">
        <f>IF(W112&gt;=40,(AF112/Gesamt!$B$33*V112/((1+Gesamt!$B$29)^(Gesamt!$B$33-VB!V112))*(1+AB112)),IF(W112&gt;=35,(AF112/W112*V112/((1+Gesamt!$B$29)^(W112-VB!V112))*(1+AB112)),0))</f>
        <v>0</v>
      </c>
    </row>
    <row r="113" spans="4:33" x14ac:dyDescent="0.15">
      <c r="D113" s="41"/>
      <c r="F113" s="40"/>
      <c r="G113" s="40"/>
      <c r="J113" s="47"/>
      <c r="K113" s="32">
        <f t="shared" si="33"/>
        <v>0</v>
      </c>
      <c r="L113" s="48">
        <v>1.4999999999999999E-2</v>
      </c>
      <c r="M113" s="49">
        <f t="shared" si="34"/>
        <v>-50.997946611909654</v>
      </c>
      <c r="N113" s="50">
        <f>(Gesamt!$B$2-IF(H113=0,G113,H113))/365.25</f>
        <v>116</v>
      </c>
      <c r="O113" s="50">
        <f t="shared" si="29"/>
        <v>65.002053388090346</v>
      </c>
      <c r="P113" s="51">
        <f>IF(AND(OR(AND(H113&lt;=Gesamt!$B$11,G113&lt;=Gesamt!$B$11),AND(H113&gt;0,H113&lt;=Gesamt!$B$11)), O113&gt;=Gesamt!$B$4),VLOOKUP(O113,Gesamt!$B$4:$C$9,2),0)</f>
        <v>12</v>
      </c>
      <c r="Q113" s="37">
        <f>IF(M113&gt;0,((P113*K113/12)/O113*N113*((1+L113)^M113))/((1+Gesamt!$B$29)^(O113-N113)),0)</f>
        <v>0</v>
      </c>
      <c r="R113" s="52">
        <f>(F113+(IF(C113="W",IF(F113&lt;23347,VLOOKUP(23346,Staffelung,2,FALSE)*365.25,IF(F113&gt;24990,VLOOKUP(24991,Staffelung,2,FALSE)*365.25,VLOOKUP(F113,Staffelung,2,FALSE)*365.25)),Gesamt!$B$26*365.25)))</f>
        <v>23741.25</v>
      </c>
      <c r="S113" s="52">
        <f t="shared" si="35"/>
        <v>23742</v>
      </c>
      <c r="T113" s="53">
        <f t="shared" si="30"/>
        <v>65</v>
      </c>
      <c r="U113" s="49">
        <f t="shared" si="36"/>
        <v>-50.997946611909654</v>
      </c>
      <c r="V113" s="50">
        <f>(Gesamt!$B$2-IF(I113=0,G113,I113))/365.25</f>
        <v>116</v>
      </c>
      <c r="W113" s="50">
        <f t="shared" si="31"/>
        <v>65.002053388090346</v>
      </c>
      <c r="X113" s="54">
        <f>(F113+(IF(C113="W",IF(F113&lt;23347,VLOOKUP(23346,Staffelung,2,FALSE)*365.25,IF(F113&gt;24990,VLOOKUP(24991,Staffelung,2,FALSE)*365.25,VLOOKUP(F113,Staffelung,2,FALSE)*365.25)),Gesamt!$B$26*365.25)))</f>
        <v>23741.25</v>
      </c>
      <c r="Y113" s="52">
        <f t="shared" si="37"/>
        <v>23742</v>
      </c>
      <c r="Z113" s="53">
        <f t="shared" si="32"/>
        <v>65</v>
      </c>
      <c r="AA113" s="55">
        <f>IF(YEAR(Y113)&lt;=YEAR(Gesamt!$B$2),0,IF(V113&lt;Gesamt!$B$32,(IF(I113=0,G113,I113)+365.25*Gesamt!$B$32),0))</f>
        <v>0</v>
      </c>
      <c r="AB113" s="56">
        <f>IF(U113&lt;Gesamt!$B$36,Gesamt!$C$36,IF(U113&lt;Gesamt!$B$37,Gesamt!$C$37,IF(U113&lt;Gesamt!$B$38,Gesamt!$C$38,Gesamt!$C$39)))</f>
        <v>0</v>
      </c>
      <c r="AC113" s="36">
        <f>IF(AA113&gt;0,IF(AA113&lt;X113,K113/12*Gesamt!$C$32*(1+L113)^(Gesamt!$B$32-VB!V113)*(1+$K$4),0),0)</f>
        <v>0</v>
      </c>
      <c r="AD113" s="36">
        <f>(AC113/Gesamt!$B$32*V113/((1+Gesamt!$B$29)^(Gesamt!$B$32-VB!V113))*(1+AB113))</f>
        <v>0</v>
      </c>
      <c r="AE113" s="55">
        <f>IF(YEAR($Y113)&lt;=YEAR(Gesamt!$B$2),0,IF($V113&lt;Gesamt!$B$33,(IF($I113=0,$G113,$I113)+365.25*Gesamt!$B$33),0))</f>
        <v>0</v>
      </c>
      <c r="AF113" s="36" t="b">
        <f>IF(AE113&gt;0,IF(AE113&lt;$Y113,$K113/12*Gesamt!$C$33*(1+$L113)^(Gesamt!$B$33-VB!$V113)*(1+$K$4),IF(W113&gt;=35,K113/12*Gesamt!$C$33*(1+L113)^(W113-VB!V113)*(1+$K$4),0)))</f>
        <v>0</v>
      </c>
      <c r="AG113" s="36">
        <f>IF(W113&gt;=40,(AF113/Gesamt!$B$33*V113/((1+Gesamt!$B$29)^(Gesamt!$B$33-VB!V113))*(1+AB113)),IF(W113&gt;=35,(AF113/W113*V113/((1+Gesamt!$B$29)^(W113-VB!V113))*(1+AB113)),0))</f>
        <v>0</v>
      </c>
    </row>
    <row r="114" spans="4:33" x14ac:dyDescent="0.15">
      <c r="D114" s="41"/>
      <c r="F114" s="40"/>
      <c r="G114" s="40"/>
      <c r="J114" s="47"/>
      <c r="K114" s="32">
        <f t="shared" si="33"/>
        <v>0</v>
      </c>
      <c r="L114" s="48">
        <v>1.4999999999999999E-2</v>
      </c>
      <c r="M114" s="49">
        <f t="shared" si="34"/>
        <v>-50.997946611909654</v>
      </c>
      <c r="N114" s="50">
        <f>(Gesamt!$B$2-IF(H114=0,G114,H114))/365.25</f>
        <v>116</v>
      </c>
      <c r="O114" s="50">
        <f t="shared" si="29"/>
        <v>65.002053388090346</v>
      </c>
      <c r="P114" s="51">
        <f>IF(AND(OR(AND(H114&lt;=Gesamt!$B$11,G114&lt;=Gesamt!$B$11),AND(H114&gt;0,H114&lt;=Gesamt!$B$11)), O114&gt;=Gesamt!$B$4),VLOOKUP(O114,Gesamt!$B$4:$C$9,2),0)</f>
        <v>12</v>
      </c>
      <c r="Q114" s="37">
        <f>IF(M114&gt;0,((P114*K114/12)/O114*N114*((1+L114)^M114))/((1+Gesamt!$B$29)^(O114-N114)),0)</f>
        <v>0</v>
      </c>
      <c r="R114" s="52">
        <f>(F114+(IF(C114="W",IF(F114&lt;23347,VLOOKUP(23346,Staffelung,2,FALSE)*365.25,IF(F114&gt;24990,VLOOKUP(24991,Staffelung,2,FALSE)*365.25,VLOOKUP(F114,Staffelung,2,FALSE)*365.25)),Gesamt!$B$26*365.25)))</f>
        <v>23741.25</v>
      </c>
      <c r="S114" s="52">
        <f t="shared" si="35"/>
        <v>23742</v>
      </c>
      <c r="T114" s="53">
        <f t="shared" si="30"/>
        <v>65</v>
      </c>
      <c r="U114" s="49">
        <f t="shared" si="36"/>
        <v>-50.997946611909654</v>
      </c>
      <c r="V114" s="50">
        <f>(Gesamt!$B$2-IF(I114=0,G114,I114))/365.25</f>
        <v>116</v>
      </c>
      <c r="W114" s="50">
        <f t="shared" si="31"/>
        <v>65.002053388090346</v>
      </c>
      <c r="X114" s="54">
        <f>(F114+(IF(C114="W",IF(F114&lt;23347,VLOOKUP(23346,Staffelung,2,FALSE)*365.25,IF(F114&gt;24990,VLOOKUP(24991,Staffelung,2,FALSE)*365.25,VLOOKUP(F114,Staffelung,2,FALSE)*365.25)),Gesamt!$B$26*365.25)))</f>
        <v>23741.25</v>
      </c>
      <c r="Y114" s="52">
        <f t="shared" si="37"/>
        <v>23742</v>
      </c>
      <c r="Z114" s="53">
        <f t="shared" si="32"/>
        <v>65</v>
      </c>
      <c r="AA114" s="55">
        <f>IF(YEAR(Y114)&lt;=YEAR(Gesamt!$B$2),0,IF(V114&lt;Gesamt!$B$32,(IF(I114=0,G114,I114)+365.25*Gesamt!$B$32),0))</f>
        <v>0</v>
      </c>
      <c r="AB114" s="56">
        <f>IF(U114&lt;Gesamt!$B$36,Gesamt!$C$36,IF(U114&lt;Gesamt!$B$37,Gesamt!$C$37,IF(U114&lt;Gesamt!$B$38,Gesamt!$C$38,Gesamt!$C$39)))</f>
        <v>0</v>
      </c>
      <c r="AC114" s="36">
        <f>IF(AA114&gt;0,IF(AA114&lt;X114,K114/12*Gesamt!$C$32*(1+L114)^(Gesamt!$B$32-VB!V114)*(1+$K$4),0),0)</f>
        <v>0</v>
      </c>
      <c r="AD114" s="36">
        <f>(AC114/Gesamt!$B$32*V114/((1+Gesamt!$B$29)^(Gesamt!$B$32-VB!V114))*(1+AB114))</f>
        <v>0</v>
      </c>
      <c r="AE114" s="55">
        <f>IF(YEAR($Y114)&lt;=YEAR(Gesamt!$B$2),0,IF($V114&lt;Gesamt!$B$33,(IF($I114=0,$G114,$I114)+365.25*Gesamt!$B$33),0))</f>
        <v>0</v>
      </c>
      <c r="AF114" s="36" t="b">
        <f>IF(AE114&gt;0,IF(AE114&lt;$Y114,$K114/12*Gesamt!$C$33*(1+$L114)^(Gesamt!$B$33-VB!$V114)*(1+$K$4),IF(W114&gt;=35,K114/12*Gesamt!$C$33*(1+L114)^(W114-VB!V114)*(1+$K$4),0)))</f>
        <v>0</v>
      </c>
      <c r="AG114" s="36">
        <f>IF(W114&gt;=40,(AF114/Gesamt!$B$33*V114/((1+Gesamt!$B$29)^(Gesamt!$B$33-VB!V114))*(1+AB114)),IF(W114&gt;=35,(AF114/W114*V114/((1+Gesamt!$B$29)^(W114-VB!V114))*(1+AB114)),0))</f>
        <v>0</v>
      </c>
    </row>
    <row r="115" spans="4:33" x14ac:dyDescent="0.15">
      <c r="D115" s="41"/>
      <c r="F115" s="40"/>
      <c r="G115" s="40"/>
      <c r="J115" s="47"/>
      <c r="K115" s="32">
        <f t="shared" si="33"/>
        <v>0</v>
      </c>
      <c r="L115" s="48">
        <v>1.4999999999999999E-2</v>
      </c>
      <c r="M115" s="49">
        <f t="shared" si="34"/>
        <v>-50.997946611909654</v>
      </c>
      <c r="N115" s="50">
        <f>(Gesamt!$B$2-IF(H115=0,G115,H115))/365.25</f>
        <v>116</v>
      </c>
      <c r="O115" s="50">
        <f t="shared" si="29"/>
        <v>65.002053388090346</v>
      </c>
      <c r="P115" s="51">
        <f>IF(AND(OR(AND(H115&lt;=Gesamt!$B$11,G115&lt;=Gesamt!$B$11),AND(H115&gt;0,H115&lt;=Gesamt!$B$11)), O115&gt;=Gesamt!$B$4),VLOOKUP(O115,Gesamt!$B$4:$C$9,2),0)</f>
        <v>12</v>
      </c>
      <c r="Q115" s="37">
        <f>IF(M115&gt;0,((P115*K115/12)/O115*N115*((1+L115)^M115))/((1+Gesamt!$B$29)^(O115-N115)),0)</f>
        <v>0</v>
      </c>
      <c r="R115" s="52">
        <f>(F115+(IF(C115="W",IF(F115&lt;23347,VLOOKUP(23346,Staffelung,2,FALSE)*365.25,IF(F115&gt;24990,VLOOKUP(24991,Staffelung,2,FALSE)*365.25,VLOOKUP(F115,Staffelung,2,FALSE)*365.25)),Gesamt!$B$26*365.25)))</f>
        <v>23741.25</v>
      </c>
      <c r="S115" s="52">
        <f t="shared" si="35"/>
        <v>23742</v>
      </c>
      <c r="T115" s="53">
        <f t="shared" si="30"/>
        <v>65</v>
      </c>
      <c r="U115" s="49">
        <f t="shared" si="36"/>
        <v>-50.997946611909654</v>
      </c>
      <c r="V115" s="50">
        <f>(Gesamt!$B$2-IF(I115=0,G115,I115))/365.25</f>
        <v>116</v>
      </c>
      <c r="W115" s="50">
        <f t="shared" si="31"/>
        <v>65.002053388090346</v>
      </c>
      <c r="X115" s="54">
        <f>(F115+(IF(C115="W",IF(F115&lt;23347,VLOOKUP(23346,Staffelung,2,FALSE)*365.25,IF(F115&gt;24990,VLOOKUP(24991,Staffelung,2,FALSE)*365.25,VLOOKUP(F115,Staffelung,2,FALSE)*365.25)),Gesamt!$B$26*365.25)))</f>
        <v>23741.25</v>
      </c>
      <c r="Y115" s="52">
        <f t="shared" si="37"/>
        <v>23742</v>
      </c>
      <c r="Z115" s="53">
        <f t="shared" si="32"/>
        <v>65</v>
      </c>
      <c r="AA115" s="55">
        <f>IF(YEAR(Y115)&lt;=YEAR(Gesamt!$B$2),0,IF(V115&lt;Gesamt!$B$32,(IF(I115=0,G115,I115)+365.25*Gesamt!$B$32),0))</f>
        <v>0</v>
      </c>
      <c r="AB115" s="56">
        <f>IF(U115&lt;Gesamt!$B$36,Gesamt!$C$36,IF(U115&lt;Gesamt!$B$37,Gesamt!$C$37,IF(U115&lt;Gesamt!$B$38,Gesamt!$C$38,Gesamt!$C$39)))</f>
        <v>0</v>
      </c>
      <c r="AC115" s="36">
        <f>IF(AA115&gt;0,IF(AA115&lt;X115,K115/12*Gesamt!$C$32*(1+L115)^(Gesamt!$B$32-VB!V115)*(1+$K$4),0),0)</f>
        <v>0</v>
      </c>
      <c r="AD115" s="36">
        <f>(AC115/Gesamt!$B$32*V115/((1+Gesamt!$B$29)^(Gesamt!$B$32-VB!V115))*(1+AB115))</f>
        <v>0</v>
      </c>
      <c r="AE115" s="55">
        <f>IF(YEAR($Y115)&lt;=YEAR(Gesamt!$B$2),0,IF($V115&lt;Gesamt!$B$33,(IF($I115=0,$G115,$I115)+365.25*Gesamt!$B$33),0))</f>
        <v>0</v>
      </c>
      <c r="AF115" s="36" t="b">
        <f>IF(AE115&gt;0,IF(AE115&lt;$Y115,$K115/12*Gesamt!$C$33*(1+$L115)^(Gesamt!$B$33-VB!$V115)*(1+$K$4),IF(W115&gt;=35,K115/12*Gesamt!$C$33*(1+L115)^(W115-VB!V115)*(1+$K$4),0)))</f>
        <v>0</v>
      </c>
      <c r="AG115" s="36">
        <f>IF(W115&gt;=40,(AF115/Gesamt!$B$33*V115/((1+Gesamt!$B$29)^(Gesamt!$B$33-VB!V115))*(1+AB115)),IF(W115&gt;=35,(AF115/W115*V115/((1+Gesamt!$B$29)^(W115-VB!V115))*(1+AB115)),0))</f>
        <v>0</v>
      </c>
    </row>
    <row r="116" spans="4:33" x14ac:dyDescent="0.15">
      <c r="D116" s="41"/>
      <c r="F116" s="40"/>
      <c r="G116" s="40"/>
      <c r="J116" s="47"/>
      <c r="K116" s="32">
        <f t="shared" si="33"/>
        <v>0</v>
      </c>
      <c r="L116" s="48">
        <v>1.4999999999999999E-2</v>
      </c>
      <c r="M116" s="49">
        <f t="shared" si="34"/>
        <v>-50.997946611909654</v>
      </c>
      <c r="N116" s="50">
        <f>(Gesamt!$B$2-IF(H116=0,G116,H116))/365.25</f>
        <v>116</v>
      </c>
      <c r="O116" s="50">
        <f t="shared" si="29"/>
        <v>65.002053388090346</v>
      </c>
      <c r="P116" s="51">
        <f>IF(AND(OR(AND(H116&lt;=Gesamt!$B$11,G116&lt;=Gesamt!$B$11),AND(H116&gt;0,H116&lt;=Gesamt!$B$11)), O116&gt;=Gesamt!$B$4),VLOOKUP(O116,Gesamt!$B$4:$C$9,2),0)</f>
        <v>12</v>
      </c>
      <c r="Q116" s="37">
        <f>IF(M116&gt;0,((P116*K116/12)/O116*N116*((1+L116)^M116))/((1+Gesamt!$B$29)^(O116-N116)),0)</f>
        <v>0</v>
      </c>
      <c r="R116" s="52">
        <f>(F116+(IF(C116="W",IF(F116&lt;23347,VLOOKUP(23346,Staffelung,2,FALSE)*365.25,IF(F116&gt;24990,VLOOKUP(24991,Staffelung,2,FALSE)*365.25,VLOOKUP(F116,Staffelung,2,FALSE)*365.25)),Gesamt!$B$26*365.25)))</f>
        <v>23741.25</v>
      </c>
      <c r="S116" s="52">
        <f t="shared" si="35"/>
        <v>23742</v>
      </c>
      <c r="T116" s="53">
        <f t="shared" si="30"/>
        <v>65</v>
      </c>
      <c r="U116" s="49">
        <f t="shared" si="36"/>
        <v>-50.997946611909654</v>
      </c>
      <c r="V116" s="50">
        <f>(Gesamt!$B$2-IF(I116=0,G116,I116))/365.25</f>
        <v>116</v>
      </c>
      <c r="W116" s="50">
        <f t="shared" si="31"/>
        <v>65.002053388090346</v>
      </c>
      <c r="X116" s="54">
        <f>(F116+(IF(C116="W",IF(F116&lt;23347,VLOOKUP(23346,Staffelung,2,FALSE)*365.25,IF(F116&gt;24990,VLOOKUP(24991,Staffelung,2,FALSE)*365.25,VLOOKUP(F116,Staffelung,2,FALSE)*365.25)),Gesamt!$B$26*365.25)))</f>
        <v>23741.25</v>
      </c>
      <c r="Y116" s="52">
        <f t="shared" si="37"/>
        <v>23742</v>
      </c>
      <c r="Z116" s="53">
        <f t="shared" si="32"/>
        <v>65</v>
      </c>
      <c r="AA116" s="55">
        <f>IF(YEAR(Y116)&lt;=YEAR(Gesamt!$B$2),0,IF(V116&lt;Gesamt!$B$32,(IF(I116=0,G116,I116)+365.25*Gesamt!$B$32),0))</f>
        <v>0</v>
      </c>
      <c r="AB116" s="56">
        <f>IF(U116&lt;Gesamt!$B$36,Gesamt!$C$36,IF(U116&lt;Gesamt!$B$37,Gesamt!$C$37,IF(U116&lt;Gesamt!$B$38,Gesamt!$C$38,Gesamt!$C$39)))</f>
        <v>0</v>
      </c>
      <c r="AC116" s="36">
        <f>IF(AA116&gt;0,IF(AA116&lt;X116,K116/12*Gesamt!$C$32*(1+L116)^(Gesamt!$B$32-VB!V116)*(1+$K$4),0),0)</f>
        <v>0</v>
      </c>
      <c r="AD116" s="36">
        <f>(AC116/Gesamt!$B$32*V116/((1+Gesamt!$B$29)^(Gesamt!$B$32-VB!V116))*(1+AB116))</f>
        <v>0</v>
      </c>
      <c r="AE116" s="55">
        <f>IF(YEAR($Y116)&lt;=YEAR(Gesamt!$B$2),0,IF($V116&lt;Gesamt!$B$33,(IF($I116=0,$G116,$I116)+365.25*Gesamt!$B$33),0))</f>
        <v>0</v>
      </c>
      <c r="AF116" s="36" t="b">
        <f>IF(AE116&gt;0,IF(AE116&lt;$Y116,$K116/12*Gesamt!$C$33*(1+$L116)^(Gesamt!$B$33-VB!$V116)*(1+$K$4),IF(W116&gt;=35,K116/12*Gesamt!$C$33*(1+L116)^(W116-VB!V116)*(1+$K$4),0)))</f>
        <v>0</v>
      </c>
      <c r="AG116" s="36">
        <f>IF(W116&gt;=40,(AF116/Gesamt!$B$33*V116/((1+Gesamt!$B$29)^(Gesamt!$B$33-VB!V116))*(1+AB116)),IF(W116&gt;=35,(AF116/W116*V116/((1+Gesamt!$B$29)^(W116-VB!V116))*(1+AB116)),0))</f>
        <v>0</v>
      </c>
    </row>
    <row r="117" spans="4:33" x14ac:dyDescent="0.15">
      <c r="D117" s="41"/>
      <c r="F117" s="40"/>
      <c r="G117" s="40"/>
      <c r="J117" s="47"/>
      <c r="K117" s="32">
        <f t="shared" si="33"/>
        <v>0</v>
      </c>
      <c r="L117" s="48">
        <v>1.4999999999999999E-2</v>
      </c>
      <c r="M117" s="49">
        <f t="shared" si="34"/>
        <v>-50.997946611909654</v>
      </c>
      <c r="N117" s="50">
        <f>(Gesamt!$B$2-IF(H117=0,G117,H117))/365.25</f>
        <v>116</v>
      </c>
      <c r="O117" s="50">
        <f t="shared" si="29"/>
        <v>65.002053388090346</v>
      </c>
      <c r="P117" s="51">
        <f>IF(AND(OR(AND(H117&lt;=Gesamt!$B$11,G117&lt;=Gesamt!$B$11),AND(H117&gt;0,H117&lt;=Gesamt!$B$11)), O117&gt;=Gesamt!$B$4),VLOOKUP(O117,Gesamt!$B$4:$C$9,2),0)</f>
        <v>12</v>
      </c>
      <c r="Q117" s="37">
        <f>IF(M117&gt;0,((P117*K117/12)/O117*N117*((1+L117)^M117))/((1+Gesamt!$B$29)^(O117-N117)),0)</f>
        <v>0</v>
      </c>
      <c r="R117" s="52">
        <f>(F117+(IF(C117="W",IF(F117&lt;23347,VLOOKUP(23346,Staffelung,2,FALSE)*365.25,IF(F117&gt;24990,VLOOKUP(24991,Staffelung,2,FALSE)*365.25,VLOOKUP(F117,Staffelung,2,FALSE)*365.25)),Gesamt!$B$26*365.25)))</f>
        <v>23741.25</v>
      </c>
      <c r="S117" s="52">
        <f t="shared" si="35"/>
        <v>23742</v>
      </c>
      <c r="T117" s="53">
        <f t="shared" si="30"/>
        <v>65</v>
      </c>
      <c r="U117" s="49">
        <f t="shared" si="36"/>
        <v>-50.997946611909654</v>
      </c>
      <c r="V117" s="50">
        <f>(Gesamt!$B$2-IF(I117=0,G117,I117))/365.25</f>
        <v>116</v>
      </c>
      <c r="W117" s="50">
        <f t="shared" si="31"/>
        <v>65.002053388090346</v>
      </c>
      <c r="X117" s="54">
        <f>(F117+(IF(C117="W",IF(F117&lt;23347,VLOOKUP(23346,Staffelung,2,FALSE)*365.25,IF(F117&gt;24990,VLOOKUP(24991,Staffelung,2,FALSE)*365.25,VLOOKUP(F117,Staffelung,2,FALSE)*365.25)),Gesamt!$B$26*365.25)))</f>
        <v>23741.25</v>
      </c>
      <c r="Y117" s="52">
        <f t="shared" si="37"/>
        <v>23742</v>
      </c>
      <c r="Z117" s="53">
        <f t="shared" si="32"/>
        <v>65</v>
      </c>
      <c r="AA117" s="55">
        <f>IF(YEAR(Y117)&lt;=YEAR(Gesamt!$B$2),0,IF(V117&lt;Gesamt!$B$32,(IF(I117=0,G117,I117)+365.25*Gesamt!$B$32),0))</f>
        <v>0</v>
      </c>
      <c r="AB117" s="56">
        <f>IF(U117&lt;Gesamt!$B$36,Gesamt!$C$36,IF(U117&lt;Gesamt!$B$37,Gesamt!$C$37,IF(U117&lt;Gesamt!$B$38,Gesamt!$C$38,Gesamt!$C$39)))</f>
        <v>0</v>
      </c>
      <c r="AC117" s="36">
        <f>IF(AA117&gt;0,IF(AA117&lt;X117,K117/12*Gesamt!$C$32*(1+L117)^(Gesamt!$B$32-VB!V117)*(1+$K$4),0),0)</f>
        <v>0</v>
      </c>
      <c r="AD117" s="36">
        <f>(AC117/Gesamt!$B$32*V117/((1+Gesamt!$B$29)^(Gesamt!$B$32-VB!V117))*(1+AB117))</f>
        <v>0</v>
      </c>
      <c r="AE117" s="55">
        <f>IF(YEAR($Y117)&lt;=YEAR(Gesamt!$B$2),0,IF($V117&lt;Gesamt!$B$33,(IF($I117=0,$G117,$I117)+365.25*Gesamt!$B$33),0))</f>
        <v>0</v>
      </c>
      <c r="AF117" s="36" t="b">
        <f>IF(AE117&gt;0,IF(AE117&lt;$Y117,$K117/12*Gesamt!$C$33*(1+$L117)^(Gesamt!$B$33-VB!$V117)*(1+$K$4),IF(W117&gt;=35,K117/12*Gesamt!$C$33*(1+L117)^(W117-VB!V117)*(1+$K$4),0)))</f>
        <v>0</v>
      </c>
      <c r="AG117" s="36">
        <f>IF(W117&gt;=40,(AF117/Gesamt!$B$33*V117/((1+Gesamt!$B$29)^(Gesamt!$B$33-VB!V117))*(1+AB117)),IF(W117&gt;=35,(AF117/W117*V117/((1+Gesamt!$B$29)^(W117-VB!V117))*(1+AB117)),0))</f>
        <v>0</v>
      </c>
    </row>
    <row r="118" spans="4:33" x14ac:dyDescent="0.15">
      <c r="D118" s="41"/>
      <c r="F118" s="40"/>
      <c r="G118" s="40"/>
      <c r="J118" s="47"/>
      <c r="K118" s="32">
        <f t="shared" si="33"/>
        <v>0</v>
      </c>
      <c r="L118" s="48">
        <v>1.4999999999999999E-2</v>
      </c>
      <c r="M118" s="49">
        <f t="shared" si="34"/>
        <v>-50.997946611909654</v>
      </c>
      <c r="N118" s="50">
        <f>(Gesamt!$B$2-IF(H118=0,G118,H118))/365.25</f>
        <v>116</v>
      </c>
      <c r="O118" s="50">
        <f t="shared" si="29"/>
        <v>65.002053388090346</v>
      </c>
      <c r="P118" s="51">
        <f>IF(AND(OR(AND(H118&lt;=Gesamt!$B$11,G118&lt;=Gesamt!$B$11),AND(H118&gt;0,H118&lt;=Gesamt!$B$11)), O118&gt;=Gesamt!$B$4),VLOOKUP(O118,Gesamt!$B$4:$C$9,2),0)</f>
        <v>12</v>
      </c>
      <c r="Q118" s="37">
        <f>IF(M118&gt;0,((P118*K118/12)/O118*N118*((1+L118)^M118))/((1+Gesamt!$B$29)^(O118-N118)),0)</f>
        <v>0</v>
      </c>
      <c r="R118" s="52">
        <f>(F118+(IF(C118="W",IF(F118&lt;23347,VLOOKUP(23346,Staffelung,2,FALSE)*365.25,IF(F118&gt;24990,VLOOKUP(24991,Staffelung,2,FALSE)*365.25,VLOOKUP(F118,Staffelung,2,FALSE)*365.25)),Gesamt!$B$26*365.25)))</f>
        <v>23741.25</v>
      </c>
      <c r="S118" s="52">
        <f t="shared" si="35"/>
        <v>23742</v>
      </c>
      <c r="T118" s="53">
        <f t="shared" si="30"/>
        <v>65</v>
      </c>
      <c r="U118" s="49">
        <f t="shared" si="36"/>
        <v>-50.997946611909654</v>
      </c>
      <c r="V118" s="50">
        <f>(Gesamt!$B$2-IF(I118=0,G118,I118))/365.25</f>
        <v>116</v>
      </c>
      <c r="W118" s="50">
        <f t="shared" si="31"/>
        <v>65.002053388090346</v>
      </c>
      <c r="X118" s="54">
        <f>(F118+(IF(C118="W",IF(F118&lt;23347,VLOOKUP(23346,Staffelung,2,FALSE)*365.25,IF(F118&gt;24990,VLOOKUP(24991,Staffelung,2,FALSE)*365.25,VLOOKUP(F118,Staffelung,2,FALSE)*365.25)),Gesamt!$B$26*365.25)))</f>
        <v>23741.25</v>
      </c>
      <c r="Y118" s="52">
        <f t="shared" si="37"/>
        <v>23742</v>
      </c>
      <c r="Z118" s="53">
        <f t="shared" si="32"/>
        <v>65</v>
      </c>
      <c r="AA118" s="55">
        <f>IF(YEAR(Y118)&lt;=YEAR(Gesamt!$B$2),0,IF(V118&lt;Gesamt!$B$32,(IF(I118=0,G118,I118)+365.25*Gesamt!$B$32),0))</f>
        <v>0</v>
      </c>
      <c r="AB118" s="56">
        <f>IF(U118&lt;Gesamt!$B$36,Gesamt!$C$36,IF(U118&lt;Gesamt!$B$37,Gesamt!$C$37,IF(U118&lt;Gesamt!$B$38,Gesamt!$C$38,Gesamt!$C$39)))</f>
        <v>0</v>
      </c>
      <c r="AC118" s="36">
        <f>IF(AA118&gt;0,IF(AA118&lt;X118,K118/12*Gesamt!$C$32*(1+L118)^(Gesamt!$B$32-VB!V118)*(1+$K$4),0),0)</f>
        <v>0</v>
      </c>
      <c r="AD118" s="36">
        <f>(AC118/Gesamt!$B$32*V118/((1+Gesamt!$B$29)^(Gesamt!$B$32-VB!V118))*(1+AB118))</f>
        <v>0</v>
      </c>
      <c r="AE118" s="55">
        <f>IF(YEAR($Y118)&lt;=YEAR(Gesamt!$B$2),0,IF($V118&lt;Gesamt!$B$33,(IF($I118=0,$G118,$I118)+365.25*Gesamt!$B$33),0))</f>
        <v>0</v>
      </c>
      <c r="AF118" s="36" t="b">
        <f>IF(AE118&gt;0,IF(AE118&lt;$Y118,$K118/12*Gesamt!$C$33*(1+$L118)^(Gesamt!$B$33-VB!$V118)*(1+$K$4),IF(W118&gt;=35,K118/12*Gesamt!$C$33*(1+L118)^(W118-VB!V118)*(1+$K$4),0)))</f>
        <v>0</v>
      </c>
      <c r="AG118" s="36">
        <f>IF(W118&gt;=40,(AF118/Gesamt!$B$33*V118/((1+Gesamt!$B$29)^(Gesamt!$B$33-VB!V118))*(1+AB118)),IF(W118&gt;=35,(AF118/W118*V118/((1+Gesamt!$B$29)^(W118-VB!V118))*(1+AB118)),0))</f>
        <v>0</v>
      </c>
    </row>
    <row r="119" spans="4:33" x14ac:dyDescent="0.15">
      <c r="D119" s="41"/>
      <c r="F119" s="40"/>
      <c r="G119" s="40"/>
      <c r="J119" s="47"/>
      <c r="K119" s="32">
        <f t="shared" si="33"/>
        <v>0</v>
      </c>
      <c r="L119" s="48">
        <v>1.4999999999999999E-2</v>
      </c>
      <c r="M119" s="49">
        <f t="shared" si="34"/>
        <v>-50.997946611909654</v>
      </c>
      <c r="N119" s="50">
        <f>(Gesamt!$B$2-IF(H119=0,G119,H119))/365.25</f>
        <v>116</v>
      </c>
      <c r="O119" s="50">
        <f t="shared" si="29"/>
        <v>65.002053388090346</v>
      </c>
      <c r="P119" s="51">
        <f>IF(AND(OR(AND(H119&lt;=Gesamt!$B$11,G119&lt;=Gesamt!$B$11),AND(H119&gt;0,H119&lt;=Gesamt!$B$11)), O119&gt;=Gesamt!$B$4),VLOOKUP(O119,Gesamt!$B$4:$C$9,2),0)</f>
        <v>12</v>
      </c>
      <c r="Q119" s="37">
        <f>IF(M119&gt;0,((P119*K119/12)/O119*N119*((1+L119)^M119))/((1+Gesamt!$B$29)^(O119-N119)),0)</f>
        <v>0</v>
      </c>
      <c r="R119" s="52">
        <f>(F119+(IF(C119="W",IF(F119&lt;23347,VLOOKUP(23346,Staffelung,2,FALSE)*365.25,IF(F119&gt;24990,VLOOKUP(24991,Staffelung,2,FALSE)*365.25,VLOOKUP(F119,Staffelung,2,FALSE)*365.25)),Gesamt!$B$26*365.25)))</f>
        <v>23741.25</v>
      </c>
      <c r="S119" s="52">
        <f t="shared" si="35"/>
        <v>23742</v>
      </c>
      <c r="T119" s="53">
        <f t="shared" si="30"/>
        <v>65</v>
      </c>
      <c r="U119" s="49">
        <f t="shared" si="36"/>
        <v>-50.997946611909654</v>
      </c>
      <c r="V119" s="50">
        <f>(Gesamt!$B$2-IF(I119=0,G119,I119))/365.25</f>
        <v>116</v>
      </c>
      <c r="W119" s="50">
        <f t="shared" si="31"/>
        <v>65.002053388090346</v>
      </c>
      <c r="X119" s="54">
        <f>(F119+(IF(C119="W",IF(F119&lt;23347,VLOOKUP(23346,Staffelung,2,FALSE)*365.25,IF(F119&gt;24990,VLOOKUP(24991,Staffelung,2,FALSE)*365.25,VLOOKUP(F119,Staffelung,2,FALSE)*365.25)),Gesamt!$B$26*365.25)))</f>
        <v>23741.25</v>
      </c>
      <c r="Y119" s="52">
        <f t="shared" si="37"/>
        <v>23742</v>
      </c>
      <c r="Z119" s="53">
        <f t="shared" si="32"/>
        <v>65</v>
      </c>
      <c r="AA119" s="55">
        <f>IF(YEAR(Y119)&lt;=YEAR(Gesamt!$B$2),0,IF(V119&lt;Gesamt!$B$32,(IF(I119=0,G119,I119)+365.25*Gesamt!$B$32),0))</f>
        <v>0</v>
      </c>
      <c r="AB119" s="56">
        <f>IF(U119&lt;Gesamt!$B$36,Gesamt!$C$36,IF(U119&lt;Gesamt!$B$37,Gesamt!$C$37,IF(U119&lt;Gesamt!$B$38,Gesamt!$C$38,Gesamt!$C$39)))</f>
        <v>0</v>
      </c>
      <c r="AC119" s="36">
        <f>IF(AA119&gt;0,IF(AA119&lt;X119,K119/12*Gesamt!$C$32*(1+L119)^(Gesamt!$B$32-VB!V119)*(1+$K$4),0),0)</f>
        <v>0</v>
      </c>
      <c r="AD119" s="36">
        <f>(AC119/Gesamt!$B$32*V119/((1+Gesamt!$B$29)^(Gesamt!$B$32-VB!V119))*(1+AB119))</f>
        <v>0</v>
      </c>
      <c r="AE119" s="55">
        <f>IF(YEAR($Y119)&lt;=YEAR(Gesamt!$B$2),0,IF($V119&lt;Gesamt!$B$33,(IF($I119=0,$G119,$I119)+365.25*Gesamt!$B$33),0))</f>
        <v>0</v>
      </c>
      <c r="AF119" s="36" t="b">
        <f>IF(AE119&gt;0,IF(AE119&lt;$Y119,$K119/12*Gesamt!$C$33*(1+$L119)^(Gesamt!$B$33-VB!$V119)*(1+$K$4),IF(W119&gt;=35,K119/12*Gesamt!$C$33*(1+L119)^(W119-VB!V119)*(1+$K$4),0)))</f>
        <v>0</v>
      </c>
      <c r="AG119" s="36">
        <f>IF(W119&gt;=40,(AF119/Gesamt!$B$33*V119/((1+Gesamt!$B$29)^(Gesamt!$B$33-VB!V119))*(1+AB119)),IF(W119&gt;=35,(AF119/W119*V119/((1+Gesamt!$B$29)^(W119-VB!V119))*(1+AB119)),0))</f>
        <v>0</v>
      </c>
    </row>
    <row r="120" spans="4:33" x14ac:dyDescent="0.15">
      <c r="D120" s="41"/>
      <c r="F120" s="40"/>
      <c r="G120" s="40"/>
      <c r="J120" s="47"/>
      <c r="K120" s="32">
        <f t="shared" si="33"/>
        <v>0</v>
      </c>
      <c r="L120" s="48">
        <v>1.4999999999999999E-2</v>
      </c>
      <c r="M120" s="49">
        <f t="shared" si="34"/>
        <v>-50.997946611909654</v>
      </c>
      <c r="N120" s="50">
        <f>(Gesamt!$B$2-IF(H120=0,G120,H120))/365.25</f>
        <v>116</v>
      </c>
      <c r="O120" s="50">
        <f t="shared" si="29"/>
        <v>65.002053388090346</v>
      </c>
      <c r="P120" s="51">
        <f>IF(AND(OR(AND(H120&lt;=Gesamt!$B$11,G120&lt;=Gesamt!$B$11),AND(H120&gt;0,H120&lt;=Gesamt!$B$11)), O120&gt;=Gesamt!$B$4),VLOOKUP(O120,Gesamt!$B$4:$C$9,2),0)</f>
        <v>12</v>
      </c>
      <c r="Q120" s="37">
        <f>IF(M120&gt;0,((P120*K120/12)/O120*N120*((1+L120)^M120))/((1+Gesamt!$B$29)^(O120-N120)),0)</f>
        <v>0</v>
      </c>
      <c r="R120" s="52">
        <f>(F120+(IF(C120="W",IF(F120&lt;23347,VLOOKUP(23346,Staffelung,2,FALSE)*365.25,IF(F120&gt;24990,VLOOKUP(24991,Staffelung,2,FALSE)*365.25,VLOOKUP(F120,Staffelung,2,FALSE)*365.25)),Gesamt!$B$26*365.25)))</f>
        <v>23741.25</v>
      </c>
      <c r="S120" s="52">
        <f t="shared" si="35"/>
        <v>23742</v>
      </c>
      <c r="T120" s="53">
        <f t="shared" si="30"/>
        <v>65</v>
      </c>
      <c r="U120" s="49">
        <f t="shared" si="36"/>
        <v>-50.997946611909654</v>
      </c>
      <c r="V120" s="50">
        <f>(Gesamt!$B$2-IF(I120=0,G120,I120))/365.25</f>
        <v>116</v>
      </c>
      <c r="W120" s="50">
        <f t="shared" si="31"/>
        <v>65.002053388090346</v>
      </c>
      <c r="X120" s="54">
        <f>(F120+(IF(C120="W",IF(F120&lt;23347,VLOOKUP(23346,Staffelung,2,FALSE)*365.25,IF(F120&gt;24990,VLOOKUP(24991,Staffelung,2,FALSE)*365.25,VLOOKUP(F120,Staffelung,2,FALSE)*365.25)),Gesamt!$B$26*365.25)))</f>
        <v>23741.25</v>
      </c>
      <c r="Y120" s="52">
        <f t="shared" si="37"/>
        <v>23742</v>
      </c>
      <c r="Z120" s="53">
        <f t="shared" si="32"/>
        <v>65</v>
      </c>
      <c r="AA120" s="55">
        <f>IF(YEAR(Y120)&lt;=YEAR(Gesamt!$B$2),0,IF(V120&lt;Gesamt!$B$32,(IF(I120=0,G120,I120)+365.25*Gesamt!$B$32),0))</f>
        <v>0</v>
      </c>
      <c r="AB120" s="56">
        <f>IF(U120&lt;Gesamt!$B$36,Gesamt!$C$36,IF(U120&lt;Gesamt!$B$37,Gesamt!$C$37,IF(U120&lt;Gesamt!$B$38,Gesamt!$C$38,Gesamt!$C$39)))</f>
        <v>0</v>
      </c>
      <c r="AC120" s="36">
        <f>IF(AA120&gt;0,IF(AA120&lt;X120,K120/12*Gesamt!$C$32*(1+L120)^(Gesamt!$B$32-VB!V120)*(1+$K$4),0),0)</f>
        <v>0</v>
      </c>
      <c r="AD120" s="36">
        <f>(AC120/Gesamt!$B$32*V120/((1+Gesamt!$B$29)^(Gesamt!$B$32-VB!V120))*(1+AB120))</f>
        <v>0</v>
      </c>
      <c r="AE120" s="55">
        <f>IF(YEAR($Y120)&lt;=YEAR(Gesamt!$B$2),0,IF($V120&lt;Gesamt!$B$33,(IF($I120=0,$G120,$I120)+365.25*Gesamt!$B$33),0))</f>
        <v>0</v>
      </c>
      <c r="AF120" s="36" t="b">
        <f>IF(AE120&gt;0,IF(AE120&lt;$Y120,$K120/12*Gesamt!$C$33*(1+$L120)^(Gesamt!$B$33-VB!$V120)*(1+$K$4),IF(W120&gt;=35,K120/12*Gesamt!$C$33*(1+L120)^(W120-VB!V120)*(1+$K$4),0)))</f>
        <v>0</v>
      </c>
      <c r="AG120" s="36">
        <f>IF(W120&gt;=40,(AF120/Gesamt!$B$33*V120/((1+Gesamt!$B$29)^(Gesamt!$B$33-VB!V120))*(1+AB120)),IF(W120&gt;=35,(AF120/W120*V120/((1+Gesamt!$B$29)^(W120-VB!V120))*(1+AB120)),0))</f>
        <v>0</v>
      </c>
    </row>
    <row r="121" spans="4:33" x14ac:dyDescent="0.15">
      <c r="D121" s="41"/>
      <c r="F121" s="40"/>
      <c r="G121" s="40"/>
      <c r="J121" s="47"/>
      <c r="K121" s="32">
        <f t="shared" si="33"/>
        <v>0</v>
      </c>
      <c r="L121" s="48">
        <v>1.4999999999999999E-2</v>
      </c>
      <c r="M121" s="49">
        <f t="shared" si="34"/>
        <v>-50.997946611909654</v>
      </c>
      <c r="N121" s="50">
        <f>(Gesamt!$B$2-IF(H121=0,G121,H121))/365.25</f>
        <v>116</v>
      </c>
      <c r="O121" s="50">
        <f t="shared" si="29"/>
        <v>65.002053388090346</v>
      </c>
      <c r="P121" s="51">
        <f>IF(AND(OR(AND(H121&lt;=Gesamt!$B$11,G121&lt;=Gesamt!$B$11),AND(H121&gt;0,H121&lt;=Gesamt!$B$11)), O121&gt;=Gesamt!$B$4),VLOOKUP(O121,Gesamt!$B$4:$C$9,2),0)</f>
        <v>12</v>
      </c>
      <c r="Q121" s="37">
        <f>IF(M121&gt;0,((P121*K121/12)/O121*N121*((1+L121)^M121))/((1+Gesamt!$B$29)^(O121-N121)),0)</f>
        <v>0</v>
      </c>
      <c r="R121" s="52">
        <f>(F121+(IF(C121="W",IF(F121&lt;23347,VLOOKUP(23346,Staffelung,2,FALSE)*365.25,IF(F121&gt;24990,VLOOKUP(24991,Staffelung,2,FALSE)*365.25,VLOOKUP(F121,Staffelung,2,FALSE)*365.25)),Gesamt!$B$26*365.25)))</f>
        <v>23741.25</v>
      </c>
      <c r="S121" s="52">
        <f t="shared" si="35"/>
        <v>23742</v>
      </c>
      <c r="T121" s="53">
        <f t="shared" si="30"/>
        <v>65</v>
      </c>
      <c r="U121" s="49">
        <f t="shared" si="36"/>
        <v>-50.997946611909654</v>
      </c>
      <c r="V121" s="50">
        <f>(Gesamt!$B$2-IF(I121=0,G121,I121))/365.25</f>
        <v>116</v>
      </c>
      <c r="W121" s="50">
        <f t="shared" si="31"/>
        <v>65.002053388090346</v>
      </c>
      <c r="X121" s="54">
        <f>(F121+(IF(C121="W",IF(F121&lt;23347,VLOOKUP(23346,Staffelung,2,FALSE)*365.25,IF(F121&gt;24990,VLOOKUP(24991,Staffelung,2,FALSE)*365.25,VLOOKUP(F121,Staffelung,2,FALSE)*365.25)),Gesamt!$B$26*365.25)))</f>
        <v>23741.25</v>
      </c>
      <c r="Y121" s="52">
        <f t="shared" si="37"/>
        <v>23742</v>
      </c>
      <c r="Z121" s="53">
        <f t="shared" si="32"/>
        <v>65</v>
      </c>
      <c r="AA121" s="55">
        <f>IF(YEAR(Y121)&lt;=YEAR(Gesamt!$B$2),0,IF(V121&lt;Gesamt!$B$32,(IF(I121=0,G121,I121)+365.25*Gesamt!$B$32),0))</f>
        <v>0</v>
      </c>
      <c r="AB121" s="56">
        <f>IF(U121&lt;Gesamt!$B$36,Gesamt!$C$36,IF(U121&lt;Gesamt!$B$37,Gesamt!$C$37,IF(U121&lt;Gesamt!$B$38,Gesamt!$C$38,Gesamt!$C$39)))</f>
        <v>0</v>
      </c>
      <c r="AC121" s="36">
        <f>IF(AA121&gt;0,IF(AA121&lt;X121,K121/12*Gesamt!$C$32*(1+L121)^(Gesamt!$B$32-VB!V121)*(1+$K$4),0),0)</f>
        <v>0</v>
      </c>
      <c r="AD121" s="36">
        <f>(AC121/Gesamt!$B$32*V121/((1+Gesamt!$B$29)^(Gesamt!$B$32-VB!V121))*(1+AB121))</f>
        <v>0</v>
      </c>
      <c r="AE121" s="55">
        <f>IF(YEAR($Y121)&lt;=YEAR(Gesamt!$B$2),0,IF($V121&lt;Gesamt!$B$33,(IF($I121=0,$G121,$I121)+365.25*Gesamt!$B$33),0))</f>
        <v>0</v>
      </c>
      <c r="AF121" s="36" t="b">
        <f>IF(AE121&gt;0,IF(AE121&lt;$Y121,$K121/12*Gesamt!$C$33*(1+$L121)^(Gesamt!$B$33-VB!$V121)*(1+$K$4),IF(W121&gt;=35,K121/12*Gesamt!$C$33*(1+L121)^(W121-VB!V121)*(1+$K$4),0)))</f>
        <v>0</v>
      </c>
      <c r="AG121" s="36">
        <f>IF(W121&gt;=40,(AF121/Gesamt!$B$33*V121/((1+Gesamt!$B$29)^(Gesamt!$B$33-VB!V121))*(1+AB121)),IF(W121&gt;=35,(AF121/W121*V121/((1+Gesamt!$B$29)^(W121-VB!V121))*(1+AB121)),0))</f>
        <v>0</v>
      </c>
    </row>
    <row r="122" spans="4:33" x14ac:dyDescent="0.15">
      <c r="D122" s="41"/>
      <c r="F122" s="40"/>
      <c r="G122" s="40"/>
      <c r="J122" s="47"/>
      <c r="K122" s="32">
        <f t="shared" si="33"/>
        <v>0</v>
      </c>
      <c r="L122" s="48">
        <v>1.4999999999999999E-2</v>
      </c>
      <c r="M122" s="49">
        <f t="shared" si="34"/>
        <v>-50.997946611909654</v>
      </c>
      <c r="N122" s="50">
        <f>(Gesamt!$B$2-IF(H122=0,G122,H122))/365.25</f>
        <v>116</v>
      </c>
      <c r="O122" s="50">
        <f t="shared" si="29"/>
        <v>65.002053388090346</v>
      </c>
      <c r="P122" s="51">
        <f>IF(AND(OR(AND(H122&lt;=Gesamt!$B$11,G122&lt;=Gesamt!$B$11),AND(H122&gt;0,H122&lt;=Gesamt!$B$11)), O122&gt;=Gesamt!$B$4),VLOOKUP(O122,Gesamt!$B$4:$C$9,2),0)</f>
        <v>12</v>
      </c>
      <c r="Q122" s="37">
        <f>IF(M122&gt;0,((P122*K122/12)/O122*N122*((1+L122)^M122))/((1+Gesamt!$B$29)^(O122-N122)),0)</f>
        <v>0</v>
      </c>
      <c r="R122" s="52">
        <f>(F122+(IF(C122="W",IF(F122&lt;23347,VLOOKUP(23346,Staffelung,2,FALSE)*365.25,IF(F122&gt;24990,VLOOKUP(24991,Staffelung,2,FALSE)*365.25,VLOOKUP(F122,Staffelung,2,FALSE)*365.25)),Gesamt!$B$26*365.25)))</f>
        <v>23741.25</v>
      </c>
      <c r="S122" s="52">
        <f t="shared" si="35"/>
        <v>23742</v>
      </c>
      <c r="T122" s="53">
        <f t="shared" si="30"/>
        <v>65</v>
      </c>
      <c r="U122" s="49">
        <f t="shared" si="36"/>
        <v>-50.997946611909654</v>
      </c>
      <c r="V122" s="50">
        <f>(Gesamt!$B$2-IF(I122=0,G122,I122))/365.25</f>
        <v>116</v>
      </c>
      <c r="W122" s="50">
        <f t="shared" si="31"/>
        <v>65.002053388090346</v>
      </c>
      <c r="X122" s="54">
        <f>(F122+(IF(C122="W",IF(F122&lt;23347,VLOOKUP(23346,Staffelung,2,FALSE)*365.25,IF(F122&gt;24990,VLOOKUP(24991,Staffelung,2,FALSE)*365.25,VLOOKUP(F122,Staffelung,2,FALSE)*365.25)),Gesamt!$B$26*365.25)))</f>
        <v>23741.25</v>
      </c>
      <c r="Y122" s="52">
        <f t="shared" si="37"/>
        <v>23742</v>
      </c>
      <c r="Z122" s="53">
        <f t="shared" si="32"/>
        <v>65</v>
      </c>
      <c r="AA122" s="55">
        <f>IF(YEAR(Y122)&lt;=YEAR(Gesamt!$B$2),0,IF(V122&lt;Gesamt!$B$32,(IF(I122=0,G122,I122)+365.25*Gesamt!$B$32),0))</f>
        <v>0</v>
      </c>
      <c r="AB122" s="56">
        <f>IF(U122&lt;Gesamt!$B$36,Gesamt!$C$36,IF(U122&lt;Gesamt!$B$37,Gesamt!$C$37,IF(U122&lt;Gesamt!$B$38,Gesamt!$C$38,Gesamt!$C$39)))</f>
        <v>0</v>
      </c>
      <c r="AC122" s="36">
        <f>IF(AA122&gt;0,IF(AA122&lt;X122,K122/12*Gesamt!$C$32*(1+L122)^(Gesamt!$B$32-VB!V122)*(1+$K$4),0),0)</f>
        <v>0</v>
      </c>
      <c r="AD122" s="36">
        <f>(AC122/Gesamt!$B$32*V122/((1+Gesamt!$B$29)^(Gesamt!$B$32-VB!V122))*(1+AB122))</f>
        <v>0</v>
      </c>
      <c r="AE122" s="55">
        <f>IF(YEAR($Y122)&lt;=YEAR(Gesamt!$B$2),0,IF($V122&lt;Gesamt!$B$33,(IF($I122=0,$G122,$I122)+365.25*Gesamt!$B$33),0))</f>
        <v>0</v>
      </c>
      <c r="AF122" s="36" t="b">
        <f>IF(AE122&gt;0,IF(AE122&lt;$Y122,$K122/12*Gesamt!$C$33*(1+$L122)^(Gesamt!$B$33-VB!$V122)*(1+$K$4),IF(W122&gt;=35,K122/12*Gesamt!$C$33*(1+L122)^(W122-VB!V122)*(1+$K$4),0)))</f>
        <v>0</v>
      </c>
      <c r="AG122" s="36">
        <f>IF(W122&gt;=40,(AF122/Gesamt!$B$33*V122/((1+Gesamt!$B$29)^(Gesamt!$B$33-VB!V122))*(1+AB122)),IF(W122&gt;=35,(AF122/W122*V122/((1+Gesamt!$B$29)^(W122-VB!V122))*(1+AB122)),0))</f>
        <v>0</v>
      </c>
    </row>
    <row r="123" spans="4:33" x14ac:dyDescent="0.15">
      <c r="D123" s="41"/>
      <c r="F123" s="40"/>
      <c r="G123" s="40"/>
      <c r="J123" s="47"/>
      <c r="K123" s="32">
        <f t="shared" si="33"/>
        <v>0</v>
      </c>
      <c r="L123" s="48">
        <v>1.4999999999999999E-2</v>
      </c>
      <c r="M123" s="49">
        <f t="shared" si="34"/>
        <v>-50.997946611909654</v>
      </c>
      <c r="N123" s="50">
        <f>(Gesamt!$B$2-IF(H123=0,G123,H123))/365.25</f>
        <v>116</v>
      </c>
      <c r="O123" s="50">
        <f t="shared" si="29"/>
        <v>65.002053388090346</v>
      </c>
      <c r="P123" s="51">
        <f>IF(AND(OR(AND(H123&lt;=Gesamt!$B$11,G123&lt;=Gesamt!$B$11),AND(H123&gt;0,H123&lt;=Gesamt!$B$11)), O123&gt;=Gesamt!$B$4),VLOOKUP(O123,Gesamt!$B$4:$C$9,2),0)</f>
        <v>12</v>
      </c>
      <c r="Q123" s="37">
        <f>IF(M123&gt;0,((P123*K123/12)/O123*N123*((1+L123)^M123))/((1+Gesamt!$B$29)^(O123-N123)),0)</f>
        <v>0</v>
      </c>
      <c r="R123" s="52">
        <f>(F123+(IF(C123="W",IF(F123&lt;23347,VLOOKUP(23346,Staffelung,2,FALSE)*365.25,IF(F123&gt;24990,VLOOKUP(24991,Staffelung,2,FALSE)*365.25,VLOOKUP(F123,Staffelung,2,FALSE)*365.25)),Gesamt!$B$26*365.25)))</f>
        <v>23741.25</v>
      </c>
      <c r="S123" s="52">
        <f t="shared" si="35"/>
        <v>23742</v>
      </c>
      <c r="T123" s="53">
        <f t="shared" si="30"/>
        <v>65</v>
      </c>
      <c r="U123" s="49">
        <f t="shared" si="36"/>
        <v>-50.997946611909654</v>
      </c>
      <c r="V123" s="50">
        <f>(Gesamt!$B$2-IF(I123=0,G123,I123))/365.25</f>
        <v>116</v>
      </c>
      <c r="W123" s="50">
        <f t="shared" si="31"/>
        <v>65.002053388090346</v>
      </c>
      <c r="X123" s="54">
        <f>(F123+(IF(C123="W",IF(F123&lt;23347,VLOOKUP(23346,Staffelung,2,FALSE)*365.25,IF(F123&gt;24990,VLOOKUP(24991,Staffelung,2,FALSE)*365.25,VLOOKUP(F123,Staffelung,2,FALSE)*365.25)),Gesamt!$B$26*365.25)))</f>
        <v>23741.25</v>
      </c>
      <c r="Y123" s="52">
        <f t="shared" si="37"/>
        <v>23742</v>
      </c>
      <c r="Z123" s="53">
        <f t="shared" si="32"/>
        <v>65</v>
      </c>
      <c r="AA123" s="55">
        <f>IF(YEAR(Y123)&lt;=YEAR(Gesamt!$B$2),0,IF(V123&lt;Gesamt!$B$32,(IF(I123=0,G123,I123)+365.25*Gesamt!$B$32),0))</f>
        <v>0</v>
      </c>
      <c r="AB123" s="56">
        <f>IF(U123&lt;Gesamt!$B$36,Gesamt!$C$36,IF(U123&lt;Gesamt!$B$37,Gesamt!$C$37,IF(U123&lt;Gesamt!$B$38,Gesamt!$C$38,Gesamt!$C$39)))</f>
        <v>0</v>
      </c>
      <c r="AC123" s="36">
        <f>IF(AA123&gt;0,IF(AA123&lt;X123,K123/12*Gesamt!$C$32*(1+L123)^(Gesamt!$B$32-VB!V123)*(1+$K$4),0),0)</f>
        <v>0</v>
      </c>
      <c r="AD123" s="36">
        <f>(AC123/Gesamt!$B$32*V123/((1+Gesamt!$B$29)^(Gesamt!$B$32-VB!V123))*(1+AB123))</f>
        <v>0</v>
      </c>
      <c r="AE123" s="55">
        <f>IF(YEAR($Y123)&lt;=YEAR(Gesamt!$B$2),0,IF($V123&lt;Gesamt!$B$33,(IF($I123=0,$G123,$I123)+365.25*Gesamt!$B$33),0))</f>
        <v>0</v>
      </c>
      <c r="AF123" s="36" t="b">
        <f>IF(AE123&gt;0,IF(AE123&lt;$Y123,$K123/12*Gesamt!$C$33*(1+$L123)^(Gesamt!$B$33-VB!$V123)*(1+$K$4),IF(W123&gt;=35,K123/12*Gesamt!$C$33*(1+L123)^(W123-VB!V123)*(1+$K$4),0)))</f>
        <v>0</v>
      </c>
      <c r="AG123" s="36">
        <f>IF(W123&gt;=40,(AF123/Gesamt!$B$33*V123/((1+Gesamt!$B$29)^(Gesamt!$B$33-VB!V123))*(1+AB123)),IF(W123&gt;=35,(AF123/W123*V123/((1+Gesamt!$B$29)^(W123-VB!V123))*(1+AB123)),0))</f>
        <v>0</v>
      </c>
    </row>
    <row r="124" spans="4:33" x14ac:dyDescent="0.15">
      <c r="D124" s="41"/>
      <c r="F124" s="40"/>
      <c r="G124" s="40"/>
      <c r="J124" s="47"/>
      <c r="K124" s="32">
        <f t="shared" si="33"/>
        <v>0</v>
      </c>
      <c r="L124" s="48">
        <v>1.4999999999999999E-2</v>
      </c>
      <c r="M124" s="49">
        <f t="shared" si="34"/>
        <v>-50.997946611909654</v>
      </c>
      <c r="N124" s="50">
        <f>(Gesamt!$B$2-IF(H124=0,G124,H124))/365.25</f>
        <v>116</v>
      </c>
      <c r="O124" s="50">
        <f t="shared" si="29"/>
        <v>65.002053388090346</v>
      </c>
      <c r="P124" s="51">
        <f>IF(AND(OR(AND(H124&lt;=Gesamt!$B$11,G124&lt;=Gesamt!$B$11),AND(H124&gt;0,H124&lt;=Gesamt!$B$11)), O124&gt;=Gesamt!$B$4),VLOOKUP(O124,Gesamt!$B$4:$C$9,2),0)</f>
        <v>12</v>
      </c>
      <c r="Q124" s="37">
        <f>IF(M124&gt;0,((P124*K124/12)/O124*N124*((1+L124)^M124))/((1+Gesamt!$B$29)^(O124-N124)),0)</f>
        <v>0</v>
      </c>
      <c r="R124" s="52">
        <f>(F124+(IF(C124="W",IF(F124&lt;23347,VLOOKUP(23346,Staffelung,2,FALSE)*365.25,IF(F124&gt;24990,VLOOKUP(24991,Staffelung,2,FALSE)*365.25,VLOOKUP(F124,Staffelung,2,FALSE)*365.25)),Gesamt!$B$26*365.25)))</f>
        <v>23741.25</v>
      </c>
      <c r="S124" s="52">
        <f t="shared" si="35"/>
        <v>23742</v>
      </c>
      <c r="T124" s="53">
        <f t="shared" si="30"/>
        <v>65</v>
      </c>
      <c r="U124" s="49">
        <f t="shared" si="36"/>
        <v>-50.997946611909654</v>
      </c>
      <c r="V124" s="50">
        <f>(Gesamt!$B$2-IF(I124=0,G124,I124))/365.25</f>
        <v>116</v>
      </c>
      <c r="W124" s="50">
        <f t="shared" si="31"/>
        <v>65.002053388090346</v>
      </c>
      <c r="X124" s="54">
        <f>(F124+(IF(C124="W",IF(F124&lt;23347,VLOOKUP(23346,Staffelung,2,FALSE)*365.25,IF(F124&gt;24990,VLOOKUP(24991,Staffelung,2,FALSE)*365.25,VLOOKUP(F124,Staffelung,2,FALSE)*365.25)),Gesamt!$B$26*365.25)))</f>
        <v>23741.25</v>
      </c>
      <c r="Y124" s="52">
        <f t="shared" si="37"/>
        <v>23742</v>
      </c>
      <c r="Z124" s="53">
        <f t="shared" si="32"/>
        <v>65</v>
      </c>
      <c r="AA124" s="55">
        <f>IF(YEAR(Y124)&lt;=YEAR(Gesamt!$B$2),0,IF(V124&lt;Gesamt!$B$32,(IF(I124=0,G124,I124)+365.25*Gesamt!$B$32),0))</f>
        <v>0</v>
      </c>
      <c r="AB124" s="56">
        <f>IF(U124&lt;Gesamt!$B$36,Gesamt!$C$36,IF(U124&lt;Gesamt!$B$37,Gesamt!$C$37,IF(U124&lt;Gesamt!$B$38,Gesamt!$C$38,Gesamt!$C$39)))</f>
        <v>0</v>
      </c>
      <c r="AC124" s="36">
        <f>IF(AA124&gt;0,IF(AA124&lt;X124,K124/12*Gesamt!$C$32*(1+L124)^(Gesamt!$B$32-VB!V124)*(1+$K$4),0),0)</f>
        <v>0</v>
      </c>
      <c r="AD124" s="36">
        <f>(AC124/Gesamt!$B$32*V124/((1+Gesamt!$B$29)^(Gesamt!$B$32-VB!V124))*(1+AB124))</f>
        <v>0</v>
      </c>
      <c r="AE124" s="55">
        <f>IF(YEAR($Y124)&lt;=YEAR(Gesamt!$B$2),0,IF($V124&lt;Gesamt!$B$33,(IF($I124=0,$G124,$I124)+365.25*Gesamt!$B$33),0))</f>
        <v>0</v>
      </c>
      <c r="AF124" s="36" t="b">
        <f>IF(AE124&gt;0,IF(AE124&lt;$Y124,$K124/12*Gesamt!$C$33*(1+$L124)^(Gesamt!$B$33-VB!$V124)*(1+$K$4),IF(W124&gt;=35,K124/12*Gesamt!$C$33*(1+L124)^(W124-VB!V124)*(1+$K$4),0)))</f>
        <v>0</v>
      </c>
      <c r="AG124" s="36">
        <f>IF(W124&gt;=40,(AF124/Gesamt!$B$33*V124/((1+Gesamt!$B$29)^(Gesamt!$B$33-VB!V124))*(1+AB124)),IF(W124&gt;=35,(AF124/W124*V124/((1+Gesamt!$B$29)^(W124-VB!V124))*(1+AB124)),0))</f>
        <v>0</v>
      </c>
    </row>
    <row r="125" spans="4:33" x14ac:dyDescent="0.15">
      <c r="D125" s="41"/>
      <c r="F125" s="40"/>
      <c r="G125" s="40"/>
      <c r="J125" s="47"/>
      <c r="K125" s="32">
        <f t="shared" si="33"/>
        <v>0</v>
      </c>
      <c r="L125" s="48">
        <v>1.4999999999999999E-2</v>
      </c>
      <c r="M125" s="49">
        <f t="shared" si="34"/>
        <v>-50.997946611909654</v>
      </c>
      <c r="N125" s="50">
        <f>(Gesamt!$B$2-IF(H125=0,G125,H125))/365.25</f>
        <v>116</v>
      </c>
      <c r="O125" s="50">
        <f t="shared" si="29"/>
        <v>65.002053388090346</v>
      </c>
      <c r="P125" s="51">
        <f>IF(AND(OR(AND(H125&lt;=Gesamt!$B$11,G125&lt;=Gesamt!$B$11),AND(H125&gt;0,H125&lt;=Gesamt!$B$11)), O125&gt;=Gesamt!$B$4),VLOOKUP(O125,Gesamt!$B$4:$C$9,2),0)</f>
        <v>12</v>
      </c>
      <c r="Q125" s="37">
        <f>IF(M125&gt;0,((P125*K125/12)/O125*N125*((1+L125)^M125))/((1+Gesamt!$B$29)^(O125-N125)),0)</f>
        <v>0</v>
      </c>
      <c r="R125" s="52">
        <f>(F125+(IF(C125="W",IF(F125&lt;23347,VLOOKUP(23346,Staffelung,2,FALSE)*365.25,IF(F125&gt;24990,VLOOKUP(24991,Staffelung,2,FALSE)*365.25,VLOOKUP(F125,Staffelung,2,FALSE)*365.25)),Gesamt!$B$26*365.25)))</f>
        <v>23741.25</v>
      </c>
      <c r="S125" s="52">
        <f t="shared" si="35"/>
        <v>23742</v>
      </c>
      <c r="T125" s="53">
        <f t="shared" si="30"/>
        <v>65</v>
      </c>
      <c r="U125" s="49">
        <f t="shared" si="36"/>
        <v>-50.997946611909654</v>
      </c>
      <c r="V125" s="50">
        <f>(Gesamt!$B$2-IF(I125=0,G125,I125))/365.25</f>
        <v>116</v>
      </c>
      <c r="W125" s="50">
        <f t="shared" si="31"/>
        <v>65.002053388090346</v>
      </c>
      <c r="X125" s="54">
        <f>(F125+(IF(C125="W",IF(F125&lt;23347,VLOOKUP(23346,Staffelung,2,FALSE)*365.25,IF(F125&gt;24990,VLOOKUP(24991,Staffelung,2,FALSE)*365.25,VLOOKUP(F125,Staffelung,2,FALSE)*365.25)),Gesamt!$B$26*365.25)))</f>
        <v>23741.25</v>
      </c>
      <c r="Y125" s="52">
        <f t="shared" si="37"/>
        <v>23742</v>
      </c>
      <c r="Z125" s="53">
        <f t="shared" si="32"/>
        <v>65</v>
      </c>
      <c r="AA125" s="55">
        <f>IF(YEAR(Y125)&lt;=YEAR(Gesamt!$B$2),0,IF(V125&lt;Gesamt!$B$32,(IF(I125=0,G125,I125)+365.25*Gesamt!$B$32),0))</f>
        <v>0</v>
      </c>
      <c r="AB125" s="56">
        <f>IF(U125&lt;Gesamt!$B$36,Gesamt!$C$36,IF(U125&lt;Gesamt!$B$37,Gesamt!$C$37,IF(U125&lt;Gesamt!$B$38,Gesamt!$C$38,Gesamt!$C$39)))</f>
        <v>0</v>
      </c>
      <c r="AC125" s="36">
        <f>IF(AA125&gt;0,IF(AA125&lt;X125,K125/12*Gesamt!$C$32*(1+L125)^(Gesamt!$B$32-VB!V125)*(1+$K$4),0),0)</f>
        <v>0</v>
      </c>
      <c r="AD125" s="36">
        <f>(AC125/Gesamt!$B$32*V125/((1+Gesamt!$B$29)^(Gesamt!$B$32-VB!V125))*(1+AB125))</f>
        <v>0</v>
      </c>
      <c r="AE125" s="55">
        <f>IF(YEAR($Y125)&lt;=YEAR(Gesamt!$B$2),0,IF($V125&lt;Gesamt!$B$33,(IF($I125=0,$G125,$I125)+365.25*Gesamt!$B$33),0))</f>
        <v>0</v>
      </c>
      <c r="AF125" s="36" t="b">
        <f>IF(AE125&gt;0,IF(AE125&lt;$Y125,$K125/12*Gesamt!$C$33*(1+$L125)^(Gesamt!$B$33-VB!$V125)*(1+$K$4),IF(W125&gt;=35,K125/12*Gesamt!$C$33*(1+L125)^(W125-VB!V125)*(1+$K$4),0)))</f>
        <v>0</v>
      </c>
      <c r="AG125" s="36">
        <f>IF(W125&gt;=40,(AF125/Gesamt!$B$33*V125/((1+Gesamt!$B$29)^(Gesamt!$B$33-VB!V125))*(1+AB125)),IF(W125&gt;=35,(AF125/W125*V125/((1+Gesamt!$B$29)^(W125-VB!V125))*(1+AB125)),0))</f>
        <v>0</v>
      </c>
    </row>
    <row r="126" spans="4:33" x14ac:dyDescent="0.15">
      <c r="D126" s="41"/>
      <c r="F126" s="40"/>
      <c r="G126" s="40"/>
      <c r="J126" s="47"/>
      <c r="K126" s="32">
        <f t="shared" si="33"/>
        <v>0</v>
      </c>
      <c r="L126" s="48">
        <v>1.4999999999999999E-2</v>
      </c>
      <c r="M126" s="49">
        <f t="shared" si="34"/>
        <v>-50.997946611909654</v>
      </c>
      <c r="N126" s="50">
        <f>(Gesamt!$B$2-IF(H126=0,G126,H126))/365.25</f>
        <v>116</v>
      </c>
      <c r="O126" s="50">
        <f t="shared" si="29"/>
        <v>65.002053388090346</v>
      </c>
      <c r="P126" s="51">
        <f>IF(AND(OR(AND(H126&lt;=Gesamt!$B$11,G126&lt;=Gesamt!$B$11),AND(H126&gt;0,H126&lt;=Gesamt!$B$11)), O126&gt;=Gesamt!$B$4),VLOOKUP(O126,Gesamt!$B$4:$C$9,2),0)</f>
        <v>12</v>
      </c>
      <c r="Q126" s="37">
        <f>IF(M126&gt;0,((P126*K126/12)/O126*N126*((1+L126)^M126))/((1+Gesamt!$B$29)^(O126-N126)),0)</f>
        <v>0</v>
      </c>
      <c r="R126" s="52">
        <f>(F126+(IF(C126="W",IF(F126&lt;23347,VLOOKUP(23346,Staffelung,2,FALSE)*365.25,IF(F126&gt;24990,VLOOKUP(24991,Staffelung,2,FALSE)*365.25,VLOOKUP(F126,Staffelung,2,FALSE)*365.25)),Gesamt!$B$26*365.25)))</f>
        <v>23741.25</v>
      </c>
      <c r="S126" s="52">
        <f t="shared" si="35"/>
        <v>23742</v>
      </c>
      <c r="T126" s="53">
        <f t="shared" si="30"/>
        <v>65</v>
      </c>
      <c r="U126" s="49">
        <f t="shared" si="36"/>
        <v>-50.997946611909654</v>
      </c>
      <c r="V126" s="50">
        <f>(Gesamt!$B$2-IF(I126=0,G126,I126))/365.25</f>
        <v>116</v>
      </c>
      <c r="W126" s="50">
        <f t="shared" si="31"/>
        <v>65.002053388090346</v>
      </c>
      <c r="X126" s="54">
        <f>(F126+(IF(C126="W",IF(F126&lt;23347,VLOOKUP(23346,Staffelung,2,FALSE)*365.25,IF(F126&gt;24990,VLOOKUP(24991,Staffelung,2,FALSE)*365.25,VLOOKUP(F126,Staffelung,2,FALSE)*365.25)),Gesamt!$B$26*365.25)))</f>
        <v>23741.25</v>
      </c>
      <c r="Y126" s="52">
        <f t="shared" si="37"/>
        <v>23742</v>
      </c>
      <c r="Z126" s="53">
        <f t="shared" si="32"/>
        <v>65</v>
      </c>
      <c r="AA126" s="55">
        <f>IF(YEAR(Y126)&lt;=YEAR(Gesamt!$B$2),0,IF(V126&lt;Gesamt!$B$32,(IF(I126=0,G126,I126)+365.25*Gesamt!$B$32),0))</f>
        <v>0</v>
      </c>
      <c r="AB126" s="56">
        <f>IF(U126&lt;Gesamt!$B$36,Gesamt!$C$36,IF(U126&lt;Gesamt!$B$37,Gesamt!$C$37,IF(U126&lt;Gesamt!$B$38,Gesamt!$C$38,Gesamt!$C$39)))</f>
        <v>0</v>
      </c>
      <c r="AC126" s="36">
        <f>IF(AA126&gt;0,IF(AA126&lt;X126,K126/12*Gesamt!$C$32*(1+L126)^(Gesamt!$B$32-VB!V126)*(1+$K$4),0),0)</f>
        <v>0</v>
      </c>
      <c r="AD126" s="36">
        <f>(AC126/Gesamt!$B$32*V126/((1+Gesamt!$B$29)^(Gesamt!$B$32-VB!V126))*(1+AB126))</f>
        <v>0</v>
      </c>
      <c r="AE126" s="55">
        <f>IF(YEAR($Y126)&lt;=YEAR(Gesamt!$B$2),0,IF($V126&lt;Gesamt!$B$33,(IF($I126=0,$G126,$I126)+365.25*Gesamt!$B$33),0))</f>
        <v>0</v>
      </c>
      <c r="AF126" s="36" t="b">
        <f>IF(AE126&gt;0,IF(AE126&lt;$Y126,$K126/12*Gesamt!$C$33*(1+$L126)^(Gesamt!$B$33-VB!$V126)*(1+$K$4),IF(W126&gt;=35,K126/12*Gesamt!$C$33*(1+L126)^(W126-VB!V126)*(1+$K$4),0)))</f>
        <v>0</v>
      </c>
      <c r="AG126" s="36">
        <f>IF(W126&gt;=40,(AF126/Gesamt!$B$33*V126/((1+Gesamt!$B$29)^(Gesamt!$B$33-VB!V126))*(1+AB126)),IF(W126&gt;=35,(AF126/W126*V126/((1+Gesamt!$B$29)^(W126-VB!V126))*(1+AB126)),0))</f>
        <v>0</v>
      </c>
    </row>
    <row r="127" spans="4:33" x14ac:dyDescent="0.15">
      <c r="D127" s="41"/>
      <c r="F127" s="40"/>
      <c r="G127" s="40"/>
      <c r="J127" s="47"/>
      <c r="K127" s="32">
        <f t="shared" si="33"/>
        <v>0</v>
      </c>
      <c r="L127" s="48">
        <v>1.4999999999999999E-2</v>
      </c>
      <c r="M127" s="49">
        <f t="shared" si="34"/>
        <v>-50.997946611909654</v>
      </c>
      <c r="N127" s="50">
        <f>(Gesamt!$B$2-IF(H127=0,G127,H127))/365.25</f>
        <v>116</v>
      </c>
      <c r="O127" s="50">
        <f t="shared" si="29"/>
        <v>65.002053388090346</v>
      </c>
      <c r="P127" s="51">
        <f>IF(AND(OR(AND(H127&lt;=Gesamt!$B$11,G127&lt;=Gesamt!$B$11),AND(H127&gt;0,H127&lt;=Gesamt!$B$11)), O127&gt;=Gesamt!$B$4),VLOOKUP(O127,Gesamt!$B$4:$C$9,2),0)</f>
        <v>12</v>
      </c>
      <c r="Q127" s="37">
        <f>IF(M127&gt;0,((P127*K127/12)/O127*N127*((1+L127)^M127))/((1+Gesamt!$B$29)^(O127-N127)),0)</f>
        <v>0</v>
      </c>
      <c r="R127" s="52">
        <f>(F127+(IF(C127="W",IF(F127&lt;23347,VLOOKUP(23346,Staffelung,2,FALSE)*365.25,IF(F127&gt;24990,VLOOKUP(24991,Staffelung,2,FALSE)*365.25,VLOOKUP(F127,Staffelung,2,FALSE)*365.25)),Gesamt!$B$26*365.25)))</f>
        <v>23741.25</v>
      </c>
      <c r="S127" s="52">
        <f t="shared" si="35"/>
        <v>23742</v>
      </c>
      <c r="T127" s="53">
        <f t="shared" si="30"/>
        <v>65</v>
      </c>
      <c r="U127" s="49">
        <f t="shared" si="36"/>
        <v>-50.997946611909654</v>
      </c>
      <c r="V127" s="50">
        <f>(Gesamt!$B$2-IF(I127=0,G127,I127))/365.25</f>
        <v>116</v>
      </c>
      <c r="W127" s="50">
        <f t="shared" si="31"/>
        <v>65.002053388090346</v>
      </c>
      <c r="X127" s="54">
        <f>(F127+(IF(C127="W",IF(F127&lt;23347,VLOOKUP(23346,Staffelung,2,FALSE)*365.25,IF(F127&gt;24990,VLOOKUP(24991,Staffelung,2,FALSE)*365.25,VLOOKUP(F127,Staffelung,2,FALSE)*365.25)),Gesamt!$B$26*365.25)))</f>
        <v>23741.25</v>
      </c>
      <c r="Y127" s="52">
        <f t="shared" si="37"/>
        <v>23742</v>
      </c>
      <c r="Z127" s="53">
        <f t="shared" si="32"/>
        <v>65</v>
      </c>
      <c r="AA127" s="55">
        <f>IF(YEAR(Y127)&lt;=YEAR(Gesamt!$B$2),0,IF(V127&lt;Gesamt!$B$32,(IF(I127=0,G127,I127)+365.25*Gesamt!$B$32),0))</f>
        <v>0</v>
      </c>
      <c r="AB127" s="56">
        <f>IF(U127&lt;Gesamt!$B$36,Gesamt!$C$36,IF(U127&lt;Gesamt!$B$37,Gesamt!$C$37,IF(U127&lt;Gesamt!$B$38,Gesamt!$C$38,Gesamt!$C$39)))</f>
        <v>0</v>
      </c>
      <c r="AC127" s="36">
        <f>IF(AA127&gt;0,IF(AA127&lt;X127,K127/12*Gesamt!$C$32*(1+L127)^(Gesamt!$B$32-VB!V127)*(1+$K$4),0),0)</f>
        <v>0</v>
      </c>
      <c r="AD127" s="36">
        <f>(AC127/Gesamt!$B$32*V127/((1+Gesamt!$B$29)^(Gesamt!$B$32-VB!V127))*(1+AB127))</f>
        <v>0</v>
      </c>
      <c r="AE127" s="55">
        <f>IF(YEAR($Y127)&lt;=YEAR(Gesamt!$B$2),0,IF($V127&lt;Gesamt!$B$33,(IF($I127=0,$G127,$I127)+365.25*Gesamt!$B$33),0))</f>
        <v>0</v>
      </c>
      <c r="AF127" s="36" t="b">
        <f>IF(AE127&gt;0,IF(AE127&lt;$Y127,$K127/12*Gesamt!$C$33*(1+$L127)^(Gesamt!$B$33-VB!$V127)*(1+$K$4),IF(W127&gt;=35,K127/12*Gesamt!$C$33*(1+L127)^(W127-VB!V127)*(1+$K$4),0)))</f>
        <v>0</v>
      </c>
      <c r="AG127" s="36">
        <f>IF(W127&gt;=40,(AF127/Gesamt!$B$33*V127/((1+Gesamt!$B$29)^(Gesamt!$B$33-VB!V127))*(1+AB127)),IF(W127&gt;=35,(AF127/W127*V127/((1+Gesamt!$B$29)^(W127-VB!V127))*(1+AB127)),0))</f>
        <v>0</v>
      </c>
    </row>
    <row r="128" spans="4:33" x14ac:dyDescent="0.15">
      <c r="D128" s="41"/>
      <c r="F128" s="40"/>
      <c r="G128" s="40"/>
      <c r="J128" s="47"/>
      <c r="K128" s="32">
        <f t="shared" si="33"/>
        <v>0</v>
      </c>
      <c r="L128" s="48">
        <v>1.4999999999999999E-2</v>
      </c>
      <c r="M128" s="49">
        <f t="shared" si="34"/>
        <v>-50.997946611909654</v>
      </c>
      <c r="N128" s="50">
        <f>(Gesamt!$B$2-IF(H128=0,G128,H128))/365.25</f>
        <v>116</v>
      </c>
      <c r="O128" s="50">
        <f t="shared" si="29"/>
        <v>65.002053388090346</v>
      </c>
      <c r="P128" s="51">
        <f>IF(AND(OR(AND(H128&lt;=Gesamt!$B$11,G128&lt;=Gesamt!$B$11),AND(H128&gt;0,H128&lt;=Gesamt!$B$11)), O128&gt;=Gesamt!$B$4),VLOOKUP(O128,Gesamt!$B$4:$C$9,2),0)</f>
        <v>12</v>
      </c>
      <c r="Q128" s="37">
        <f>IF(M128&gt;0,((P128*K128/12)/O128*N128*((1+L128)^M128))/((1+Gesamt!$B$29)^(O128-N128)),0)</f>
        <v>0</v>
      </c>
      <c r="R128" s="52">
        <f>(F128+(IF(C128="W",IF(F128&lt;23347,VLOOKUP(23346,Staffelung,2,FALSE)*365.25,IF(F128&gt;24990,VLOOKUP(24991,Staffelung,2,FALSE)*365.25,VLOOKUP(F128,Staffelung,2,FALSE)*365.25)),Gesamt!$B$26*365.25)))</f>
        <v>23741.25</v>
      </c>
      <c r="S128" s="52">
        <f t="shared" si="35"/>
        <v>23742</v>
      </c>
      <c r="T128" s="53">
        <f t="shared" si="30"/>
        <v>65</v>
      </c>
      <c r="U128" s="49">
        <f t="shared" si="36"/>
        <v>-50.997946611909654</v>
      </c>
      <c r="V128" s="50">
        <f>(Gesamt!$B$2-IF(I128=0,G128,I128))/365.25</f>
        <v>116</v>
      </c>
      <c r="W128" s="50">
        <f t="shared" si="31"/>
        <v>65.002053388090346</v>
      </c>
      <c r="X128" s="54">
        <f>(F128+(IF(C128="W",IF(F128&lt;23347,VLOOKUP(23346,Staffelung,2,FALSE)*365.25,IF(F128&gt;24990,VLOOKUP(24991,Staffelung,2,FALSE)*365.25,VLOOKUP(F128,Staffelung,2,FALSE)*365.25)),Gesamt!$B$26*365.25)))</f>
        <v>23741.25</v>
      </c>
      <c r="Y128" s="52">
        <f t="shared" si="37"/>
        <v>23742</v>
      </c>
      <c r="Z128" s="53">
        <f t="shared" si="32"/>
        <v>65</v>
      </c>
      <c r="AA128" s="55">
        <f>IF(YEAR(Y128)&lt;=YEAR(Gesamt!$B$2),0,IF(V128&lt;Gesamt!$B$32,(IF(I128=0,G128,I128)+365.25*Gesamt!$B$32),0))</f>
        <v>0</v>
      </c>
      <c r="AB128" s="56">
        <f>IF(U128&lt;Gesamt!$B$36,Gesamt!$C$36,IF(U128&lt;Gesamt!$B$37,Gesamt!$C$37,IF(U128&lt;Gesamt!$B$38,Gesamt!$C$38,Gesamt!$C$39)))</f>
        <v>0</v>
      </c>
      <c r="AC128" s="36">
        <f>IF(AA128&gt;0,IF(AA128&lt;X128,K128/12*Gesamt!$C$32*(1+L128)^(Gesamt!$B$32-VB!V128)*(1+$K$4),0),0)</f>
        <v>0</v>
      </c>
      <c r="AD128" s="36">
        <f>(AC128/Gesamt!$B$32*V128/((1+Gesamt!$B$29)^(Gesamt!$B$32-VB!V128))*(1+AB128))</f>
        <v>0</v>
      </c>
      <c r="AE128" s="55">
        <f>IF(YEAR($Y128)&lt;=YEAR(Gesamt!$B$2),0,IF($V128&lt;Gesamt!$B$33,(IF($I128=0,$G128,$I128)+365.25*Gesamt!$B$33),0))</f>
        <v>0</v>
      </c>
      <c r="AF128" s="36" t="b">
        <f>IF(AE128&gt;0,IF(AE128&lt;$Y128,$K128/12*Gesamt!$C$33*(1+$L128)^(Gesamt!$B$33-VB!$V128)*(1+$K$4),IF(W128&gt;=35,K128/12*Gesamt!$C$33*(1+L128)^(W128-VB!V128)*(1+$K$4),0)))</f>
        <v>0</v>
      </c>
      <c r="AG128" s="36">
        <f>IF(W128&gt;=40,(AF128/Gesamt!$B$33*V128/((1+Gesamt!$B$29)^(Gesamt!$B$33-VB!V128))*(1+AB128)),IF(W128&gt;=35,(AF128/W128*V128/((1+Gesamt!$B$29)^(W128-VB!V128))*(1+AB128)),0))</f>
        <v>0</v>
      </c>
    </row>
    <row r="129" spans="4:33" x14ac:dyDescent="0.15">
      <c r="D129" s="41"/>
      <c r="F129" s="40"/>
      <c r="G129" s="40"/>
      <c r="J129" s="47"/>
      <c r="K129" s="32">
        <f t="shared" si="33"/>
        <v>0</v>
      </c>
      <c r="L129" s="48">
        <v>1.4999999999999999E-2</v>
      </c>
      <c r="M129" s="49">
        <f t="shared" si="34"/>
        <v>-50.997946611909654</v>
      </c>
      <c r="N129" s="50">
        <f>(Gesamt!$B$2-IF(H129=0,G129,H129))/365.25</f>
        <v>116</v>
      </c>
      <c r="O129" s="50">
        <f t="shared" si="29"/>
        <v>65.002053388090346</v>
      </c>
      <c r="P129" s="51">
        <f>IF(AND(OR(AND(H129&lt;=Gesamt!$B$11,G129&lt;=Gesamt!$B$11),AND(H129&gt;0,H129&lt;=Gesamt!$B$11)), O129&gt;=Gesamt!$B$4),VLOOKUP(O129,Gesamt!$B$4:$C$9,2),0)</f>
        <v>12</v>
      </c>
      <c r="Q129" s="37">
        <f>IF(M129&gt;0,((P129*K129/12)/O129*N129*((1+L129)^M129))/((1+Gesamt!$B$29)^(O129-N129)),0)</f>
        <v>0</v>
      </c>
      <c r="R129" s="52">
        <f>(F129+(IF(C129="W",IF(F129&lt;23347,VLOOKUP(23346,Staffelung,2,FALSE)*365.25,IF(F129&gt;24990,VLOOKUP(24991,Staffelung,2,FALSE)*365.25,VLOOKUP(F129,Staffelung,2,FALSE)*365.25)),Gesamt!$B$26*365.25)))</f>
        <v>23741.25</v>
      </c>
      <c r="S129" s="52">
        <f t="shared" si="35"/>
        <v>23742</v>
      </c>
      <c r="T129" s="53">
        <f t="shared" si="30"/>
        <v>65</v>
      </c>
      <c r="U129" s="49">
        <f t="shared" si="36"/>
        <v>-50.997946611909654</v>
      </c>
      <c r="V129" s="50">
        <f>(Gesamt!$B$2-IF(I129=0,G129,I129))/365.25</f>
        <v>116</v>
      </c>
      <c r="W129" s="50">
        <f t="shared" si="31"/>
        <v>65.002053388090346</v>
      </c>
      <c r="X129" s="54">
        <f>(F129+(IF(C129="W",IF(F129&lt;23347,VLOOKUP(23346,Staffelung,2,FALSE)*365.25,IF(F129&gt;24990,VLOOKUP(24991,Staffelung,2,FALSE)*365.25,VLOOKUP(F129,Staffelung,2,FALSE)*365.25)),Gesamt!$B$26*365.25)))</f>
        <v>23741.25</v>
      </c>
      <c r="Y129" s="52">
        <f t="shared" si="37"/>
        <v>23742</v>
      </c>
      <c r="Z129" s="53">
        <f t="shared" si="32"/>
        <v>65</v>
      </c>
      <c r="AA129" s="55">
        <f>IF(YEAR(Y129)&lt;=YEAR(Gesamt!$B$2),0,IF(V129&lt;Gesamt!$B$32,(IF(I129=0,G129,I129)+365.25*Gesamt!$B$32),0))</f>
        <v>0</v>
      </c>
      <c r="AB129" s="56">
        <f>IF(U129&lt;Gesamt!$B$36,Gesamt!$C$36,IF(U129&lt;Gesamt!$B$37,Gesamt!$C$37,IF(U129&lt;Gesamt!$B$38,Gesamt!$C$38,Gesamt!$C$39)))</f>
        <v>0</v>
      </c>
      <c r="AC129" s="36">
        <f>IF(AA129&gt;0,IF(AA129&lt;X129,K129/12*Gesamt!$C$32*(1+L129)^(Gesamt!$B$32-VB!V129)*(1+$K$4),0),0)</f>
        <v>0</v>
      </c>
      <c r="AD129" s="36">
        <f>(AC129/Gesamt!$B$32*V129/((1+Gesamt!$B$29)^(Gesamt!$B$32-VB!V129))*(1+AB129))</f>
        <v>0</v>
      </c>
      <c r="AE129" s="55">
        <f>IF(YEAR($Y129)&lt;=YEAR(Gesamt!$B$2),0,IF($V129&lt;Gesamt!$B$33,(IF($I129=0,$G129,$I129)+365.25*Gesamt!$B$33),0))</f>
        <v>0</v>
      </c>
      <c r="AF129" s="36" t="b">
        <f>IF(AE129&gt;0,IF(AE129&lt;$Y129,$K129/12*Gesamt!$C$33*(1+$L129)^(Gesamt!$B$33-VB!$V129)*(1+$K$4),IF(W129&gt;=35,K129/12*Gesamt!$C$33*(1+L129)^(W129-VB!V129)*(1+$K$4),0)))</f>
        <v>0</v>
      </c>
      <c r="AG129" s="36">
        <f>IF(W129&gt;=40,(AF129/Gesamt!$B$33*V129/((1+Gesamt!$B$29)^(Gesamt!$B$33-VB!V129))*(1+AB129)),IF(W129&gt;=35,(AF129/W129*V129/((1+Gesamt!$B$29)^(W129-VB!V129))*(1+AB129)),0))</f>
        <v>0</v>
      </c>
    </row>
    <row r="130" spans="4:33" x14ac:dyDescent="0.15">
      <c r="D130" s="41"/>
      <c r="F130" s="40"/>
      <c r="G130" s="40"/>
      <c r="J130" s="47"/>
      <c r="K130" s="32">
        <f t="shared" si="33"/>
        <v>0</v>
      </c>
      <c r="L130" s="48">
        <v>1.4999999999999999E-2</v>
      </c>
      <c r="M130" s="49">
        <f t="shared" si="34"/>
        <v>-50.997946611909654</v>
      </c>
      <c r="N130" s="50">
        <f>(Gesamt!$B$2-IF(H130=0,G130,H130))/365.25</f>
        <v>116</v>
      </c>
      <c r="O130" s="50">
        <f t="shared" si="29"/>
        <v>65.002053388090346</v>
      </c>
      <c r="P130" s="51">
        <f>IF(AND(OR(AND(H130&lt;=Gesamt!$B$11,G130&lt;=Gesamt!$B$11),AND(H130&gt;0,H130&lt;=Gesamt!$B$11)), O130&gt;=Gesamt!$B$4),VLOOKUP(O130,Gesamt!$B$4:$C$9,2),0)</f>
        <v>12</v>
      </c>
      <c r="Q130" s="37">
        <f>IF(M130&gt;0,((P130*K130/12)/O130*N130*((1+L130)^M130))/((1+Gesamt!$B$29)^(O130-N130)),0)</f>
        <v>0</v>
      </c>
      <c r="R130" s="52">
        <f>(F130+(IF(C130="W",IF(F130&lt;23347,VLOOKUP(23346,Staffelung,2,FALSE)*365.25,IF(F130&gt;24990,VLOOKUP(24991,Staffelung,2,FALSE)*365.25,VLOOKUP(F130,Staffelung,2,FALSE)*365.25)),Gesamt!$B$26*365.25)))</f>
        <v>23741.25</v>
      </c>
      <c r="S130" s="52">
        <f t="shared" si="35"/>
        <v>23742</v>
      </c>
      <c r="T130" s="53">
        <f t="shared" si="30"/>
        <v>65</v>
      </c>
      <c r="U130" s="49">
        <f t="shared" si="36"/>
        <v>-50.997946611909654</v>
      </c>
      <c r="V130" s="50">
        <f>(Gesamt!$B$2-IF(I130=0,G130,I130))/365.25</f>
        <v>116</v>
      </c>
      <c r="W130" s="50">
        <f t="shared" si="31"/>
        <v>65.002053388090346</v>
      </c>
      <c r="X130" s="54">
        <f>(F130+(IF(C130="W",IF(F130&lt;23347,VLOOKUP(23346,Staffelung,2,FALSE)*365.25,IF(F130&gt;24990,VLOOKUP(24991,Staffelung,2,FALSE)*365.25,VLOOKUP(F130,Staffelung,2,FALSE)*365.25)),Gesamt!$B$26*365.25)))</f>
        <v>23741.25</v>
      </c>
      <c r="Y130" s="52">
        <f t="shared" si="37"/>
        <v>23742</v>
      </c>
      <c r="Z130" s="53">
        <f t="shared" si="32"/>
        <v>65</v>
      </c>
      <c r="AA130" s="55">
        <f>IF(YEAR(Y130)&lt;=YEAR(Gesamt!$B$2),0,IF(V130&lt;Gesamt!$B$32,(IF(I130=0,G130,I130)+365.25*Gesamt!$B$32),0))</f>
        <v>0</v>
      </c>
      <c r="AB130" s="56">
        <f>IF(U130&lt;Gesamt!$B$36,Gesamt!$C$36,IF(U130&lt;Gesamt!$B$37,Gesamt!$C$37,IF(U130&lt;Gesamt!$B$38,Gesamt!$C$38,Gesamt!$C$39)))</f>
        <v>0</v>
      </c>
      <c r="AC130" s="36">
        <f>IF(AA130&gt;0,IF(AA130&lt;X130,K130/12*Gesamt!$C$32*(1+L130)^(Gesamt!$B$32-VB!V130)*(1+$K$4),0),0)</f>
        <v>0</v>
      </c>
      <c r="AD130" s="36">
        <f>(AC130/Gesamt!$B$32*V130/((1+Gesamt!$B$29)^(Gesamt!$B$32-VB!V130))*(1+AB130))</f>
        <v>0</v>
      </c>
      <c r="AE130" s="55">
        <f>IF(YEAR($Y130)&lt;=YEAR(Gesamt!$B$2),0,IF($V130&lt;Gesamt!$B$33,(IF($I130=0,$G130,$I130)+365.25*Gesamt!$B$33),0))</f>
        <v>0</v>
      </c>
      <c r="AF130" s="36" t="b">
        <f>IF(AE130&gt;0,IF(AE130&lt;$Y130,$K130/12*Gesamt!$C$33*(1+$L130)^(Gesamt!$B$33-VB!$V130)*(1+$K$4),IF(W130&gt;=35,K130/12*Gesamt!$C$33*(1+L130)^(W130-VB!V130)*(1+$K$4),0)))</f>
        <v>0</v>
      </c>
      <c r="AG130" s="36">
        <f>IF(W130&gt;=40,(AF130/Gesamt!$B$33*V130/((1+Gesamt!$B$29)^(Gesamt!$B$33-VB!V130))*(1+AB130)),IF(W130&gt;=35,(AF130/W130*V130/((1+Gesamt!$B$29)^(W130-VB!V130))*(1+AB130)),0))</f>
        <v>0</v>
      </c>
    </row>
    <row r="131" spans="4:33" x14ac:dyDescent="0.15">
      <c r="D131" s="41"/>
      <c r="F131" s="40"/>
      <c r="G131" s="40"/>
      <c r="J131" s="47"/>
      <c r="K131" s="32">
        <f t="shared" si="33"/>
        <v>0</v>
      </c>
      <c r="L131" s="48">
        <v>1.4999999999999999E-2</v>
      </c>
      <c r="M131" s="49">
        <f t="shared" si="34"/>
        <v>-50.997946611909654</v>
      </c>
      <c r="N131" s="50">
        <f>(Gesamt!$B$2-IF(H131=0,G131,H131))/365.25</f>
        <v>116</v>
      </c>
      <c r="O131" s="50">
        <f t="shared" si="29"/>
        <v>65.002053388090346</v>
      </c>
      <c r="P131" s="51">
        <f>IF(AND(OR(AND(H131&lt;=Gesamt!$B$11,G131&lt;=Gesamt!$B$11),AND(H131&gt;0,H131&lt;=Gesamt!$B$11)), O131&gt;=Gesamt!$B$4),VLOOKUP(O131,Gesamt!$B$4:$C$9,2),0)</f>
        <v>12</v>
      </c>
      <c r="Q131" s="37">
        <f>IF(M131&gt;0,((P131*K131/12)/O131*N131*((1+L131)^M131))/((1+Gesamt!$B$29)^(O131-N131)),0)</f>
        <v>0</v>
      </c>
      <c r="R131" s="52">
        <f>(F131+(IF(C131="W",IF(F131&lt;23347,VLOOKUP(23346,Staffelung,2,FALSE)*365.25,IF(F131&gt;24990,VLOOKUP(24991,Staffelung,2,FALSE)*365.25,VLOOKUP(F131,Staffelung,2,FALSE)*365.25)),Gesamt!$B$26*365.25)))</f>
        <v>23741.25</v>
      </c>
      <c r="S131" s="52">
        <f t="shared" si="35"/>
        <v>23742</v>
      </c>
      <c r="T131" s="53">
        <f t="shared" si="30"/>
        <v>65</v>
      </c>
      <c r="U131" s="49">
        <f t="shared" si="36"/>
        <v>-50.997946611909654</v>
      </c>
      <c r="V131" s="50">
        <f>(Gesamt!$B$2-IF(I131=0,G131,I131))/365.25</f>
        <v>116</v>
      </c>
      <c r="W131" s="50">
        <f t="shared" si="31"/>
        <v>65.002053388090346</v>
      </c>
      <c r="X131" s="54">
        <f>(F131+(IF(C131="W",IF(F131&lt;23347,VLOOKUP(23346,Staffelung,2,FALSE)*365.25,IF(F131&gt;24990,VLOOKUP(24991,Staffelung,2,FALSE)*365.25,VLOOKUP(F131,Staffelung,2,FALSE)*365.25)),Gesamt!$B$26*365.25)))</f>
        <v>23741.25</v>
      </c>
      <c r="Y131" s="52">
        <f t="shared" si="37"/>
        <v>23742</v>
      </c>
      <c r="Z131" s="53">
        <f t="shared" si="32"/>
        <v>65</v>
      </c>
      <c r="AA131" s="55">
        <f>IF(YEAR(Y131)&lt;=YEAR(Gesamt!$B$2),0,IF(V131&lt;Gesamt!$B$32,(IF(I131=0,G131,I131)+365.25*Gesamt!$B$32),0))</f>
        <v>0</v>
      </c>
      <c r="AB131" s="56">
        <f>IF(U131&lt;Gesamt!$B$36,Gesamt!$C$36,IF(U131&lt;Gesamt!$B$37,Gesamt!$C$37,IF(U131&lt;Gesamt!$B$38,Gesamt!$C$38,Gesamt!$C$39)))</f>
        <v>0</v>
      </c>
      <c r="AC131" s="36">
        <f>IF(AA131&gt;0,IF(AA131&lt;X131,K131/12*Gesamt!$C$32*(1+L131)^(Gesamt!$B$32-VB!V131)*(1+$K$4),0),0)</f>
        <v>0</v>
      </c>
      <c r="AD131" s="36">
        <f>(AC131/Gesamt!$B$32*V131/((1+Gesamt!$B$29)^(Gesamt!$B$32-VB!V131))*(1+AB131))</f>
        <v>0</v>
      </c>
      <c r="AE131" s="55">
        <f>IF(YEAR($Y131)&lt;=YEAR(Gesamt!$B$2),0,IF($V131&lt;Gesamt!$B$33,(IF($I131=0,$G131,$I131)+365.25*Gesamt!$B$33),0))</f>
        <v>0</v>
      </c>
      <c r="AF131" s="36" t="b">
        <f>IF(AE131&gt;0,IF(AE131&lt;$Y131,$K131/12*Gesamt!$C$33*(1+$L131)^(Gesamt!$B$33-VB!$V131)*(1+$K$4),IF(W131&gt;=35,K131/12*Gesamt!$C$33*(1+L131)^(W131-VB!V131)*(1+$K$4),0)))</f>
        <v>0</v>
      </c>
      <c r="AG131" s="36">
        <f>IF(W131&gt;=40,(AF131/Gesamt!$B$33*V131/((1+Gesamt!$B$29)^(Gesamt!$B$33-VB!V131))*(1+AB131)),IF(W131&gt;=35,(AF131/W131*V131/((1+Gesamt!$B$29)^(W131-VB!V131))*(1+AB131)),0))</f>
        <v>0</v>
      </c>
    </row>
    <row r="132" spans="4:33" x14ac:dyDescent="0.15">
      <c r="D132" s="41"/>
      <c r="F132" s="40"/>
      <c r="G132" s="40"/>
      <c r="J132" s="47"/>
      <c r="K132" s="32">
        <f t="shared" si="33"/>
        <v>0</v>
      </c>
      <c r="L132" s="48">
        <v>1.4999999999999999E-2</v>
      </c>
      <c r="M132" s="49">
        <f t="shared" si="34"/>
        <v>-50.997946611909654</v>
      </c>
      <c r="N132" s="50">
        <f>(Gesamt!$B$2-IF(H132=0,G132,H132))/365.25</f>
        <v>116</v>
      </c>
      <c r="O132" s="50">
        <f t="shared" si="29"/>
        <v>65.002053388090346</v>
      </c>
      <c r="P132" s="51">
        <f>IF(AND(OR(AND(H132&lt;=Gesamt!$B$11,G132&lt;=Gesamt!$B$11),AND(H132&gt;0,H132&lt;=Gesamt!$B$11)), O132&gt;=Gesamt!$B$4),VLOOKUP(O132,Gesamt!$B$4:$C$9,2),0)</f>
        <v>12</v>
      </c>
      <c r="Q132" s="37">
        <f>IF(M132&gt;0,((P132*K132/12)/O132*N132*((1+L132)^M132))/((1+Gesamt!$B$29)^(O132-N132)),0)</f>
        <v>0</v>
      </c>
      <c r="R132" s="52">
        <f>(F132+(IF(C132="W",IF(F132&lt;23347,VLOOKUP(23346,Staffelung,2,FALSE)*365.25,IF(F132&gt;24990,VLOOKUP(24991,Staffelung,2,FALSE)*365.25,VLOOKUP(F132,Staffelung,2,FALSE)*365.25)),Gesamt!$B$26*365.25)))</f>
        <v>23741.25</v>
      </c>
      <c r="S132" s="52">
        <f t="shared" si="35"/>
        <v>23742</v>
      </c>
      <c r="T132" s="53">
        <f t="shared" si="30"/>
        <v>65</v>
      </c>
      <c r="U132" s="49">
        <f t="shared" si="36"/>
        <v>-50.997946611909654</v>
      </c>
      <c r="V132" s="50">
        <f>(Gesamt!$B$2-IF(I132=0,G132,I132))/365.25</f>
        <v>116</v>
      </c>
      <c r="W132" s="50">
        <f t="shared" si="31"/>
        <v>65.002053388090346</v>
      </c>
      <c r="X132" s="54">
        <f>(F132+(IF(C132="W",IF(F132&lt;23347,VLOOKUP(23346,Staffelung,2,FALSE)*365.25,IF(F132&gt;24990,VLOOKUP(24991,Staffelung,2,FALSE)*365.25,VLOOKUP(F132,Staffelung,2,FALSE)*365.25)),Gesamt!$B$26*365.25)))</f>
        <v>23741.25</v>
      </c>
      <c r="Y132" s="52">
        <f t="shared" si="37"/>
        <v>23742</v>
      </c>
      <c r="Z132" s="53">
        <f t="shared" si="32"/>
        <v>65</v>
      </c>
      <c r="AA132" s="55">
        <f>IF(YEAR(Y132)&lt;=YEAR(Gesamt!$B$2),0,IF(V132&lt;Gesamt!$B$32,(IF(I132=0,G132,I132)+365.25*Gesamt!$B$32),0))</f>
        <v>0</v>
      </c>
      <c r="AB132" s="56">
        <f>IF(U132&lt;Gesamt!$B$36,Gesamt!$C$36,IF(U132&lt;Gesamt!$B$37,Gesamt!$C$37,IF(U132&lt;Gesamt!$B$38,Gesamt!$C$38,Gesamt!$C$39)))</f>
        <v>0</v>
      </c>
      <c r="AC132" s="36">
        <f>IF(AA132&gt;0,IF(AA132&lt;X132,K132/12*Gesamt!$C$32*(1+L132)^(Gesamt!$B$32-VB!V132)*(1+$K$4),0),0)</f>
        <v>0</v>
      </c>
      <c r="AD132" s="36">
        <f>(AC132/Gesamt!$B$32*V132/((1+Gesamt!$B$29)^(Gesamt!$B$32-VB!V132))*(1+AB132))</f>
        <v>0</v>
      </c>
      <c r="AE132" s="55">
        <f>IF(YEAR($Y132)&lt;=YEAR(Gesamt!$B$2),0,IF($V132&lt;Gesamt!$B$33,(IF($I132=0,$G132,$I132)+365.25*Gesamt!$B$33),0))</f>
        <v>0</v>
      </c>
      <c r="AF132" s="36" t="b">
        <f>IF(AE132&gt;0,IF(AE132&lt;$Y132,$K132/12*Gesamt!$C$33*(1+$L132)^(Gesamt!$B$33-VB!$V132)*(1+$K$4),IF(W132&gt;=35,K132/12*Gesamt!$C$33*(1+L132)^(W132-VB!V132)*(1+$K$4),0)))</f>
        <v>0</v>
      </c>
      <c r="AG132" s="36">
        <f>IF(W132&gt;=40,(AF132/Gesamt!$B$33*V132/((1+Gesamt!$B$29)^(Gesamt!$B$33-VB!V132))*(1+AB132)),IF(W132&gt;=35,(AF132/W132*V132/((1+Gesamt!$B$29)^(W132-VB!V132))*(1+AB132)),0))</f>
        <v>0</v>
      </c>
    </row>
    <row r="133" spans="4:33" x14ac:dyDescent="0.15">
      <c r="D133" s="41"/>
      <c r="F133" s="40"/>
      <c r="G133" s="40"/>
      <c r="J133" s="47"/>
      <c r="K133" s="32">
        <f t="shared" si="33"/>
        <v>0</v>
      </c>
      <c r="L133" s="48">
        <v>1.4999999999999999E-2</v>
      </c>
      <c r="M133" s="49">
        <f t="shared" si="34"/>
        <v>-50.997946611909654</v>
      </c>
      <c r="N133" s="50">
        <f>(Gesamt!$B$2-IF(H133=0,G133,H133))/365.25</f>
        <v>116</v>
      </c>
      <c r="O133" s="50">
        <f t="shared" si="29"/>
        <v>65.002053388090346</v>
      </c>
      <c r="P133" s="51">
        <f>IF(AND(OR(AND(H133&lt;=Gesamt!$B$11,G133&lt;=Gesamt!$B$11),AND(H133&gt;0,H133&lt;=Gesamt!$B$11)), O133&gt;=Gesamt!$B$4),VLOOKUP(O133,Gesamt!$B$4:$C$9,2),0)</f>
        <v>12</v>
      </c>
      <c r="Q133" s="37">
        <f>IF(M133&gt;0,((P133*K133/12)/O133*N133*((1+L133)^M133))/((1+Gesamt!$B$29)^(O133-N133)),0)</f>
        <v>0</v>
      </c>
      <c r="R133" s="52">
        <f>(F133+(IF(C133="W",IF(F133&lt;23347,VLOOKUP(23346,Staffelung,2,FALSE)*365.25,IF(F133&gt;24990,VLOOKUP(24991,Staffelung,2,FALSE)*365.25,VLOOKUP(F133,Staffelung,2,FALSE)*365.25)),Gesamt!$B$26*365.25)))</f>
        <v>23741.25</v>
      </c>
      <c r="S133" s="52">
        <f t="shared" si="35"/>
        <v>23742</v>
      </c>
      <c r="T133" s="53">
        <f t="shared" si="30"/>
        <v>65</v>
      </c>
      <c r="U133" s="49">
        <f t="shared" si="36"/>
        <v>-50.997946611909654</v>
      </c>
      <c r="V133" s="50">
        <f>(Gesamt!$B$2-IF(I133=0,G133,I133))/365.25</f>
        <v>116</v>
      </c>
      <c r="W133" s="50">
        <f t="shared" si="31"/>
        <v>65.002053388090346</v>
      </c>
      <c r="X133" s="54">
        <f>(F133+(IF(C133="W",IF(F133&lt;23347,VLOOKUP(23346,Staffelung,2,FALSE)*365.25,IF(F133&gt;24990,VLOOKUP(24991,Staffelung,2,FALSE)*365.25,VLOOKUP(F133,Staffelung,2,FALSE)*365.25)),Gesamt!$B$26*365.25)))</f>
        <v>23741.25</v>
      </c>
      <c r="Y133" s="52">
        <f t="shared" si="37"/>
        <v>23742</v>
      </c>
      <c r="Z133" s="53">
        <f t="shared" si="32"/>
        <v>65</v>
      </c>
      <c r="AA133" s="55">
        <f>IF(YEAR(Y133)&lt;=YEAR(Gesamt!$B$2),0,IF(V133&lt;Gesamt!$B$32,(IF(I133=0,G133,I133)+365.25*Gesamt!$B$32),0))</f>
        <v>0</v>
      </c>
      <c r="AB133" s="56">
        <f>IF(U133&lt;Gesamt!$B$36,Gesamt!$C$36,IF(U133&lt;Gesamt!$B$37,Gesamt!$C$37,IF(U133&lt;Gesamt!$B$38,Gesamt!$C$38,Gesamt!$C$39)))</f>
        <v>0</v>
      </c>
      <c r="AC133" s="36">
        <f>IF(AA133&gt;0,IF(AA133&lt;X133,K133/12*Gesamt!$C$32*(1+L133)^(Gesamt!$B$32-VB!V133)*(1+$K$4),0),0)</f>
        <v>0</v>
      </c>
      <c r="AD133" s="36">
        <f>(AC133/Gesamt!$B$32*V133/((1+Gesamt!$B$29)^(Gesamt!$B$32-VB!V133))*(1+AB133))</f>
        <v>0</v>
      </c>
      <c r="AE133" s="55">
        <f>IF(YEAR($Y133)&lt;=YEAR(Gesamt!$B$2),0,IF($V133&lt;Gesamt!$B$33,(IF($I133=0,$G133,$I133)+365.25*Gesamt!$B$33),0))</f>
        <v>0</v>
      </c>
      <c r="AF133" s="36" t="b">
        <f>IF(AE133&gt;0,IF(AE133&lt;$Y133,$K133/12*Gesamt!$C$33*(1+$L133)^(Gesamt!$B$33-VB!$V133)*(1+$K$4),IF(W133&gt;=35,K133/12*Gesamt!$C$33*(1+L133)^(W133-VB!V133)*(1+$K$4),0)))</f>
        <v>0</v>
      </c>
      <c r="AG133" s="36">
        <f>IF(W133&gt;=40,(AF133/Gesamt!$B$33*V133/((1+Gesamt!$B$29)^(Gesamt!$B$33-VB!V133))*(1+AB133)),IF(W133&gt;=35,(AF133/W133*V133/((1+Gesamt!$B$29)^(W133-VB!V133))*(1+AB133)),0))</f>
        <v>0</v>
      </c>
    </row>
    <row r="134" spans="4:33" x14ac:dyDescent="0.15">
      <c r="D134" s="41"/>
      <c r="F134" s="40"/>
      <c r="G134" s="40"/>
      <c r="J134" s="47"/>
      <c r="K134" s="32">
        <f t="shared" si="33"/>
        <v>0</v>
      </c>
      <c r="L134" s="48">
        <v>1.4999999999999999E-2</v>
      </c>
      <c r="M134" s="49">
        <f t="shared" si="34"/>
        <v>-50.997946611909654</v>
      </c>
      <c r="N134" s="50">
        <f>(Gesamt!$B$2-IF(H134=0,G134,H134))/365.25</f>
        <v>116</v>
      </c>
      <c r="O134" s="50">
        <f t="shared" ref="O134:O197" si="38">(S134-IF(H134=0,G134,H134))/365.25</f>
        <v>65.002053388090346</v>
      </c>
      <c r="P134" s="51">
        <f>IF(AND(OR(AND(H134&lt;=Gesamt!$B$11,G134&lt;=Gesamt!$B$11),AND(H134&gt;0,H134&lt;=Gesamt!$B$11)), O134&gt;=Gesamt!$B$4),VLOOKUP(O134,Gesamt!$B$4:$C$9,2),0)</f>
        <v>12</v>
      </c>
      <c r="Q134" s="37">
        <f>IF(M134&gt;0,((P134*K134/12)/O134*N134*((1+L134)^M134))/((1+Gesamt!$B$29)^(O134-N134)),0)</f>
        <v>0</v>
      </c>
      <c r="R134" s="52">
        <f>(F134+(IF(C134="W",IF(F134&lt;23347,VLOOKUP(23346,Staffelung,2,FALSE)*365.25,IF(F134&gt;24990,VLOOKUP(24991,Staffelung,2,FALSE)*365.25,VLOOKUP(F134,Staffelung,2,FALSE)*365.25)),Gesamt!$B$26*365.25)))</f>
        <v>23741.25</v>
      </c>
      <c r="S134" s="52">
        <f t="shared" si="35"/>
        <v>23742</v>
      </c>
      <c r="T134" s="53">
        <f t="shared" ref="T134:T197" si="39">(+X134-F134)/365.25</f>
        <v>65</v>
      </c>
      <c r="U134" s="49">
        <f t="shared" si="36"/>
        <v>-50.997946611909654</v>
      </c>
      <c r="V134" s="50">
        <f>(Gesamt!$B$2-IF(I134=0,G134,I134))/365.25</f>
        <v>116</v>
      </c>
      <c r="W134" s="50">
        <f t="shared" ref="W134:W197" si="40">(Y134-IF(I134=0,G134,I134))/365.25</f>
        <v>65.002053388090346</v>
      </c>
      <c r="X134" s="54">
        <f>(F134+(IF(C134="W",IF(F134&lt;23347,VLOOKUP(23346,Staffelung,2,FALSE)*365.25,IF(F134&gt;24990,VLOOKUP(24991,Staffelung,2,FALSE)*365.25,VLOOKUP(F134,Staffelung,2,FALSE)*365.25)),Gesamt!$B$26*365.25)))</f>
        <v>23741.25</v>
      </c>
      <c r="Y134" s="52">
        <f t="shared" si="37"/>
        <v>23742</v>
      </c>
      <c r="Z134" s="53">
        <f t="shared" ref="Z134:Z197" si="41">(+X134-F134)/365.25</f>
        <v>65</v>
      </c>
      <c r="AA134" s="55">
        <f>IF(YEAR(Y134)&lt;=YEAR(Gesamt!$B$2),0,IF(V134&lt;Gesamt!$B$32,(IF(I134=0,G134,I134)+365.25*Gesamt!$B$32),0))</f>
        <v>0</v>
      </c>
      <c r="AB134" s="56">
        <f>IF(U134&lt;Gesamt!$B$36,Gesamt!$C$36,IF(U134&lt;Gesamt!$B$37,Gesamt!$C$37,IF(U134&lt;Gesamt!$B$38,Gesamt!$C$38,Gesamt!$C$39)))</f>
        <v>0</v>
      </c>
      <c r="AC134" s="36">
        <f>IF(AA134&gt;0,IF(AA134&lt;X134,K134/12*Gesamt!$C$32*(1+L134)^(Gesamt!$B$32-VB!V134)*(1+$K$4),0),0)</f>
        <v>0</v>
      </c>
      <c r="AD134" s="36">
        <f>(AC134/Gesamt!$B$32*V134/((1+Gesamt!$B$29)^(Gesamt!$B$32-VB!V134))*(1+AB134))</f>
        <v>0</v>
      </c>
      <c r="AE134" s="55">
        <f>IF(YEAR($Y134)&lt;=YEAR(Gesamt!$B$2),0,IF($V134&lt;Gesamt!$B$33,(IF($I134=0,$G134,$I134)+365.25*Gesamt!$B$33),0))</f>
        <v>0</v>
      </c>
      <c r="AF134" s="36" t="b">
        <f>IF(AE134&gt;0,IF(AE134&lt;$Y134,$K134/12*Gesamt!$C$33*(1+$L134)^(Gesamt!$B$33-VB!$V134)*(1+$K$4),IF(W134&gt;=35,K134/12*Gesamt!$C$33*(1+L134)^(W134-VB!V134)*(1+$K$4),0)))</f>
        <v>0</v>
      </c>
      <c r="AG134" s="36">
        <f>IF(W134&gt;=40,(AF134/Gesamt!$B$33*V134/((1+Gesamt!$B$29)^(Gesamt!$B$33-VB!V134))*(1+AB134)),IF(W134&gt;=35,(AF134/W134*V134/((1+Gesamt!$B$29)^(W134-VB!V134))*(1+AB134)),0))</f>
        <v>0</v>
      </c>
    </row>
    <row r="135" spans="4:33" x14ac:dyDescent="0.15">
      <c r="D135" s="41"/>
      <c r="F135" s="40"/>
      <c r="G135" s="40"/>
      <c r="J135" s="47"/>
      <c r="K135" s="32">
        <f t="shared" si="33"/>
        <v>0</v>
      </c>
      <c r="L135" s="48">
        <v>1.4999999999999999E-2</v>
      </c>
      <c r="M135" s="49">
        <f t="shared" si="34"/>
        <v>-50.997946611909654</v>
      </c>
      <c r="N135" s="50">
        <f>(Gesamt!$B$2-IF(H135=0,G135,H135))/365.25</f>
        <v>116</v>
      </c>
      <c r="O135" s="50">
        <f t="shared" si="38"/>
        <v>65.002053388090346</v>
      </c>
      <c r="P135" s="51">
        <f>IF(AND(OR(AND(H135&lt;=Gesamt!$B$11,G135&lt;=Gesamt!$B$11),AND(H135&gt;0,H135&lt;=Gesamt!$B$11)), O135&gt;=Gesamt!$B$4),VLOOKUP(O135,Gesamt!$B$4:$C$9,2),0)</f>
        <v>12</v>
      </c>
      <c r="Q135" s="37">
        <f>IF(M135&gt;0,((P135*K135/12)/O135*N135*((1+L135)^M135))/((1+Gesamt!$B$29)^(O135-N135)),0)</f>
        <v>0</v>
      </c>
      <c r="R135" s="52">
        <f>(F135+(IF(C135="W",IF(F135&lt;23347,VLOOKUP(23346,Staffelung,2,FALSE)*365.25,IF(F135&gt;24990,VLOOKUP(24991,Staffelung,2,FALSE)*365.25,VLOOKUP(F135,Staffelung,2,FALSE)*365.25)),Gesamt!$B$26*365.25)))</f>
        <v>23741.25</v>
      </c>
      <c r="S135" s="52">
        <f t="shared" si="35"/>
        <v>23742</v>
      </c>
      <c r="T135" s="53">
        <f t="shared" si="39"/>
        <v>65</v>
      </c>
      <c r="U135" s="49">
        <f t="shared" si="36"/>
        <v>-50.997946611909654</v>
      </c>
      <c r="V135" s="50">
        <f>(Gesamt!$B$2-IF(I135=0,G135,I135))/365.25</f>
        <v>116</v>
      </c>
      <c r="W135" s="50">
        <f t="shared" si="40"/>
        <v>65.002053388090346</v>
      </c>
      <c r="X135" s="54">
        <f>(F135+(IF(C135="W",IF(F135&lt;23347,VLOOKUP(23346,Staffelung,2,FALSE)*365.25,IF(F135&gt;24990,VLOOKUP(24991,Staffelung,2,FALSE)*365.25,VLOOKUP(F135,Staffelung,2,FALSE)*365.25)),Gesamt!$B$26*365.25)))</f>
        <v>23741.25</v>
      </c>
      <c r="Y135" s="52">
        <f t="shared" si="37"/>
        <v>23742</v>
      </c>
      <c r="Z135" s="53">
        <f t="shared" si="41"/>
        <v>65</v>
      </c>
      <c r="AA135" s="55">
        <f>IF(YEAR(Y135)&lt;=YEAR(Gesamt!$B$2),0,IF(V135&lt;Gesamt!$B$32,(IF(I135=0,G135,I135)+365.25*Gesamt!$B$32),0))</f>
        <v>0</v>
      </c>
      <c r="AB135" s="56">
        <f>IF(U135&lt;Gesamt!$B$36,Gesamt!$C$36,IF(U135&lt;Gesamt!$B$37,Gesamt!$C$37,IF(U135&lt;Gesamt!$B$38,Gesamt!$C$38,Gesamt!$C$39)))</f>
        <v>0</v>
      </c>
      <c r="AC135" s="36">
        <f>IF(AA135&gt;0,IF(AA135&lt;X135,K135/12*Gesamt!$C$32*(1+L135)^(Gesamt!$B$32-VB!V135)*(1+$K$4),0),0)</f>
        <v>0</v>
      </c>
      <c r="AD135" s="36">
        <f>(AC135/Gesamt!$B$32*V135/((1+Gesamt!$B$29)^(Gesamt!$B$32-VB!V135))*(1+AB135))</f>
        <v>0</v>
      </c>
      <c r="AE135" s="55">
        <f>IF(YEAR($Y135)&lt;=YEAR(Gesamt!$B$2),0,IF($V135&lt;Gesamt!$B$33,(IF($I135=0,$G135,$I135)+365.25*Gesamt!$B$33),0))</f>
        <v>0</v>
      </c>
      <c r="AF135" s="36" t="b">
        <f>IF(AE135&gt;0,IF(AE135&lt;$Y135,$K135/12*Gesamt!$C$33*(1+$L135)^(Gesamt!$B$33-VB!$V135)*(1+$K$4),IF(W135&gt;=35,K135/12*Gesamt!$C$33*(1+L135)^(W135-VB!V135)*(1+$K$4),0)))</f>
        <v>0</v>
      </c>
      <c r="AG135" s="36">
        <f>IF(W135&gt;=40,(AF135/Gesamt!$B$33*V135/((1+Gesamt!$B$29)^(Gesamt!$B$33-VB!V135))*(1+AB135)),IF(W135&gt;=35,(AF135/W135*V135/((1+Gesamt!$B$29)^(W135-VB!V135))*(1+AB135)),0))</f>
        <v>0</v>
      </c>
    </row>
    <row r="136" spans="4:33" x14ac:dyDescent="0.15">
      <c r="D136" s="41"/>
      <c r="F136" s="40"/>
      <c r="G136" s="40"/>
      <c r="J136" s="47"/>
      <c r="K136" s="32">
        <f t="shared" si="33"/>
        <v>0</v>
      </c>
      <c r="L136" s="48">
        <v>1.4999999999999999E-2</v>
      </c>
      <c r="M136" s="49">
        <f t="shared" si="34"/>
        <v>-50.997946611909654</v>
      </c>
      <c r="N136" s="50">
        <f>(Gesamt!$B$2-IF(H136=0,G136,H136))/365.25</f>
        <v>116</v>
      </c>
      <c r="O136" s="50">
        <f t="shared" si="38"/>
        <v>65.002053388090346</v>
      </c>
      <c r="P136" s="51">
        <f>IF(AND(OR(AND(H136&lt;=Gesamt!$B$11,G136&lt;=Gesamt!$B$11),AND(H136&gt;0,H136&lt;=Gesamt!$B$11)), O136&gt;=Gesamt!$B$4),VLOOKUP(O136,Gesamt!$B$4:$C$9,2),0)</f>
        <v>12</v>
      </c>
      <c r="Q136" s="37">
        <f>IF(M136&gt;0,((P136*K136/12)/O136*N136*((1+L136)^M136))/((1+Gesamt!$B$29)^(O136-N136)),0)</f>
        <v>0</v>
      </c>
      <c r="R136" s="52">
        <f>(F136+(IF(C136="W",IF(F136&lt;23347,VLOOKUP(23346,Staffelung,2,FALSE)*365.25,IF(F136&gt;24990,VLOOKUP(24991,Staffelung,2,FALSE)*365.25,VLOOKUP(F136,Staffelung,2,FALSE)*365.25)),Gesamt!$B$26*365.25)))</f>
        <v>23741.25</v>
      </c>
      <c r="S136" s="52">
        <f t="shared" si="35"/>
        <v>23742</v>
      </c>
      <c r="T136" s="53">
        <f t="shared" si="39"/>
        <v>65</v>
      </c>
      <c r="U136" s="49">
        <f t="shared" si="36"/>
        <v>-50.997946611909654</v>
      </c>
      <c r="V136" s="50">
        <f>(Gesamt!$B$2-IF(I136=0,G136,I136))/365.25</f>
        <v>116</v>
      </c>
      <c r="W136" s="50">
        <f t="shared" si="40"/>
        <v>65.002053388090346</v>
      </c>
      <c r="X136" s="54">
        <f>(F136+(IF(C136="W",IF(F136&lt;23347,VLOOKUP(23346,Staffelung,2,FALSE)*365.25,IF(F136&gt;24990,VLOOKUP(24991,Staffelung,2,FALSE)*365.25,VLOOKUP(F136,Staffelung,2,FALSE)*365.25)),Gesamt!$B$26*365.25)))</f>
        <v>23741.25</v>
      </c>
      <c r="Y136" s="52">
        <f t="shared" si="37"/>
        <v>23742</v>
      </c>
      <c r="Z136" s="53">
        <f t="shared" si="41"/>
        <v>65</v>
      </c>
      <c r="AA136" s="55">
        <f>IF(YEAR(Y136)&lt;=YEAR(Gesamt!$B$2),0,IF(V136&lt;Gesamt!$B$32,(IF(I136=0,G136,I136)+365.25*Gesamt!$B$32),0))</f>
        <v>0</v>
      </c>
      <c r="AB136" s="56">
        <f>IF(U136&lt;Gesamt!$B$36,Gesamt!$C$36,IF(U136&lt;Gesamt!$B$37,Gesamt!$C$37,IF(U136&lt;Gesamt!$B$38,Gesamt!$C$38,Gesamt!$C$39)))</f>
        <v>0</v>
      </c>
      <c r="AC136" s="36">
        <f>IF(AA136&gt;0,IF(AA136&lt;X136,K136/12*Gesamt!$C$32*(1+L136)^(Gesamt!$B$32-VB!V136)*(1+$K$4),0),0)</f>
        <v>0</v>
      </c>
      <c r="AD136" s="36">
        <f>(AC136/Gesamt!$B$32*V136/((1+Gesamt!$B$29)^(Gesamt!$B$32-VB!V136))*(1+AB136))</f>
        <v>0</v>
      </c>
      <c r="AE136" s="55">
        <f>IF(YEAR($Y136)&lt;=YEAR(Gesamt!$B$2),0,IF($V136&lt;Gesamt!$B$33,(IF($I136=0,$G136,$I136)+365.25*Gesamt!$B$33),0))</f>
        <v>0</v>
      </c>
      <c r="AF136" s="36" t="b">
        <f>IF(AE136&gt;0,IF(AE136&lt;$Y136,$K136/12*Gesamt!$C$33*(1+$L136)^(Gesamt!$B$33-VB!$V136)*(1+$K$4),IF(W136&gt;=35,K136/12*Gesamt!$C$33*(1+L136)^(W136-VB!V136)*(1+$K$4),0)))</f>
        <v>0</v>
      </c>
      <c r="AG136" s="36">
        <f>IF(W136&gt;=40,(AF136/Gesamt!$B$33*V136/((1+Gesamt!$B$29)^(Gesamt!$B$33-VB!V136))*(1+AB136)),IF(W136&gt;=35,(AF136/W136*V136/((1+Gesamt!$B$29)^(W136-VB!V136))*(1+AB136)),0))</f>
        <v>0</v>
      </c>
    </row>
    <row r="137" spans="4:33" x14ac:dyDescent="0.15">
      <c r="D137" s="41"/>
      <c r="F137" s="40"/>
      <c r="G137" s="40"/>
      <c r="J137" s="47"/>
      <c r="K137" s="32">
        <f t="shared" si="33"/>
        <v>0</v>
      </c>
      <c r="L137" s="48">
        <v>1.4999999999999999E-2</v>
      </c>
      <c r="M137" s="49">
        <f t="shared" si="34"/>
        <v>-50.997946611909654</v>
      </c>
      <c r="N137" s="50">
        <f>(Gesamt!$B$2-IF(H137=0,G137,H137))/365.25</f>
        <v>116</v>
      </c>
      <c r="O137" s="50">
        <f t="shared" si="38"/>
        <v>65.002053388090346</v>
      </c>
      <c r="P137" s="51">
        <f>IF(AND(OR(AND(H137&lt;=Gesamt!$B$11,G137&lt;=Gesamt!$B$11),AND(H137&gt;0,H137&lt;=Gesamt!$B$11)), O137&gt;=Gesamt!$B$4),VLOOKUP(O137,Gesamt!$B$4:$C$9,2),0)</f>
        <v>12</v>
      </c>
      <c r="Q137" s="37">
        <f>IF(M137&gt;0,((P137*K137/12)/O137*N137*((1+L137)^M137))/((1+Gesamt!$B$29)^(O137-N137)),0)</f>
        <v>0</v>
      </c>
      <c r="R137" s="52">
        <f>(F137+(IF(C137="W",IF(F137&lt;23347,VLOOKUP(23346,Staffelung,2,FALSE)*365.25,IF(F137&gt;24990,VLOOKUP(24991,Staffelung,2,FALSE)*365.25,VLOOKUP(F137,Staffelung,2,FALSE)*365.25)),Gesamt!$B$26*365.25)))</f>
        <v>23741.25</v>
      </c>
      <c r="S137" s="52">
        <f t="shared" si="35"/>
        <v>23742</v>
      </c>
      <c r="T137" s="53">
        <f t="shared" si="39"/>
        <v>65</v>
      </c>
      <c r="U137" s="49">
        <f t="shared" si="36"/>
        <v>-50.997946611909654</v>
      </c>
      <c r="V137" s="50">
        <f>(Gesamt!$B$2-IF(I137=0,G137,I137))/365.25</f>
        <v>116</v>
      </c>
      <c r="W137" s="50">
        <f t="shared" si="40"/>
        <v>65.002053388090346</v>
      </c>
      <c r="X137" s="54">
        <f>(F137+(IF(C137="W",IF(F137&lt;23347,VLOOKUP(23346,Staffelung,2,FALSE)*365.25,IF(F137&gt;24990,VLOOKUP(24991,Staffelung,2,FALSE)*365.25,VLOOKUP(F137,Staffelung,2,FALSE)*365.25)),Gesamt!$B$26*365.25)))</f>
        <v>23741.25</v>
      </c>
      <c r="Y137" s="52">
        <f t="shared" si="37"/>
        <v>23742</v>
      </c>
      <c r="Z137" s="53">
        <f t="shared" si="41"/>
        <v>65</v>
      </c>
      <c r="AA137" s="55">
        <f>IF(YEAR(Y137)&lt;=YEAR(Gesamt!$B$2),0,IF(V137&lt;Gesamt!$B$32,(IF(I137=0,G137,I137)+365.25*Gesamt!$B$32),0))</f>
        <v>0</v>
      </c>
      <c r="AB137" s="56">
        <f>IF(U137&lt;Gesamt!$B$36,Gesamt!$C$36,IF(U137&lt;Gesamt!$B$37,Gesamt!$C$37,IF(U137&lt;Gesamt!$B$38,Gesamt!$C$38,Gesamt!$C$39)))</f>
        <v>0</v>
      </c>
      <c r="AC137" s="36">
        <f>IF(AA137&gt;0,IF(AA137&lt;X137,K137/12*Gesamt!$C$32*(1+L137)^(Gesamt!$B$32-VB!V137)*(1+$K$4),0),0)</f>
        <v>0</v>
      </c>
      <c r="AD137" s="36">
        <f>(AC137/Gesamt!$B$32*V137/((1+Gesamt!$B$29)^(Gesamt!$B$32-VB!V137))*(1+AB137))</f>
        <v>0</v>
      </c>
      <c r="AE137" s="55">
        <f>IF(YEAR($Y137)&lt;=YEAR(Gesamt!$B$2),0,IF($V137&lt;Gesamt!$B$33,(IF($I137=0,$G137,$I137)+365.25*Gesamt!$B$33),0))</f>
        <v>0</v>
      </c>
      <c r="AF137" s="36" t="b">
        <f>IF(AE137&gt;0,IF(AE137&lt;$Y137,$K137/12*Gesamt!$C$33*(1+$L137)^(Gesamt!$B$33-VB!$V137)*(1+$K$4),IF(W137&gt;=35,K137/12*Gesamt!$C$33*(1+L137)^(W137-VB!V137)*(1+$K$4),0)))</f>
        <v>0</v>
      </c>
      <c r="AG137" s="36">
        <f>IF(W137&gt;=40,(AF137/Gesamt!$B$33*V137/((1+Gesamt!$B$29)^(Gesamt!$B$33-VB!V137))*(1+AB137)),IF(W137&gt;=35,(AF137/W137*V137/((1+Gesamt!$B$29)^(W137-VB!V137))*(1+AB137)),0))</f>
        <v>0</v>
      </c>
    </row>
    <row r="138" spans="4:33" x14ac:dyDescent="0.15">
      <c r="D138" s="41"/>
      <c r="F138" s="40"/>
      <c r="G138" s="40"/>
      <c r="J138" s="47"/>
      <c r="K138" s="32">
        <f t="shared" si="33"/>
        <v>0</v>
      </c>
      <c r="L138" s="48">
        <v>1.4999999999999999E-2</v>
      </c>
      <c r="M138" s="49">
        <f t="shared" si="34"/>
        <v>-50.997946611909654</v>
      </c>
      <c r="N138" s="50">
        <f>(Gesamt!$B$2-IF(H138=0,G138,H138))/365.25</f>
        <v>116</v>
      </c>
      <c r="O138" s="50">
        <f t="shared" si="38"/>
        <v>65.002053388090346</v>
      </c>
      <c r="P138" s="51">
        <f>IF(AND(OR(AND(H138&lt;=Gesamt!$B$11,G138&lt;=Gesamt!$B$11),AND(H138&gt;0,H138&lt;=Gesamt!$B$11)), O138&gt;=Gesamt!$B$4),VLOOKUP(O138,Gesamt!$B$4:$C$9,2),0)</f>
        <v>12</v>
      </c>
      <c r="Q138" s="37">
        <f>IF(M138&gt;0,((P138*K138/12)/O138*N138*((1+L138)^M138))/((1+Gesamt!$B$29)^(O138-N138)),0)</f>
        <v>0</v>
      </c>
      <c r="R138" s="52">
        <f>(F138+(IF(C138="W",IF(F138&lt;23347,VLOOKUP(23346,Staffelung,2,FALSE)*365.25,IF(F138&gt;24990,VLOOKUP(24991,Staffelung,2,FALSE)*365.25,VLOOKUP(F138,Staffelung,2,FALSE)*365.25)),Gesamt!$B$26*365.25)))</f>
        <v>23741.25</v>
      </c>
      <c r="S138" s="52">
        <f t="shared" si="35"/>
        <v>23742</v>
      </c>
      <c r="T138" s="53">
        <f t="shared" si="39"/>
        <v>65</v>
      </c>
      <c r="U138" s="49">
        <f t="shared" si="36"/>
        <v>-50.997946611909654</v>
      </c>
      <c r="V138" s="50">
        <f>(Gesamt!$B$2-IF(I138=0,G138,I138))/365.25</f>
        <v>116</v>
      </c>
      <c r="W138" s="50">
        <f t="shared" si="40"/>
        <v>65.002053388090346</v>
      </c>
      <c r="X138" s="54">
        <f>(F138+(IF(C138="W",IF(F138&lt;23347,VLOOKUP(23346,Staffelung,2,FALSE)*365.25,IF(F138&gt;24990,VLOOKUP(24991,Staffelung,2,FALSE)*365.25,VLOOKUP(F138,Staffelung,2,FALSE)*365.25)),Gesamt!$B$26*365.25)))</f>
        <v>23741.25</v>
      </c>
      <c r="Y138" s="52">
        <f t="shared" si="37"/>
        <v>23742</v>
      </c>
      <c r="Z138" s="53">
        <f t="shared" si="41"/>
        <v>65</v>
      </c>
      <c r="AA138" s="55">
        <f>IF(YEAR(Y138)&lt;=YEAR(Gesamt!$B$2),0,IF(V138&lt;Gesamt!$B$32,(IF(I138=0,G138,I138)+365.25*Gesamt!$B$32),0))</f>
        <v>0</v>
      </c>
      <c r="AB138" s="56">
        <f>IF(U138&lt;Gesamt!$B$36,Gesamt!$C$36,IF(U138&lt;Gesamt!$B$37,Gesamt!$C$37,IF(U138&lt;Gesamt!$B$38,Gesamt!$C$38,Gesamt!$C$39)))</f>
        <v>0</v>
      </c>
      <c r="AC138" s="36">
        <f>IF(AA138&gt;0,IF(AA138&lt;X138,K138/12*Gesamt!$C$32*(1+L138)^(Gesamt!$B$32-VB!V138)*(1+$K$4),0),0)</f>
        <v>0</v>
      </c>
      <c r="AD138" s="36">
        <f>(AC138/Gesamt!$B$32*V138/((1+Gesamt!$B$29)^(Gesamt!$B$32-VB!V138))*(1+AB138))</f>
        <v>0</v>
      </c>
      <c r="AE138" s="55">
        <f>IF(YEAR($Y138)&lt;=YEAR(Gesamt!$B$2),0,IF($V138&lt;Gesamt!$B$33,(IF($I138=0,$G138,$I138)+365.25*Gesamt!$B$33),0))</f>
        <v>0</v>
      </c>
      <c r="AF138" s="36" t="b">
        <f>IF(AE138&gt;0,IF(AE138&lt;$Y138,$K138/12*Gesamt!$C$33*(1+$L138)^(Gesamt!$B$33-VB!$V138)*(1+$K$4),IF(W138&gt;=35,K138/12*Gesamt!$C$33*(1+L138)^(W138-VB!V138)*(1+$K$4),0)))</f>
        <v>0</v>
      </c>
      <c r="AG138" s="36">
        <f>IF(W138&gt;=40,(AF138/Gesamt!$B$33*V138/((1+Gesamt!$B$29)^(Gesamt!$B$33-VB!V138))*(1+AB138)),IF(W138&gt;=35,(AF138/W138*V138/((1+Gesamt!$B$29)^(W138-VB!V138))*(1+AB138)),0))</f>
        <v>0</v>
      </c>
    </row>
    <row r="139" spans="4:33" x14ac:dyDescent="0.15">
      <c r="D139" s="41"/>
      <c r="F139" s="40"/>
      <c r="G139" s="40"/>
      <c r="J139" s="47"/>
      <c r="K139" s="32">
        <f t="shared" si="33"/>
        <v>0</v>
      </c>
      <c r="L139" s="48">
        <v>1.4999999999999999E-2</v>
      </c>
      <c r="M139" s="49">
        <f t="shared" si="34"/>
        <v>-50.997946611909654</v>
      </c>
      <c r="N139" s="50">
        <f>(Gesamt!$B$2-IF(H139=0,G139,H139))/365.25</f>
        <v>116</v>
      </c>
      <c r="O139" s="50">
        <f t="shared" si="38"/>
        <v>65.002053388090346</v>
      </c>
      <c r="P139" s="51">
        <f>IF(AND(OR(AND(H139&lt;=Gesamt!$B$11,G139&lt;=Gesamt!$B$11),AND(H139&gt;0,H139&lt;=Gesamt!$B$11)), O139&gt;=Gesamt!$B$4),VLOOKUP(O139,Gesamt!$B$4:$C$9,2),0)</f>
        <v>12</v>
      </c>
      <c r="Q139" s="37">
        <f>IF(M139&gt;0,((P139*K139/12)/O139*N139*((1+L139)^M139))/((1+Gesamt!$B$29)^(O139-N139)),0)</f>
        <v>0</v>
      </c>
      <c r="R139" s="52">
        <f>(F139+(IF(C139="W",IF(F139&lt;23347,VLOOKUP(23346,Staffelung,2,FALSE)*365.25,IF(F139&gt;24990,VLOOKUP(24991,Staffelung,2,FALSE)*365.25,VLOOKUP(F139,Staffelung,2,FALSE)*365.25)),Gesamt!$B$26*365.25)))</f>
        <v>23741.25</v>
      </c>
      <c r="S139" s="52">
        <f t="shared" si="35"/>
        <v>23742</v>
      </c>
      <c r="T139" s="53">
        <f t="shared" si="39"/>
        <v>65</v>
      </c>
      <c r="U139" s="49">
        <f t="shared" si="36"/>
        <v>-50.997946611909654</v>
      </c>
      <c r="V139" s="50">
        <f>(Gesamt!$B$2-IF(I139=0,G139,I139))/365.25</f>
        <v>116</v>
      </c>
      <c r="W139" s="50">
        <f t="shared" si="40"/>
        <v>65.002053388090346</v>
      </c>
      <c r="X139" s="54">
        <f>(F139+(IF(C139="W",IF(F139&lt;23347,VLOOKUP(23346,Staffelung,2,FALSE)*365.25,IF(F139&gt;24990,VLOOKUP(24991,Staffelung,2,FALSE)*365.25,VLOOKUP(F139,Staffelung,2,FALSE)*365.25)),Gesamt!$B$26*365.25)))</f>
        <v>23741.25</v>
      </c>
      <c r="Y139" s="52">
        <f t="shared" si="37"/>
        <v>23742</v>
      </c>
      <c r="Z139" s="53">
        <f t="shared" si="41"/>
        <v>65</v>
      </c>
      <c r="AA139" s="55">
        <f>IF(YEAR(Y139)&lt;=YEAR(Gesamt!$B$2),0,IF(V139&lt;Gesamt!$B$32,(IF(I139=0,G139,I139)+365.25*Gesamt!$B$32),0))</f>
        <v>0</v>
      </c>
      <c r="AB139" s="56">
        <f>IF(U139&lt;Gesamt!$B$36,Gesamt!$C$36,IF(U139&lt;Gesamt!$B$37,Gesamt!$C$37,IF(U139&lt;Gesamt!$B$38,Gesamt!$C$38,Gesamt!$C$39)))</f>
        <v>0</v>
      </c>
      <c r="AC139" s="36">
        <f>IF(AA139&gt;0,IF(AA139&lt;X139,K139/12*Gesamt!$C$32*(1+L139)^(Gesamt!$B$32-VB!V139)*(1+$K$4),0),0)</f>
        <v>0</v>
      </c>
      <c r="AD139" s="36">
        <f>(AC139/Gesamt!$B$32*V139/((1+Gesamt!$B$29)^(Gesamt!$B$32-VB!V139))*(1+AB139))</f>
        <v>0</v>
      </c>
      <c r="AE139" s="55">
        <f>IF(YEAR($Y139)&lt;=YEAR(Gesamt!$B$2),0,IF($V139&lt;Gesamt!$B$33,(IF($I139=0,$G139,$I139)+365.25*Gesamt!$B$33),0))</f>
        <v>0</v>
      </c>
      <c r="AF139" s="36" t="b">
        <f>IF(AE139&gt;0,IF(AE139&lt;$Y139,$K139/12*Gesamt!$C$33*(1+$L139)^(Gesamt!$B$33-VB!$V139)*(1+$K$4),IF(W139&gt;=35,K139/12*Gesamt!$C$33*(1+L139)^(W139-VB!V139)*(1+$K$4),0)))</f>
        <v>0</v>
      </c>
      <c r="AG139" s="36">
        <f>IF(W139&gt;=40,(AF139/Gesamt!$B$33*V139/((1+Gesamt!$B$29)^(Gesamt!$B$33-VB!V139))*(1+AB139)),IF(W139&gt;=35,(AF139/W139*V139/((1+Gesamt!$B$29)^(W139-VB!V139))*(1+AB139)),0))</f>
        <v>0</v>
      </c>
    </row>
    <row r="140" spans="4:33" x14ac:dyDescent="0.15">
      <c r="D140" s="41"/>
      <c r="F140" s="40"/>
      <c r="G140" s="40"/>
      <c r="J140" s="47"/>
      <c r="K140" s="32">
        <f t="shared" si="33"/>
        <v>0</v>
      </c>
      <c r="L140" s="48">
        <v>1.4999999999999999E-2</v>
      </c>
      <c r="M140" s="49">
        <f t="shared" si="34"/>
        <v>-50.997946611909654</v>
      </c>
      <c r="N140" s="50">
        <f>(Gesamt!$B$2-IF(H140=0,G140,H140))/365.25</f>
        <v>116</v>
      </c>
      <c r="O140" s="50">
        <f t="shared" si="38"/>
        <v>65.002053388090346</v>
      </c>
      <c r="P140" s="51">
        <f>IF(AND(OR(AND(H140&lt;=Gesamt!$B$11,G140&lt;=Gesamt!$B$11),AND(H140&gt;0,H140&lt;=Gesamt!$B$11)), O140&gt;=Gesamt!$B$4),VLOOKUP(O140,Gesamt!$B$4:$C$9,2),0)</f>
        <v>12</v>
      </c>
      <c r="Q140" s="37">
        <f>IF(M140&gt;0,((P140*K140/12)/O140*N140*((1+L140)^M140))/((1+Gesamt!$B$29)^(O140-N140)),0)</f>
        <v>0</v>
      </c>
      <c r="R140" s="52">
        <f>(F140+(IF(C140="W",IF(F140&lt;23347,VLOOKUP(23346,Staffelung,2,FALSE)*365.25,IF(F140&gt;24990,VLOOKUP(24991,Staffelung,2,FALSE)*365.25,VLOOKUP(F140,Staffelung,2,FALSE)*365.25)),Gesamt!$B$26*365.25)))</f>
        <v>23741.25</v>
      </c>
      <c r="S140" s="52">
        <f t="shared" si="35"/>
        <v>23742</v>
      </c>
      <c r="T140" s="53">
        <f t="shared" si="39"/>
        <v>65</v>
      </c>
      <c r="U140" s="49">
        <f t="shared" si="36"/>
        <v>-50.997946611909654</v>
      </c>
      <c r="V140" s="50">
        <f>(Gesamt!$B$2-IF(I140=0,G140,I140))/365.25</f>
        <v>116</v>
      </c>
      <c r="W140" s="50">
        <f t="shared" si="40"/>
        <v>65.002053388090346</v>
      </c>
      <c r="X140" s="54">
        <f>(F140+(IF(C140="W",IF(F140&lt;23347,VLOOKUP(23346,Staffelung,2,FALSE)*365.25,IF(F140&gt;24990,VLOOKUP(24991,Staffelung,2,FALSE)*365.25,VLOOKUP(F140,Staffelung,2,FALSE)*365.25)),Gesamt!$B$26*365.25)))</f>
        <v>23741.25</v>
      </c>
      <c r="Y140" s="52">
        <f t="shared" si="37"/>
        <v>23742</v>
      </c>
      <c r="Z140" s="53">
        <f t="shared" si="41"/>
        <v>65</v>
      </c>
      <c r="AA140" s="55">
        <f>IF(YEAR(Y140)&lt;=YEAR(Gesamt!$B$2),0,IF(V140&lt;Gesamt!$B$32,(IF(I140=0,G140,I140)+365.25*Gesamt!$B$32),0))</f>
        <v>0</v>
      </c>
      <c r="AB140" s="56">
        <f>IF(U140&lt;Gesamt!$B$36,Gesamt!$C$36,IF(U140&lt;Gesamt!$B$37,Gesamt!$C$37,IF(U140&lt;Gesamt!$B$38,Gesamt!$C$38,Gesamt!$C$39)))</f>
        <v>0</v>
      </c>
      <c r="AC140" s="36">
        <f>IF(AA140&gt;0,IF(AA140&lt;X140,K140/12*Gesamt!$C$32*(1+L140)^(Gesamt!$B$32-VB!V140)*(1+$K$4),0),0)</f>
        <v>0</v>
      </c>
      <c r="AD140" s="36">
        <f>(AC140/Gesamt!$B$32*V140/((1+Gesamt!$B$29)^(Gesamt!$B$32-VB!V140))*(1+AB140))</f>
        <v>0</v>
      </c>
      <c r="AE140" s="55">
        <f>IF(YEAR($Y140)&lt;=YEAR(Gesamt!$B$2),0,IF($V140&lt;Gesamt!$B$33,(IF($I140=0,$G140,$I140)+365.25*Gesamt!$B$33),0))</f>
        <v>0</v>
      </c>
      <c r="AF140" s="36" t="b">
        <f>IF(AE140&gt;0,IF(AE140&lt;$Y140,$K140/12*Gesamt!$C$33*(1+$L140)^(Gesamt!$B$33-VB!$V140)*(1+$K$4),IF(W140&gt;=35,K140/12*Gesamt!$C$33*(1+L140)^(W140-VB!V140)*(1+$K$4),0)))</f>
        <v>0</v>
      </c>
      <c r="AG140" s="36">
        <f>IF(W140&gt;=40,(AF140/Gesamt!$B$33*V140/((1+Gesamt!$B$29)^(Gesamt!$B$33-VB!V140))*(1+AB140)),IF(W140&gt;=35,(AF140/W140*V140/((1+Gesamt!$B$29)^(W140-VB!V140))*(1+AB140)),0))</f>
        <v>0</v>
      </c>
    </row>
    <row r="141" spans="4:33" x14ac:dyDescent="0.15">
      <c r="D141" s="41"/>
      <c r="F141" s="40"/>
      <c r="G141" s="40"/>
      <c r="J141" s="47"/>
      <c r="K141" s="32">
        <f t="shared" si="33"/>
        <v>0</v>
      </c>
      <c r="L141" s="48">
        <v>1.4999999999999999E-2</v>
      </c>
      <c r="M141" s="49">
        <f t="shared" si="34"/>
        <v>-50.997946611909654</v>
      </c>
      <c r="N141" s="50">
        <f>(Gesamt!$B$2-IF(H141=0,G141,H141))/365.25</f>
        <v>116</v>
      </c>
      <c r="O141" s="50">
        <f t="shared" si="38"/>
        <v>65.002053388090346</v>
      </c>
      <c r="P141" s="51">
        <f>IF(AND(OR(AND(H141&lt;=Gesamt!$B$11,G141&lt;=Gesamt!$B$11),AND(H141&gt;0,H141&lt;=Gesamt!$B$11)), O141&gt;=Gesamt!$B$4),VLOOKUP(O141,Gesamt!$B$4:$C$9,2),0)</f>
        <v>12</v>
      </c>
      <c r="Q141" s="37">
        <f>IF(M141&gt;0,((P141*K141/12)/O141*N141*((1+L141)^M141))/((1+Gesamt!$B$29)^(O141-N141)),0)</f>
        <v>0</v>
      </c>
      <c r="R141" s="52">
        <f>(F141+(IF(C141="W",IF(F141&lt;23347,VLOOKUP(23346,Staffelung,2,FALSE)*365.25,IF(F141&gt;24990,VLOOKUP(24991,Staffelung,2,FALSE)*365.25,VLOOKUP(F141,Staffelung,2,FALSE)*365.25)),Gesamt!$B$26*365.25)))</f>
        <v>23741.25</v>
      </c>
      <c r="S141" s="52">
        <f t="shared" si="35"/>
        <v>23742</v>
      </c>
      <c r="T141" s="53">
        <f t="shared" si="39"/>
        <v>65</v>
      </c>
      <c r="U141" s="49">
        <f t="shared" si="36"/>
        <v>-50.997946611909654</v>
      </c>
      <c r="V141" s="50">
        <f>(Gesamt!$B$2-IF(I141=0,G141,I141))/365.25</f>
        <v>116</v>
      </c>
      <c r="W141" s="50">
        <f t="shared" si="40"/>
        <v>65.002053388090346</v>
      </c>
      <c r="X141" s="54">
        <f>(F141+(IF(C141="W",IF(F141&lt;23347,VLOOKUP(23346,Staffelung,2,FALSE)*365.25,IF(F141&gt;24990,VLOOKUP(24991,Staffelung,2,FALSE)*365.25,VLOOKUP(F141,Staffelung,2,FALSE)*365.25)),Gesamt!$B$26*365.25)))</f>
        <v>23741.25</v>
      </c>
      <c r="Y141" s="52">
        <f t="shared" si="37"/>
        <v>23742</v>
      </c>
      <c r="Z141" s="53">
        <f t="shared" si="41"/>
        <v>65</v>
      </c>
      <c r="AA141" s="55">
        <f>IF(YEAR(Y141)&lt;=YEAR(Gesamt!$B$2),0,IF(V141&lt;Gesamt!$B$32,(IF(I141=0,G141,I141)+365.25*Gesamt!$B$32),0))</f>
        <v>0</v>
      </c>
      <c r="AB141" s="56">
        <f>IF(U141&lt;Gesamt!$B$36,Gesamt!$C$36,IF(U141&lt;Gesamt!$B$37,Gesamt!$C$37,IF(U141&lt;Gesamt!$B$38,Gesamt!$C$38,Gesamt!$C$39)))</f>
        <v>0</v>
      </c>
      <c r="AC141" s="36">
        <f>IF(AA141&gt;0,IF(AA141&lt;X141,K141/12*Gesamt!$C$32*(1+L141)^(Gesamt!$B$32-VB!V141)*(1+$K$4),0),0)</f>
        <v>0</v>
      </c>
      <c r="AD141" s="36">
        <f>(AC141/Gesamt!$B$32*V141/((1+Gesamt!$B$29)^(Gesamt!$B$32-VB!V141))*(1+AB141))</f>
        <v>0</v>
      </c>
      <c r="AE141" s="55">
        <f>IF(YEAR($Y141)&lt;=YEAR(Gesamt!$B$2),0,IF($V141&lt;Gesamt!$B$33,(IF($I141=0,$G141,$I141)+365.25*Gesamt!$B$33),0))</f>
        <v>0</v>
      </c>
      <c r="AF141" s="36" t="b">
        <f>IF(AE141&gt;0,IF(AE141&lt;$Y141,$K141/12*Gesamt!$C$33*(1+$L141)^(Gesamt!$B$33-VB!$V141)*(1+$K$4),IF(W141&gt;=35,K141/12*Gesamt!$C$33*(1+L141)^(W141-VB!V141)*(1+$K$4),0)))</f>
        <v>0</v>
      </c>
      <c r="AG141" s="36">
        <f>IF(W141&gt;=40,(AF141/Gesamt!$B$33*V141/((1+Gesamt!$B$29)^(Gesamt!$B$33-VB!V141))*(1+AB141)),IF(W141&gt;=35,(AF141/W141*V141/((1+Gesamt!$B$29)^(W141-VB!V141))*(1+AB141)),0))</f>
        <v>0</v>
      </c>
    </row>
    <row r="142" spans="4:33" x14ac:dyDescent="0.15">
      <c r="D142" s="41"/>
      <c r="F142" s="40"/>
      <c r="G142" s="40"/>
      <c r="J142" s="47"/>
      <c r="K142" s="32">
        <f t="shared" si="33"/>
        <v>0</v>
      </c>
      <c r="L142" s="48">
        <v>1.4999999999999999E-2</v>
      </c>
      <c r="M142" s="49">
        <f t="shared" si="34"/>
        <v>-50.997946611909654</v>
      </c>
      <c r="N142" s="50">
        <f>(Gesamt!$B$2-IF(H142=0,G142,H142))/365.25</f>
        <v>116</v>
      </c>
      <c r="O142" s="50">
        <f t="shared" si="38"/>
        <v>65.002053388090346</v>
      </c>
      <c r="P142" s="51">
        <f>IF(AND(OR(AND(H142&lt;=Gesamt!$B$11,G142&lt;=Gesamt!$B$11),AND(H142&gt;0,H142&lt;=Gesamt!$B$11)), O142&gt;=Gesamt!$B$4),VLOOKUP(O142,Gesamt!$B$4:$C$9,2),0)</f>
        <v>12</v>
      </c>
      <c r="Q142" s="37">
        <f>IF(M142&gt;0,((P142*K142/12)/O142*N142*((1+L142)^M142))/((1+Gesamt!$B$29)^(O142-N142)),0)</f>
        <v>0</v>
      </c>
      <c r="R142" s="52">
        <f>(F142+(IF(C142="W",IF(F142&lt;23347,VLOOKUP(23346,Staffelung,2,FALSE)*365.25,IF(F142&gt;24990,VLOOKUP(24991,Staffelung,2,FALSE)*365.25,VLOOKUP(F142,Staffelung,2,FALSE)*365.25)),Gesamt!$B$26*365.25)))</f>
        <v>23741.25</v>
      </c>
      <c r="S142" s="52">
        <f t="shared" si="35"/>
        <v>23742</v>
      </c>
      <c r="T142" s="53">
        <f t="shared" si="39"/>
        <v>65</v>
      </c>
      <c r="U142" s="49">
        <f t="shared" si="36"/>
        <v>-50.997946611909654</v>
      </c>
      <c r="V142" s="50">
        <f>(Gesamt!$B$2-IF(I142=0,G142,I142))/365.25</f>
        <v>116</v>
      </c>
      <c r="W142" s="50">
        <f t="shared" si="40"/>
        <v>65.002053388090346</v>
      </c>
      <c r="X142" s="54">
        <f>(F142+(IF(C142="W",IF(F142&lt;23347,VLOOKUP(23346,Staffelung,2,FALSE)*365.25,IF(F142&gt;24990,VLOOKUP(24991,Staffelung,2,FALSE)*365.25,VLOOKUP(F142,Staffelung,2,FALSE)*365.25)),Gesamt!$B$26*365.25)))</f>
        <v>23741.25</v>
      </c>
      <c r="Y142" s="52">
        <f t="shared" si="37"/>
        <v>23742</v>
      </c>
      <c r="Z142" s="53">
        <f t="shared" si="41"/>
        <v>65</v>
      </c>
      <c r="AA142" s="55">
        <f>IF(YEAR(Y142)&lt;=YEAR(Gesamt!$B$2),0,IF(V142&lt;Gesamt!$B$32,(IF(I142=0,G142,I142)+365.25*Gesamt!$B$32),0))</f>
        <v>0</v>
      </c>
      <c r="AB142" s="56">
        <f>IF(U142&lt;Gesamt!$B$36,Gesamt!$C$36,IF(U142&lt;Gesamt!$B$37,Gesamt!$C$37,IF(U142&lt;Gesamt!$B$38,Gesamt!$C$38,Gesamt!$C$39)))</f>
        <v>0</v>
      </c>
      <c r="AC142" s="36">
        <f>IF(AA142&gt;0,IF(AA142&lt;X142,K142/12*Gesamt!$C$32*(1+L142)^(Gesamt!$B$32-VB!V142)*(1+$K$4),0),0)</f>
        <v>0</v>
      </c>
      <c r="AD142" s="36">
        <f>(AC142/Gesamt!$B$32*V142/((1+Gesamt!$B$29)^(Gesamt!$B$32-VB!V142))*(1+AB142))</f>
        <v>0</v>
      </c>
      <c r="AE142" s="55">
        <f>IF(YEAR($Y142)&lt;=YEAR(Gesamt!$B$2),0,IF($V142&lt;Gesamt!$B$33,(IF($I142=0,$G142,$I142)+365.25*Gesamt!$B$33),0))</f>
        <v>0</v>
      </c>
      <c r="AF142" s="36" t="b">
        <f>IF(AE142&gt;0,IF(AE142&lt;$Y142,$K142/12*Gesamt!$C$33*(1+$L142)^(Gesamt!$B$33-VB!$V142)*(1+$K$4),IF(W142&gt;=35,K142/12*Gesamt!$C$33*(1+L142)^(W142-VB!V142)*(1+$K$4),0)))</f>
        <v>0</v>
      </c>
      <c r="AG142" s="36">
        <f>IF(W142&gt;=40,(AF142/Gesamt!$B$33*V142/((1+Gesamt!$B$29)^(Gesamt!$B$33-VB!V142))*(1+AB142)),IF(W142&gt;=35,(AF142/W142*V142/((1+Gesamt!$B$29)^(W142-VB!V142))*(1+AB142)),0))</f>
        <v>0</v>
      </c>
    </row>
    <row r="143" spans="4:33" x14ac:dyDescent="0.15">
      <c r="D143" s="41"/>
      <c r="F143" s="40"/>
      <c r="G143" s="40"/>
      <c r="J143" s="47"/>
      <c r="K143" s="32">
        <f t="shared" si="33"/>
        <v>0</v>
      </c>
      <c r="L143" s="48">
        <v>1.4999999999999999E-2</v>
      </c>
      <c r="M143" s="49">
        <f t="shared" si="34"/>
        <v>-50.997946611909654</v>
      </c>
      <c r="N143" s="50">
        <f>(Gesamt!$B$2-IF(H143=0,G143,H143))/365.25</f>
        <v>116</v>
      </c>
      <c r="O143" s="50">
        <f t="shared" si="38"/>
        <v>65.002053388090346</v>
      </c>
      <c r="P143" s="51">
        <f>IF(AND(OR(AND(H143&lt;=Gesamt!$B$11,G143&lt;=Gesamt!$B$11),AND(H143&gt;0,H143&lt;=Gesamt!$B$11)), O143&gt;=Gesamt!$B$4),VLOOKUP(O143,Gesamt!$B$4:$C$9,2),0)</f>
        <v>12</v>
      </c>
      <c r="Q143" s="37">
        <f>IF(M143&gt;0,((P143*K143/12)/O143*N143*((1+L143)^M143))/((1+Gesamt!$B$29)^(O143-N143)),0)</f>
        <v>0</v>
      </c>
      <c r="R143" s="52">
        <f>(F143+(IF(C143="W",IF(F143&lt;23347,VLOOKUP(23346,Staffelung,2,FALSE)*365.25,IF(F143&gt;24990,VLOOKUP(24991,Staffelung,2,FALSE)*365.25,VLOOKUP(F143,Staffelung,2,FALSE)*365.25)),Gesamt!$B$26*365.25)))</f>
        <v>23741.25</v>
      </c>
      <c r="S143" s="52">
        <f t="shared" si="35"/>
        <v>23742</v>
      </c>
      <c r="T143" s="53">
        <f t="shared" si="39"/>
        <v>65</v>
      </c>
      <c r="U143" s="49">
        <f t="shared" si="36"/>
        <v>-50.997946611909654</v>
      </c>
      <c r="V143" s="50">
        <f>(Gesamt!$B$2-IF(I143=0,G143,I143))/365.25</f>
        <v>116</v>
      </c>
      <c r="W143" s="50">
        <f t="shared" si="40"/>
        <v>65.002053388090346</v>
      </c>
      <c r="X143" s="54">
        <f>(F143+(IF(C143="W",IF(F143&lt;23347,VLOOKUP(23346,Staffelung,2,FALSE)*365.25,IF(F143&gt;24990,VLOOKUP(24991,Staffelung,2,FALSE)*365.25,VLOOKUP(F143,Staffelung,2,FALSE)*365.25)),Gesamt!$B$26*365.25)))</f>
        <v>23741.25</v>
      </c>
      <c r="Y143" s="52">
        <f t="shared" si="37"/>
        <v>23742</v>
      </c>
      <c r="Z143" s="53">
        <f t="shared" si="41"/>
        <v>65</v>
      </c>
      <c r="AA143" s="55">
        <f>IF(YEAR(Y143)&lt;=YEAR(Gesamt!$B$2),0,IF(V143&lt;Gesamt!$B$32,(IF(I143=0,G143,I143)+365.25*Gesamt!$B$32),0))</f>
        <v>0</v>
      </c>
      <c r="AB143" s="56">
        <f>IF(U143&lt;Gesamt!$B$36,Gesamt!$C$36,IF(U143&lt;Gesamt!$B$37,Gesamt!$C$37,IF(U143&lt;Gesamt!$B$38,Gesamt!$C$38,Gesamt!$C$39)))</f>
        <v>0</v>
      </c>
      <c r="AC143" s="36">
        <f>IF(AA143&gt;0,IF(AA143&lt;X143,K143/12*Gesamt!$C$32*(1+L143)^(Gesamt!$B$32-VB!V143)*(1+$K$4),0),0)</f>
        <v>0</v>
      </c>
      <c r="AD143" s="36">
        <f>(AC143/Gesamt!$B$32*V143/((1+Gesamt!$B$29)^(Gesamt!$B$32-VB!V143))*(1+AB143))</f>
        <v>0</v>
      </c>
      <c r="AE143" s="55">
        <f>IF(YEAR($Y143)&lt;=YEAR(Gesamt!$B$2),0,IF($V143&lt;Gesamt!$B$33,(IF($I143=0,$G143,$I143)+365.25*Gesamt!$B$33),0))</f>
        <v>0</v>
      </c>
      <c r="AF143" s="36" t="b">
        <f>IF(AE143&gt;0,IF(AE143&lt;$Y143,$K143/12*Gesamt!$C$33*(1+$L143)^(Gesamt!$B$33-VB!$V143)*(1+$K$4),IF(W143&gt;=35,K143/12*Gesamt!$C$33*(1+L143)^(W143-VB!V143)*(1+$K$4),0)))</f>
        <v>0</v>
      </c>
      <c r="AG143" s="36">
        <f>IF(W143&gt;=40,(AF143/Gesamt!$B$33*V143/((1+Gesamt!$B$29)^(Gesamt!$B$33-VB!V143))*(1+AB143)),IF(W143&gt;=35,(AF143/W143*V143/((1+Gesamt!$B$29)^(W143-VB!V143))*(1+AB143)),0))</f>
        <v>0</v>
      </c>
    </row>
    <row r="144" spans="4:33" x14ac:dyDescent="0.15">
      <c r="D144" s="41"/>
      <c r="F144" s="40"/>
      <c r="G144" s="40"/>
      <c r="J144" s="47"/>
      <c r="K144" s="32">
        <f t="shared" si="33"/>
        <v>0</v>
      </c>
      <c r="L144" s="48">
        <v>1.4999999999999999E-2</v>
      </c>
      <c r="M144" s="49">
        <f t="shared" si="34"/>
        <v>-50.997946611909654</v>
      </c>
      <c r="N144" s="50">
        <f>(Gesamt!$B$2-IF(H144=0,G144,H144))/365.25</f>
        <v>116</v>
      </c>
      <c r="O144" s="50">
        <f t="shared" si="38"/>
        <v>65.002053388090346</v>
      </c>
      <c r="P144" s="51">
        <f>IF(AND(OR(AND(H144&lt;=Gesamt!$B$11,G144&lt;=Gesamt!$B$11),AND(H144&gt;0,H144&lt;=Gesamt!$B$11)), O144&gt;=Gesamt!$B$4),VLOOKUP(O144,Gesamt!$B$4:$C$9,2),0)</f>
        <v>12</v>
      </c>
      <c r="Q144" s="37">
        <f>IF(M144&gt;0,((P144*K144/12)/O144*N144*((1+L144)^M144))/((1+Gesamt!$B$29)^(O144-N144)),0)</f>
        <v>0</v>
      </c>
      <c r="R144" s="52">
        <f>(F144+(IF(C144="W",IF(F144&lt;23347,VLOOKUP(23346,Staffelung,2,FALSE)*365.25,IF(F144&gt;24990,VLOOKUP(24991,Staffelung,2,FALSE)*365.25,VLOOKUP(F144,Staffelung,2,FALSE)*365.25)),Gesamt!$B$26*365.25)))</f>
        <v>23741.25</v>
      </c>
      <c r="S144" s="52">
        <f t="shared" si="35"/>
        <v>23742</v>
      </c>
      <c r="T144" s="53">
        <f t="shared" si="39"/>
        <v>65</v>
      </c>
      <c r="U144" s="49">
        <f t="shared" si="36"/>
        <v>-50.997946611909654</v>
      </c>
      <c r="V144" s="50">
        <f>(Gesamt!$B$2-IF(I144=0,G144,I144))/365.25</f>
        <v>116</v>
      </c>
      <c r="W144" s="50">
        <f t="shared" si="40"/>
        <v>65.002053388090346</v>
      </c>
      <c r="X144" s="54">
        <f>(F144+(IF(C144="W",IF(F144&lt;23347,VLOOKUP(23346,Staffelung,2,FALSE)*365.25,IF(F144&gt;24990,VLOOKUP(24991,Staffelung,2,FALSE)*365.25,VLOOKUP(F144,Staffelung,2,FALSE)*365.25)),Gesamt!$B$26*365.25)))</f>
        <v>23741.25</v>
      </c>
      <c r="Y144" s="52">
        <f t="shared" si="37"/>
        <v>23742</v>
      </c>
      <c r="Z144" s="53">
        <f t="shared" si="41"/>
        <v>65</v>
      </c>
      <c r="AA144" s="55">
        <f>IF(YEAR(Y144)&lt;=YEAR(Gesamt!$B$2),0,IF(V144&lt;Gesamt!$B$32,(IF(I144=0,G144,I144)+365.25*Gesamt!$B$32),0))</f>
        <v>0</v>
      </c>
      <c r="AB144" s="56">
        <f>IF(U144&lt;Gesamt!$B$36,Gesamt!$C$36,IF(U144&lt;Gesamt!$B$37,Gesamt!$C$37,IF(U144&lt;Gesamt!$B$38,Gesamt!$C$38,Gesamt!$C$39)))</f>
        <v>0</v>
      </c>
      <c r="AC144" s="36">
        <f>IF(AA144&gt;0,IF(AA144&lt;X144,K144/12*Gesamt!$C$32*(1+L144)^(Gesamt!$B$32-VB!V144)*(1+$K$4),0),0)</f>
        <v>0</v>
      </c>
      <c r="AD144" s="36">
        <f>(AC144/Gesamt!$B$32*V144/((1+Gesamt!$B$29)^(Gesamt!$B$32-VB!V144))*(1+AB144))</f>
        <v>0</v>
      </c>
      <c r="AE144" s="55">
        <f>IF(YEAR($Y144)&lt;=YEAR(Gesamt!$B$2),0,IF($V144&lt;Gesamt!$B$33,(IF($I144=0,$G144,$I144)+365.25*Gesamt!$B$33),0))</f>
        <v>0</v>
      </c>
      <c r="AF144" s="36" t="b">
        <f>IF(AE144&gt;0,IF(AE144&lt;$Y144,$K144/12*Gesamt!$C$33*(1+$L144)^(Gesamt!$B$33-VB!$V144)*(1+$K$4),IF(W144&gt;=35,K144/12*Gesamt!$C$33*(1+L144)^(W144-VB!V144)*(1+$K$4),0)))</f>
        <v>0</v>
      </c>
      <c r="AG144" s="36">
        <f>IF(W144&gt;=40,(AF144/Gesamt!$B$33*V144/((1+Gesamt!$B$29)^(Gesamt!$B$33-VB!V144))*(1+AB144)),IF(W144&gt;=35,(AF144/W144*V144/((1+Gesamt!$B$29)^(W144-VB!V144))*(1+AB144)),0))</f>
        <v>0</v>
      </c>
    </row>
    <row r="145" spans="4:33" x14ac:dyDescent="0.15">
      <c r="D145" s="41"/>
      <c r="F145" s="40"/>
      <c r="G145" s="40"/>
      <c r="J145" s="47"/>
      <c r="K145" s="32">
        <f t="shared" si="33"/>
        <v>0</v>
      </c>
      <c r="L145" s="48">
        <v>1.4999999999999999E-2</v>
      </c>
      <c r="M145" s="49">
        <f t="shared" si="34"/>
        <v>-50.997946611909654</v>
      </c>
      <c r="N145" s="50">
        <f>(Gesamt!$B$2-IF(H145=0,G145,H145))/365.25</f>
        <v>116</v>
      </c>
      <c r="O145" s="50">
        <f t="shared" si="38"/>
        <v>65.002053388090346</v>
      </c>
      <c r="P145" s="51">
        <f>IF(AND(OR(AND(H145&lt;=Gesamt!$B$11,G145&lt;=Gesamt!$B$11),AND(H145&gt;0,H145&lt;=Gesamt!$B$11)), O145&gt;=Gesamt!$B$4),VLOOKUP(O145,Gesamt!$B$4:$C$9,2),0)</f>
        <v>12</v>
      </c>
      <c r="Q145" s="37">
        <f>IF(M145&gt;0,((P145*K145/12)/O145*N145*((1+L145)^M145))/((1+Gesamt!$B$29)^(O145-N145)),0)</f>
        <v>0</v>
      </c>
      <c r="R145" s="52">
        <f>(F145+(IF(C145="W",IF(F145&lt;23347,VLOOKUP(23346,Staffelung,2,FALSE)*365.25,IF(F145&gt;24990,VLOOKUP(24991,Staffelung,2,FALSE)*365.25,VLOOKUP(F145,Staffelung,2,FALSE)*365.25)),Gesamt!$B$26*365.25)))</f>
        <v>23741.25</v>
      </c>
      <c r="S145" s="52">
        <f t="shared" si="35"/>
        <v>23742</v>
      </c>
      <c r="T145" s="53">
        <f t="shared" si="39"/>
        <v>65</v>
      </c>
      <c r="U145" s="49">
        <f t="shared" si="36"/>
        <v>-50.997946611909654</v>
      </c>
      <c r="V145" s="50">
        <f>(Gesamt!$B$2-IF(I145=0,G145,I145))/365.25</f>
        <v>116</v>
      </c>
      <c r="W145" s="50">
        <f t="shared" si="40"/>
        <v>65.002053388090346</v>
      </c>
      <c r="X145" s="54">
        <f>(F145+(IF(C145="W",IF(F145&lt;23347,VLOOKUP(23346,Staffelung,2,FALSE)*365.25,IF(F145&gt;24990,VLOOKUP(24991,Staffelung,2,FALSE)*365.25,VLOOKUP(F145,Staffelung,2,FALSE)*365.25)),Gesamt!$B$26*365.25)))</f>
        <v>23741.25</v>
      </c>
      <c r="Y145" s="52">
        <f t="shared" si="37"/>
        <v>23742</v>
      </c>
      <c r="Z145" s="53">
        <f t="shared" si="41"/>
        <v>65</v>
      </c>
      <c r="AA145" s="55">
        <f>IF(YEAR(Y145)&lt;=YEAR(Gesamt!$B$2),0,IF(V145&lt;Gesamt!$B$32,(IF(I145=0,G145,I145)+365.25*Gesamt!$B$32),0))</f>
        <v>0</v>
      </c>
      <c r="AB145" s="56">
        <f>IF(U145&lt;Gesamt!$B$36,Gesamt!$C$36,IF(U145&lt;Gesamt!$B$37,Gesamt!$C$37,IF(U145&lt;Gesamt!$B$38,Gesamt!$C$38,Gesamt!$C$39)))</f>
        <v>0</v>
      </c>
      <c r="AC145" s="36">
        <f>IF(AA145&gt;0,IF(AA145&lt;X145,K145/12*Gesamt!$C$32*(1+L145)^(Gesamt!$B$32-VB!V145)*(1+$K$4),0),0)</f>
        <v>0</v>
      </c>
      <c r="AD145" s="36">
        <f>(AC145/Gesamt!$B$32*V145/((1+Gesamt!$B$29)^(Gesamt!$B$32-VB!V145))*(1+AB145))</f>
        <v>0</v>
      </c>
      <c r="AE145" s="55">
        <f>IF(YEAR($Y145)&lt;=YEAR(Gesamt!$B$2),0,IF($V145&lt;Gesamt!$B$33,(IF($I145=0,$G145,$I145)+365.25*Gesamt!$B$33),0))</f>
        <v>0</v>
      </c>
      <c r="AF145" s="36" t="b">
        <f>IF(AE145&gt;0,IF(AE145&lt;$Y145,$K145/12*Gesamt!$C$33*(1+$L145)^(Gesamt!$B$33-VB!$V145)*(1+$K$4),IF(W145&gt;=35,K145/12*Gesamt!$C$33*(1+L145)^(W145-VB!V145)*(1+$K$4),0)))</f>
        <v>0</v>
      </c>
      <c r="AG145" s="36">
        <f>IF(W145&gt;=40,(AF145/Gesamt!$B$33*V145/((1+Gesamt!$B$29)^(Gesamt!$B$33-VB!V145))*(1+AB145)),IF(W145&gt;=35,(AF145/W145*V145/((1+Gesamt!$B$29)^(W145-VB!V145))*(1+AB145)),0))</f>
        <v>0</v>
      </c>
    </row>
    <row r="146" spans="4:33" x14ac:dyDescent="0.15">
      <c r="D146" s="41"/>
      <c r="F146" s="40"/>
      <c r="G146" s="40"/>
      <c r="J146" s="47"/>
      <c r="K146" s="32">
        <f t="shared" si="33"/>
        <v>0</v>
      </c>
      <c r="L146" s="48">
        <v>1.4999999999999999E-2</v>
      </c>
      <c r="M146" s="49">
        <f t="shared" si="34"/>
        <v>-50.997946611909654</v>
      </c>
      <c r="N146" s="50">
        <f>(Gesamt!$B$2-IF(H146=0,G146,H146))/365.25</f>
        <v>116</v>
      </c>
      <c r="O146" s="50">
        <f t="shared" si="38"/>
        <v>65.002053388090346</v>
      </c>
      <c r="P146" s="51">
        <f>IF(AND(OR(AND(H146&lt;=Gesamt!$B$11,G146&lt;=Gesamt!$B$11),AND(H146&gt;0,H146&lt;=Gesamt!$B$11)), O146&gt;=Gesamt!$B$4),VLOOKUP(O146,Gesamt!$B$4:$C$9,2),0)</f>
        <v>12</v>
      </c>
      <c r="Q146" s="37">
        <f>IF(M146&gt;0,((P146*K146/12)/O146*N146*((1+L146)^M146))/((1+Gesamt!$B$29)^(O146-N146)),0)</f>
        <v>0</v>
      </c>
      <c r="R146" s="52">
        <f>(F146+(IF(C146="W",IF(F146&lt;23347,VLOOKUP(23346,Staffelung,2,FALSE)*365.25,IF(F146&gt;24990,VLOOKUP(24991,Staffelung,2,FALSE)*365.25,VLOOKUP(F146,Staffelung,2,FALSE)*365.25)),Gesamt!$B$26*365.25)))</f>
        <v>23741.25</v>
      </c>
      <c r="S146" s="52">
        <f t="shared" si="35"/>
        <v>23742</v>
      </c>
      <c r="T146" s="53">
        <f t="shared" si="39"/>
        <v>65</v>
      </c>
      <c r="U146" s="49">
        <f t="shared" si="36"/>
        <v>-50.997946611909654</v>
      </c>
      <c r="V146" s="50">
        <f>(Gesamt!$B$2-IF(I146=0,G146,I146))/365.25</f>
        <v>116</v>
      </c>
      <c r="W146" s="50">
        <f t="shared" si="40"/>
        <v>65.002053388090346</v>
      </c>
      <c r="X146" s="54">
        <f>(F146+(IF(C146="W",IF(F146&lt;23347,VLOOKUP(23346,Staffelung,2,FALSE)*365.25,IF(F146&gt;24990,VLOOKUP(24991,Staffelung,2,FALSE)*365.25,VLOOKUP(F146,Staffelung,2,FALSE)*365.25)),Gesamt!$B$26*365.25)))</f>
        <v>23741.25</v>
      </c>
      <c r="Y146" s="52">
        <f t="shared" si="37"/>
        <v>23742</v>
      </c>
      <c r="Z146" s="53">
        <f t="shared" si="41"/>
        <v>65</v>
      </c>
      <c r="AA146" s="55">
        <f>IF(YEAR(Y146)&lt;=YEAR(Gesamt!$B$2),0,IF(V146&lt;Gesamt!$B$32,(IF(I146=0,G146,I146)+365.25*Gesamt!$B$32),0))</f>
        <v>0</v>
      </c>
      <c r="AB146" s="56">
        <f>IF(U146&lt;Gesamt!$B$36,Gesamt!$C$36,IF(U146&lt;Gesamt!$B$37,Gesamt!$C$37,IF(U146&lt;Gesamt!$B$38,Gesamt!$C$38,Gesamt!$C$39)))</f>
        <v>0</v>
      </c>
      <c r="AC146" s="36">
        <f>IF(AA146&gt;0,IF(AA146&lt;X146,K146/12*Gesamt!$C$32*(1+L146)^(Gesamt!$B$32-VB!V146)*(1+$K$4),0),0)</f>
        <v>0</v>
      </c>
      <c r="AD146" s="36">
        <f>(AC146/Gesamt!$B$32*V146/((1+Gesamt!$B$29)^(Gesamt!$B$32-VB!V146))*(1+AB146))</f>
        <v>0</v>
      </c>
      <c r="AE146" s="55">
        <f>IF(YEAR($Y146)&lt;=YEAR(Gesamt!$B$2),0,IF($V146&lt;Gesamt!$B$33,(IF($I146=0,$G146,$I146)+365.25*Gesamt!$B$33),0))</f>
        <v>0</v>
      </c>
      <c r="AF146" s="36" t="b">
        <f>IF(AE146&gt;0,IF(AE146&lt;$Y146,$K146/12*Gesamt!$C$33*(1+$L146)^(Gesamt!$B$33-VB!$V146)*(1+$K$4),IF(W146&gt;=35,K146/12*Gesamt!$C$33*(1+L146)^(W146-VB!V146)*(1+$K$4),0)))</f>
        <v>0</v>
      </c>
      <c r="AG146" s="36">
        <f>IF(W146&gt;=40,(AF146/Gesamt!$B$33*V146/((1+Gesamt!$B$29)^(Gesamt!$B$33-VB!V146))*(1+AB146)),IF(W146&gt;=35,(AF146/W146*V146/((1+Gesamt!$B$29)^(W146-VB!V146))*(1+AB146)),0))</f>
        <v>0</v>
      </c>
    </row>
    <row r="147" spans="4:33" x14ac:dyDescent="0.15">
      <c r="D147" s="41"/>
      <c r="F147" s="40"/>
      <c r="G147" s="40"/>
      <c r="J147" s="47"/>
      <c r="K147" s="32">
        <f t="shared" si="33"/>
        <v>0</v>
      </c>
      <c r="L147" s="48">
        <v>1.4999999999999999E-2</v>
      </c>
      <c r="M147" s="49">
        <f t="shared" si="34"/>
        <v>-50.997946611909654</v>
      </c>
      <c r="N147" s="50">
        <f>(Gesamt!$B$2-IF(H147=0,G147,H147))/365.25</f>
        <v>116</v>
      </c>
      <c r="O147" s="50">
        <f t="shared" si="38"/>
        <v>65.002053388090346</v>
      </c>
      <c r="P147" s="51">
        <f>IF(AND(OR(AND(H147&lt;=Gesamt!$B$11,G147&lt;=Gesamt!$B$11),AND(H147&gt;0,H147&lt;=Gesamt!$B$11)), O147&gt;=Gesamt!$B$4),VLOOKUP(O147,Gesamt!$B$4:$C$9,2),0)</f>
        <v>12</v>
      </c>
      <c r="Q147" s="37">
        <f>IF(M147&gt;0,((P147*K147/12)/O147*N147*((1+L147)^M147))/((1+Gesamt!$B$29)^(O147-N147)),0)</f>
        <v>0</v>
      </c>
      <c r="R147" s="52">
        <f>(F147+(IF(C147="W",IF(F147&lt;23347,VLOOKUP(23346,Staffelung,2,FALSE)*365.25,IF(F147&gt;24990,VLOOKUP(24991,Staffelung,2,FALSE)*365.25,VLOOKUP(F147,Staffelung,2,FALSE)*365.25)),Gesamt!$B$26*365.25)))</f>
        <v>23741.25</v>
      </c>
      <c r="S147" s="52">
        <f t="shared" si="35"/>
        <v>23742</v>
      </c>
      <c r="T147" s="53">
        <f t="shared" si="39"/>
        <v>65</v>
      </c>
      <c r="U147" s="49">
        <f t="shared" si="36"/>
        <v>-50.997946611909654</v>
      </c>
      <c r="V147" s="50">
        <f>(Gesamt!$B$2-IF(I147=0,G147,I147))/365.25</f>
        <v>116</v>
      </c>
      <c r="W147" s="50">
        <f t="shared" si="40"/>
        <v>65.002053388090346</v>
      </c>
      <c r="X147" s="54">
        <f>(F147+(IF(C147="W",IF(F147&lt;23347,VLOOKUP(23346,Staffelung,2,FALSE)*365.25,IF(F147&gt;24990,VLOOKUP(24991,Staffelung,2,FALSE)*365.25,VLOOKUP(F147,Staffelung,2,FALSE)*365.25)),Gesamt!$B$26*365.25)))</f>
        <v>23741.25</v>
      </c>
      <c r="Y147" s="52">
        <f t="shared" si="37"/>
        <v>23742</v>
      </c>
      <c r="Z147" s="53">
        <f t="shared" si="41"/>
        <v>65</v>
      </c>
      <c r="AA147" s="55">
        <f>IF(YEAR(Y147)&lt;=YEAR(Gesamt!$B$2),0,IF(V147&lt;Gesamt!$B$32,(IF(I147=0,G147,I147)+365.25*Gesamt!$B$32),0))</f>
        <v>0</v>
      </c>
      <c r="AB147" s="56">
        <f>IF(U147&lt;Gesamt!$B$36,Gesamt!$C$36,IF(U147&lt;Gesamt!$B$37,Gesamt!$C$37,IF(U147&lt;Gesamt!$B$38,Gesamt!$C$38,Gesamt!$C$39)))</f>
        <v>0</v>
      </c>
      <c r="AC147" s="36">
        <f>IF(AA147&gt;0,IF(AA147&lt;X147,K147/12*Gesamt!$C$32*(1+L147)^(Gesamt!$B$32-VB!V147)*(1+$K$4),0),0)</f>
        <v>0</v>
      </c>
      <c r="AD147" s="36">
        <f>(AC147/Gesamt!$B$32*V147/((1+Gesamt!$B$29)^(Gesamt!$B$32-VB!V147))*(1+AB147))</f>
        <v>0</v>
      </c>
      <c r="AE147" s="55">
        <f>IF(YEAR($Y147)&lt;=YEAR(Gesamt!$B$2),0,IF($V147&lt;Gesamt!$B$33,(IF($I147=0,$G147,$I147)+365.25*Gesamt!$B$33),0))</f>
        <v>0</v>
      </c>
      <c r="AF147" s="36" t="b">
        <f>IF(AE147&gt;0,IF(AE147&lt;$Y147,$K147/12*Gesamt!$C$33*(1+$L147)^(Gesamt!$B$33-VB!$V147)*(1+$K$4),IF(W147&gt;=35,K147/12*Gesamt!$C$33*(1+L147)^(W147-VB!V147)*(1+$K$4),0)))</f>
        <v>0</v>
      </c>
      <c r="AG147" s="36">
        <f>IF(W147&gt;=40,(AF147/Gesamt!$B$33*V147/((1+Gesamt!$B$29)^(Gesamt!$B$33-VB!V147))*(1+AB147)),IF(W147&gt;=35,(AF147/W147*V147/((1+Gesamt!$B$29)^(W147-VB!V147))*(1+AB147)),0))</f>
        <v>0</v>
      </c>
    </row>
    <row r="148" spans="4:33" x14ac:dyDescent="0.15">
      <c r="D148" s="41"/>
      <c r="F148" s="40"/>
      <c r="G148" s="40"/>
      <c r="J148" s="47"/>
      <c r="K148" s="32">
        <f t="shared" si="33"/>
        <v>0</v>
      </c>
      <c r="L148" s="48">
        <v>1.4999999999999999E-2</v>
      </c>
      <c r="M148" s="49">
        <f t="shared" si="34"/>
        <v>-50.997946611909654</v>
      </c>
      <c r="N148" s="50">
        <f>(Gesamt!$B$2-IF(H148=0,G148,H148))/365.25</f>
        <v>116</v>
      </c>
      <c r="O148" s="50">
        <f t="shared" si="38"/>
        <v>65.002053388090346</v>
      </c>
      <c r="P148" s="51">
        <f>IF(AND(OR(AND(H148&lt;=Gesamt!$B$11,G148&lt;=Gesamt!$B$11),AND(H148&gt;0,H148&lt;=Gesamt!$B$11)), O148&gt;=Gesamt!$B$4),VLOOKUP(O148,Gesamt!$B$4:$C$9,2),0)</f>
        <v>12</v>
      </c>
      <c r="Q148" s="37">
        <f>IF(M148&gt;0,((P148*K148/12)/O148*N148*((1+L148)^M148))/((1+Gesamt!$B$29)^(O148-N148)),0)</f>
        <v>0</v>
      </c>
      <c r="R148" s="52">
        <f>(F148+(IF(C148="W",IF(F148&lt;23347,VLOOKUP(23346,Staffelung,2,FALSE)*365.25,IF(F148&gt;24990,VLOOKUP(24991,Staffelung,2,FALSE)*365.25,VLOOKUP(F148,Staffelung,2,FALSE)*365.25)),Gesamt!$B$26*365.25)))</f>
        <v>23741.25</v>
      </c>
      <c r="S148" s="52">
        <f t="shared" si="35"/>
        <v>23742</v>
      </c>
      <c r="T148" s="53">
        <f t="shared" si="39"/>
        <v>65</v>
      </c>
      <c r="U148" s="49">
        <f t="shared" si="36"/>
        <v>-50.997946611909654</v>
      </c>
      <c r="V148" s="50">
        <f>(Gesamt!$B$2-IF(I148=0,G148,I148))/365.25</f>
        <v>116</v>
      </c>
      <c r="W148" s="50">
        <f t="shared" si="40"/>
        <v>65.002053388090346</v>
      </c>
      <c r="X148" s="54">
        <f>(F148+(IF(C148="W",IF(F148&lt;23347,VLOOKUP(23346,Staffelung,2,FALSE)*365.25,IF(F148&gt;24990,VLOOKUP(24991,Staffelung,2,FALSE)*365.25,VLOOKUP(F148,Staffelung,2,FALSE)*365.25)),Gesamt!$B$26*365.25)))</f>
        <v>23741.25</v>
      </c>
      <c r="Y148" s="52">
        <f t="shared" si="37"/>
        <v>23742</v>
      </c>
      <c r="Z148" s="53">
        <f t="shared" si="41"/>
        <v>65</v>
      </c>
      <c r="AA148" s="55">
        <f>IF(YEAR(Y148)&lt;=YEAR(Gesamt!$B$2),0,IF(V148&lt;Gesamt!$B$32,(IF(I148=0,G148,I148)+365.25*Gesamt!$B$32),0))</f>
        <v>0</v>
      </c>
      <c r="AB148" s="56">
        <f>IF(U148&lt;Gesamt!$B$36,Gesamt!$C$36,IF(U148&lt;Gesamt!$B$37,Gesamt!$C$37,IF(U148&lt;Gesamt!$B$38,Gesamt!$C$38,Gesamt!$C$39)))</f>
        <v>0</v>
      </c>
      <c r="AC148" s="36">
        <f>IF(AA148&gt;0,IF(AA148&lt;X148,K148/12*Gesamt!$C$32*(1+L148)^(Gesamt!$B$32-VB!V148)*(1+$K$4),0),0)</f>
        <v>0</v>
      </c>
      <c r="AD148" s="36">
        <f>(AC148/Gesamt!$B$32*V148/((1+Gesamt!$B$29)^(Gesamt!$B$32-VB!V148))*(1+AB148))</f>
        <v>0</v>
      </c>
      <c r="AE148" s="55">
        <f>IF(YEAR($Y148)&lt;=YEAR(Gesamt!$B$2),0,IF($V148&lt;Gesamt!$B$33,(IF($I148=0,$G148,$I148)+365.25*Gesamt!$B$33),0))</f>
        <v>0</v>
      </c>
      <c r="AF148" s="36" t="b">
        <f>IF(AE148&gt;0,IF(AE148&lt;$Y148,$K148/12*Gesamt!$C$33*(1+$L148)^(Gesamt!$B$33-VB!$V148)*(1+$K$4),IF(W148&gt;=35,K148/12*Gesamt!$C$33*(1+L148)^(W148-VB!V148)*(1+$K$4),0)))</f>
        <v>0</v>
      </c>
      <c r="AG148" s="36">
        <f>IF(W148&gt;=40,(AF148/Gesamt!$B$33*V148/((1+Gesamt!$B$29)^(Gesamt!$B$33-VB!V148))*(1+AB148)),IF(W148&gt;=35,(AF148/W148*V148/((1+Gesamt!$B$29)^(W148-VB!V148))*(1+AB148)),0))</f>
        <v>0</v>
      </c>
    </row>
    <row r="149" spans="4:33" x14ac:dyDescent="0.15">
      <c r="D149" s="41"/>
      <c r="F149" s="40"/>
      <c r="G149" s="40"/>
      <c r="J149" s="47"/>
      <c r="K149" s="32">
        <f t="shared" si="33"/>
        <v>0</v>
      </c>
      <c r="L149" s="48">
        <v>1.4999999999999999E-2</v>
      </c>
      <c r="M149" s="49">
        <f t="shared" si="34"/>
        <v>-50.997946611909654</v>
      </c>
      <c r="N149" s="50">
        <f>(Gesamt!$B$2-IF(H149=0,G149,H149))/365.25</f>
        <v>116</v>
      </c>
      <c r="O149" s="50">
        <f t="shared" si="38"/>
        <v>65.002053388090346</v>
      </c>
      <c r="P149" s="51">
        <f>IF(AND(OR(AND(H149&lt;=Gesamt!$B$11,G149&lt;=Gesamt!$B$11),AND(H149&gt;0,H149&lt;=Gesamt!$B$11)), O149&gt;=Gesamt!$B$4),VLOOKUP(O149,Gesamt!$B$4:$C$9,2),0)</f>
        <v>12</v>
      </c>
      <c r="Q149" s="37">
        <f>IF(M149&gt;0,((P149*K149/12)/O149*N149*((1+L149)^M149))/((1+Gesamt!$B$29)^(O149-N149)),0)</f>
        <v>0</v>
      </c>
      <c r="R149" s="52">
        <f>(F149+(IF(C149="W",IF(F149&lt;23347,VLOOKUP(23346,Staffelung,2,FALSE)*365.25,IF(F149&gt;24990,VLOOKUP(24991,Staffelung,2,FALSE)*365.25,VLOOKUP(F149,Staffelung,2,FALSE)*365.25)),Gesamt!$B$26*365.25)))</f>
        <v>23741.25</v>
      </c>
      <c r="S149" s="52">
        <f t="shared" si="35"/>
        <v>23742</v>
      </c>
      <c r="T149" s="53">
        <f t="shared" si="39"/>
        <v>65</v>
      </c>
      <c r="U149" s="49">
        <f t="shared" si="36"/>
        <v>-50.997946611909654</v>
      </c>
      <c r="V149" s="50">
        <f>(Gesamt!$B$2-IF(I149=0,G149,I149))/365.25</f>
        <v>116</v>
      </c>
      <c r="W149" s="50">
        <f t="shared" si="40"/>
        <v>65.002053388090346</v>
      </c>
      <c r="X149" s="54">
        <f>(F149+(IF(C149="W",IF(F149&lt;23347,VLOOKUP(23346,Staffelung,2,FALSE)*365.25,IF(F149&gt;24990,VLOOKUP(24991,Staffelung,2,FALSE)*365.25,VLOOKUP(F149,Staffelung,2,FALSE)*365.25)),Gesamt!$B$26*365.25)))</f>
        <v>23741.25</v>
      </c>
      <c r="Y149" s="52">
        <f t="shared" si="37"/>
        <v>23742</v>
      </c>
      <c r="Z149" s="53">
        <f t="shared" si="41"/>
        <v>65</v>
      </c>
      <c r="AA149" s="55">
        <f>IF(YEAR(Y149)&lt;=YEAR(Gesamt!$B$2),0,IF(V149&lt;Gesamt!$B$32,(IF(I149=0,G149,I149)+365.25*Gesamt!$B$32),0))</f>
        <v>0</v>
      </c>
      <c r="AB149" s="56">
        <f>IF(U149&lt;Gesamt!$B$36,Gesamt!$C$36,IF(U149&lt;Gesamt!$B$37,Gesamt!$C$37,IF(U149&lt;Gesamt!$B$38,Gesamt!$C$38,Gesamt!$C$39)))</f>
        <v>0</v>
      </c>
      <c r="AC149" s="36">
        <f>IF(AA149&gt;0,IF(AA149&lt;X149,K149/12*Gesamt!$C$32*(1+L149)^(Gesamt!$B$32-VB!V149)*(1+$K$4),0),0)</f>
        <v>0</v>
      </c>
      <c r="AD149" s="36">
        <f>(AC149/Gesamt!$B$32*V149/((1+Gesamt!$B$29)^(Gesamt!$B$32-VB!V149))*(1+AB149))</f>
        <v>0</v>
      </c>
      <c r="AE149" s="55">
        <f>IF(YEAR($Y149)&lt;=YEAR(Gesamt!$B$2),0,IF($V149&lt;Gesamt!$B$33,(IF($I149=0,$G149,$I149)+365.25*Gesamt!$B$33),0))</f>
        <v>0</v>
      </c>
      <c r="AF149" s="36" t="b">
        <f>IF(AE149&gt;0,IF(AE149&lt;$Y149,$K149/12*Gesamt!$C$33*(1+$L149)^(Gesamt!$B$33-VB!$V149)*(1+$K$4),IF(W149&gt;=35,K149/12*Gesamt!$C$33*(1+L149)^(W149-VB!V149)*(1+$K$4),0)))</f>
        <v>0</v>
      </c>
      <c r="AG149" s="36">
        <f>IF(W149&gt;=40,(AF149/Gesamt!$B$33*V149/((1+Gesamt!$B$29)^(Gesamt!$B$33-VB!V149))*(1+AB149)),IF(W149&gt;=35,(AF149/W149*V149/((1+Gesamt!$B$29)^(W149-VB!V149))*(1+AB149)),0))</f>
        <v>0</v>
      </c>
    </row>
    <row r="150" spans="4:33" x14ac:dyDescent="0.15">
      <c r="D150" s="41"/>
      <c r="F150" s="40"/>
      <c r="G150" s="40"/>
      <c r="J150" s="47"/>
      <c r="K150" s="32">
        <f t="shared" si="33"/>
        <v>0</v>
      </c>
      <c r="L150" s="48">
        <v>1.4999999999999999E-2</v>
      </c>
      <c r="M150" s="49">
        <f t="shared" si="34"/>
        <v>-50.997946611909654</v>
      </c>
      <c r="N150" s="50">
        <f>(Gesamt!$B$2-IF(H150=0,G150,H150))/365.25</f>
        <v>116</v>
      </c>
      <c r="O150" s="50">
        <f t="shared" si="38"/>
        <v>65.002053388090346</v>
      </c>
      <c r="P150" s="51">
        <f>IF(AND(OR(AND(H150&lt;=Gesamt!$B$11,G150&lt;=Gesamt!$B$11),AND(H150&gt;0,H150&lt;=Gesamt!$B$11)), O150&gt;=Gesamt!$B$4),VLOOKUP(O150,Gesamt!$B$4:$C$9,2),0)</f>
        <v>12</v>
      </c>
      <c r="Q150" s="37">
        <f>IF(M150&gt;0,((P150*K150/12)/O150*N150*((1+L150)^M150))/((1+Gesamt!$B$29)^(O150-N150)),0)</f>
        <v>0</v>
      </c>
      <c r="R150" s="52">
        <f>(F150+(IF(C150="W",IF(F150&lt;23347,VLOOKUP(23346,Staffelung,2,FALSE)*365.25,IF(F150&gt;24990,VLOOKUP(24991,Staffelung,2,FALSE)*365.25,VLOOKUP(F150,Staffelung,2,FALSE)*365.25)),Gesamt!$B$26*365.25)))</f>
        <v>23741.25</v>
      </c>
      <c r="S150" s="52">
        <f t="shared" si="35"/>
        <v>23742</v>
      </c>
      <c r="T150" s="53">
        <f t="shared" si="39"/>
        <v>65</v>
      </c>
      <c r="U150" s="49">
        <f t="shared" si="36"/>
        <v>-50.997946611909654</v>
      </c>
      <c r="V150" s="50">
        <f>(Gesamt!$B$2-IF(I150=0,G150,I150))/365.25</f>
        <v>116</v>
      </c>
      <c r="W150" s="50">
        <f t="shared" si="40"/>
        <v>65.002053388090346</v>
      </c>
      <c r="X150" s="54">
        <f>(F150+(IF(C150="W",IF(F150&lt;23347,VLOOKUP(23346,Staffelung,2,FALSE)*365.25,IF(F150&gt;24990,VLOOKUP(24991,Staffelung,2,FALSE)*365.25,VLOOKUP(F150,Staffelung,2,FALSE)*365.25)),Gesamt!$B$26*365.25)))</f>
        <v>23741.25</v>
      </c>
      <c r="Y150" s="52">
        <f t="shared" si="37"/>
        <v>23742</v>
      </c>
      <c r="Z150" s="53">
        <f t="shared" si="41"/>
        <v>65</v>
      </c>
      <c r="AA150" s="55">
        <f>IF(YEAR(Y150)&lt;=YEAR(Gesamt!$B$2),0,IF(V150&lt;Gesamt!$B$32,(IF(I150=0,G150,I150)+365.25*Gesamt!$B$32),0))</f>
        <v>0</v>
      </c>
      <c r="AB150" s="56">
        <f>IF(U150&lt;Gesamt!$B$36,Gesamt!$C$36,IF(U150&lt;Gesamt!$B$37,Gesamt!$C$37,IF(U150&lt;Gesamt!$B$38,Gesamt!$C$38,Gesamt!$C$39)))</f>
        <v>0</v>
      </c>
      <c r="AC150" s="36">
        <f>IF(AA150&gt;0,IF(AA150&lt;X150,K150/12*Gesamt!$C$32*(1+L150)^(Gesamt!$B$32-VB!V150)*(1+$K$4),0),0)</f>
        <v>0</v>
      </c>
      <c r="AD150" s="36">
        <f>(AC150/Gesamt!$B$32*V150/((1+Gesamt!$B$29)^(Gesamt!$B$32-VB!V150))*(1+AB150))</f>
        <v>0</v>
      </c>
      <c r="AE150" s="55">
        <f>IF(YEAR($Y150)&lt;=YEAR(Gesamt!$B$2),0,IF($V150&lt;Gesamt!$B$33,(IF($I150=0,$G150,$I150)+365.25*Gesamt!$B$33),0))</f>
        <v>0</v>
      </c>
      <c r="AF150" s="36" t="b">
        <f>IF(AE150&gt;0,IF(AE150&lt;$Y150,$K150/12*Gesamt!$C$33*(1+$L150)^(Gesamt!$B$33-VB!$V150)*(1+$K$4),IF(W150&gt;=35,K150/12*Gesamt!$C$33*(1+L150)^(W150-VB!V150)*(1+$K$4),0)))</f>
        <v>0</v>
      </c>
      <c r="AG150" s="36">
        <f>IF(W150&gt;=40,(AF150/Gesamt!$B$33*V150/((1+Gesamt!$B$29)^(Gesamt!$B$33-VB!V150))*(1+AB150)),IF(W150&gt;=35,(AF150/W150*V150/((1+Gesamt!$B$29)^(W150-VB!V150))*(1+AB150)),0))</f>
        <v>0</v>
      </c>
    </row>
    <row r="151" spans="4:33" x14ac:dyDescent="0.15">
      <c r="D151" s="41"/>
      <c r="F151" s="40"/>
      <c r="G151" s="40"/>
      <c r="J151" s="47"/>
      <c r="K151" s="32">
        <f t="shared" si="33"/>
        <v>0</v>
      </c>
      <c r="L151" s="48">
        <v>1.4999999999999999E-2</v>
      </c>
      <c r="M151" s="49">
        <f t="shared" si="34"/>
        <v>-50.997946611909654</v>
      </c>
      <c r="N151" s="50">
        <f>(Gesamt!$B$2-IF(H151=0,G151,H151))/365.25</f>
        <v>116</v>
      </c>
      <c r="O151" s="50">
        <f t="shared" si="38"/>
        <v>65.002053388090346</v>
      </c>
      <c r="P151" s="51">
        <f>IF(AND(OR(AND(H151&lt;=Gesamt!$B$11,G151&lt;=Gesamt!$B$11),AND(H151&gt;0,H151&lt;=Gesamt!$B$11)), O151&gt;=Gesamt!$B$4),VLOOKUP(O151,Gesamt!$B$4:$C$9,2),0)</f>
        <v>12</v>
      </c>
      <c r="Q151" s="37">
        <f>IF(M151&gt;0,((P151*K151/12)/O151*N151*((1+L151)^M151))/((1+Gesamt!$B$29)^(O151-N151)),0)</f>
        <v>0</v>
      </c>
      <c r="R151" s="52">
        <f>(F151+(IF(C151="W",IF(F151&lt;23347,VLOOKUP(23346,Staffelung,2,FALSE)*365.25,IF(F151&gt;24990,VLOOKUP(24991,Staffelung,2,FALSE)*365.25,VLOOKUP(F151,Staffelung,2,FALSE)*365.25)),Gesamt!$B$26*365.25)))</f>
        <v>23741.25</v>
      </c>
      <c r="S151" s="52">
        <f t="shared" si="35"/>
        <v>23742</v>
      </c>
      <c r="T151" s="53">
        <f t="shared" si="39"/>
        <v>65</v>
      </c>
      <c r="U151" s="49">
        <f t="shared" si="36"/>
        <v>-50.997946611909654</v>
      </c>
      <c r="V151" s="50">
        <f>(Gesamt!$B$2-IF(I151=0,G151,I151))/365.25</f>
        <v>116</v>
      </c>
      <c r="W151" s="50">
        <f t="shared" si="40"/>
        <v>65.002053388090346</v>
      </c>
      <c r="X151" s="54">
        <f>(F151+(IF(C151="W",IF(F151&lt;23347,VLOOKUP(23346,Staffelung,2,FALSE)*365.25,IF(F151&gt;24990,VLOOKUP(24991,Staffelung,2,FALSE)*365.25,VLOOKUP(F151,Staffelung,2,FALSE)*365.25)),Gesamt!$B$26*365.25)))</f>
        <v>23741.25</v>
      </c>
      <c r="Y151" s="52">
        <f t="shared" si="37"/>
        <v>23742</v>
      </c>
      <c r="Z151" s="53">
        <f t="shared" si="41"/>
        <v>65</v>
      </c>
      <c r="AA151" s="55">
        <f>IF(YEAR(Y151)&lt;=YEAR(Gesamt!$B$2),0,IF(V151&lt;Gesamt!$B$32,(IF(I151=0,G151,I151)+365.25*Gesamt!$B$32),0))</f>
        <v>0</v>
      </c>
      <c r="AB151" s="56">
        <f>IF(U151&lt;Gesamt!$B$36,Gesamt!$C$36,IF(U151&lt;Gesamt!$B$37,Gesamt!$C$37,IF(U151&lt;Gesamt!$B$38,Gesamt!$C$38,Gesamt!$C$39)))</f>
        <v>0</v>
      </c>
      <c r="AC151" s="36">
        <f>IF(AA151&gt;0,IF(AA151&lt;X151,K151/12*Gesamt!$C$32*(1+L151)^(Gesamt!$B$32-VB!V151)*(1+$K$4),0),0)</f>
        <v>0</v>
      </c>
      <c r="AD151" s="36">
        <f>(AC151/Gesamt!$B$32*V151/((1+Gesamt!$B$29)^(Gesamt!$B$32-VB!V151))*(1+AB151))</f>
        <v>0</v>
      </c>
      <c r="AE151" s="55">
        <f>IF(YEAR($Y151)&lt;=YEAR(Gesamt!$B$2),0,IF($V151&lt;Gesamt!$B$33,(IF($I151=0,$G151,$I151)+365.25*Gesamt!$B$33),0))</f>
        <v>0</v>
      </c>
      <c r="AF151" s="36" t="b">
        <f>IF(AE151&gt;0,IF(AE151&lt;$Y151,$K151/12*Gesamt!$C$33*(1+$L151)^(Gesamt!$B$33-VB!$V151)*(1+$K$4),IF(W151&gt;=35,K151/12*Gesamt!$C$33*(1+L151)^(W151-VB!V151)*(1+$K$4),0)))</f>
        <v>0</v>
      </c>
      <c r="AG151" s="36">
        <f>IF(W151&gt;=40,(AF151/Gesamt!$B$33*V151/((1+Gesamt!$B$29)^(Gesamt!$B$33-VB!V151))*(1+AB151)),IF(W151&gt;=35,(AF151/W151*V151/((1+Gesamt!$B$29)^(W151-VB!V151))*(1+AB151)),0))</f>
        <v>0</v>
      </c>
    </row>
    <row r="152" spans="4:33" x14ac:dyDescent="0.15">
      <c r="D152" s="41"/>
      <c r="F152" s="40"/>
      <c r="G152" s="40"/>
      <c r="J152" s="47"/>
      <c r="K152" s="32">
        <f t="shared" si="33"/>
        <v>0</v>
      </c>
      <c r="L152" s="48">
        <v>1.4999999999999999E-2</v>
      </c>
      <c r="M152" s="49">
        <f t="shared" si="34"/>
        <v>-50.997946611909654</v>
      </c>
      <c r="N152" s="50">
        <f>(Gesamt!$B$2-IF(H152=0,G152,H152))/365.25</f>
        <v>116</v>
      </c>
      <c r="O152" s="50">
        <f t="shared" si="38"/>
        <v>65.002053388090346</v>
      </c>
      <c r="P152" s="51">
        <f>IF(AND(OR(AND(H152&lt;=Gesamt!$B$11,G152&lt;=Gesamt!$B$11),AND(H152&gt;0,H152&lt;=Gesamt!$B$11)), O152&gt;=Gesamt!$B$4),VLOOKUP(O152,Gesamt!$B$4:$C$9,2),0)</f>
        <v>12</v>
      </c>
      <c r="Q152" s="37">
        <f>IF(M152&gt;0,((P152*K152/12)/O152*N152*((1+L152)^M152))/((1+Gesamt!$B$29)^(O152-N152)),0)</f>
        <v>0</v>
      </c>
      <c r="R152" s="52">
        <f>(F152+(IF(C152="W",IF(F152&lt;23347,VLOOKUP(23346,Staffelung,2,FALSE)*365.25,IF(F152&gt;24990,VLOOKUP(24991,Staffelung,2,FALSE)*365.25,VLOOKUP(F152,Staffelung,2,FALSE)*365.25)),Gesamt!$B$26*365.25)))</f>
        <v>23741.25</v>
      </c>
      <c r="S152" s="52">
        <f t="shared" si="35"/>
        <v>23742</v>
      </c>
      <c r="T152" s="53">
        <f t="shared" si="39"/>
        <v>65</v>
      </c>
      <c r="U152" s="49">
        <f t="shared" si="36"/>
        <v>-50.997946611909654</v>
      </c>
      <c r="V152" s="50">
        <f>(Gesamt!$B$2-IF(I152=0,G152,I152))/365.25</f>
        <v>116</v>
      </c>
      <c r="W152" s="50">
        <f t="shared" si="40"/>
        <v>65.002053388090346</v>
      </c>
      <c r="X152" s="54">
        <f>(F152+(IF(C152="W",IF(F152&lt;23347,VLOOKUP(23346,Staffelung,2,FALSE)*365.25,IF(F152&gt;24990,VLOOKUP(24991,Staffelung,2,FALSE)*365.25,VLOOKUP(F152,Staffelung,2,FALSE)*365.25)),Gesamt!$B$26*365.25)))</f>
        <v>23741.25</v>
      </c>
      <c r="Y152" s="52">
        <f t="shared" si="37"/>
        <v>23742</v>
      </c>
      <c r="Z152" s="53">
        <f t="shared" si="41"/>
        <v>65</v>
      </c>
      <c r="AA152" s="55">
        <f>IF(YEAR(Y152)&lt;=YEAR(Gesamt!$B$2),0,IF(V152&lt;Gesamt!$B$32,(IF(I152=0,G152,I152)+365.25*Gesamt!$B$32),0))</f>
        <v>0</v>
      </c>
      <c r="AB152" s="56">
        <f>IF(U152&lt;Gesamt!$B$36,Gesamt!$C$36,IF(U152&lt;Gesamt!$B$37,Gesamt!$C$37,IF(U152&lt;Gesamt!$B$38,Gesamt!$C$38,Gesamt!$C$39)))</f>
        <v>0</v>
      </c>
      <c r="AC152" s="36">
        <f>IF(AA152&gt;0,IF(AA152&lt;X152,K152/12*Gesamt!$C$32*(1+L152)^(Gesamt!$B$32-VB!V152)*(1+$K$4),0),0)</f>
        <v>0</v>
      </c>
      <c r="AD152" s="36">
        <f>(AC152/Gesamt!$B$32*V152/((1+Gesamt!$B$29)^(Gesamt!$B$32-VB!V152))*(1+AB152))</f>
        <v>0</v>
      </c>
      <c r="AE152" s="55">
        <f>IF(YEAR($Y152)&lt;=YEAR(Gesamt!$B$2),0,IF($V152&lt;Gesamt!$B$33,(IF($I152=0,$G152,$I152)+365.25*Gesamt!$B$33),0))</f>
        <v>0</v>
      </c>
      <c r="AF152" s="36" t="b">
        <f>IF(AE152&gt;0,IF(AE152&lt;$Y152,$K152/12*Gesamt!$C$33*(1+$L152)^(Gesamt!$B$33-VB!$V152)*(1+$K$4),IF(W152&gt;=35,K152/12*Gesamt!$C$33*(1+L152)^(W152-VB!V152)*(1+$K$4),0)))</f>
        <v>0</v>
      </c>
      <c r="AG152" s="36">
        <f>IF(W152&gt;=40,(AF152/Gesamt!$B$33*V152/((1+Gesamt!$B$29)^(Gesamt!$B$33-VB!V152))*(1+AB152)),IF(W152&gt;=35,(AF152/W152*V152/((1+Gesamt!$B$29)^(W152-VB!V152))*(1+AB152)),0))</f>
        <v>0</v>
      </c>
    </row>
    <row r="153" spans="4:33" x14ac:dyDescent="0.15">
      <c r="D153" s="41"/>
      <c r="F153" s="40"/>
      <c r="G153" s="40"/>
      <c r="J153" s="47"/>
      <c r="K153" s="32">
        <f t="shared" si="33"/>
        <v>0</v>
      </c>
      <c r="L153" s="48">
        <v>1.4999999999999999E-2</v>
      </c>
      <c r="M153" s="49">
        <f t="shared" si="34"/>
        <v>-50.997946611909654</v>
      </c>
      <c r="N153" s="50">
        <f>(Gesamt!$B$2-IF(H153=0,G153,H153))/365.25</f>
        <v>116</v>
      </c>
      <c r="O153" s="50">
        <f t="shared" si="38"/>
        <v>65.002053388090346</v>
      </c>
      <c r="P153" s="51">
        <f>IF(AND(OR(AND(H153&lt;=Gesamt!$B$11,G153&lt;=Gesamt!$B$11),AND(H153&gt;0,H153&lt;=Gesamt!$B$11)), O153&gt;=Gesamt!$B$4),VLOOKUP(O153,Gesamt!$B$4:$C$9,2),0)</f>
        <v>12</v>
      </c>
      <c r="Q153" s="37">
        <f>IF(M153&gt;0,((P153*K153/12)/O153*N153*((1+L153)^M153))/((1+Gesamt!$B$29)^(O153-N153)),0)</f>
        <v>0</v>
      </c>
      <c r="R153" s="52">
        <f>(F153+(IF(C153="W",IF(F153&lt;23347,VLOOKUP(23346,Staffelung,2,FALSE)*365.25,IF(F153&gt;24990,VLOOKUP(24991,Staffelung,2,FALSE)*365.25,VLOOKUP(F153,Staffelung,2,FALSE)*365.25)),Gesamt!$B$26*365.25)))</f>
        <v>23741.25</v>
      </c>
      <c r="S153" s="52">
        <f t="shared" si="35"/>
        <v>23742</v>
      </c>
      <c r="T153" s="53">
        <f t="shared" si="39"/>
        <v>65</v>
      </c>
      <c r="U153" s="49">
        <f t="shared" si="36"/>
        <v>-50.997946611909654</v>
      </c>
      <c r="V153" s="50">
        <f>(Gesamt!$B$2-IF(I153=0,G153,I153))/365.25</f>
        <v>116</v>
      </c>
      <c r="W153" s="50">
        <f t="shared" si="40"/>
        <v>65.002053388090346</v>
      </c>
      <c r="X153" s="54">
        <f>(F153+(IF(C153="W",IF(F153&lt;23347,VLOOKUP(23346,Staffelung,2,FALSE)*365.25,IF(F153&gt;24990,VLOOKUP(24991,Staffelung,2,FALSE)*365.25,VLOOKUP(F153,Staffelung,2,FALSE)*365.25)),Gesamt!$B$26*365.25)))</f>
        <v>23741.25</v>
      </c>
      <c r="Y153" s="52">
        <f t="shared" si="37"/>
        <v>23742</v>
      </c>
      <c r="Z153" s="53">
        <f t="shared" si="41"/>
        <v>65</v>
      </c>
      <c r="AA153" s="55">
        <f>IF(YEAR(Y153)&lt;=YEAR(Gesamt!$B$2),0,IF(V153&lt;Gesamt!$B$32,(IF(I153=0,G153,I153)+365.25*Gesamt!$B$32),0))</f>
        <v>0</v>
      </c>
      <c r="AB153" s="56">
        <f>IF(U153&lt;Gesamt!$B$36,Gesamt!$C$36,IF(U153&lt;Gesamt!$B$37,Gesamt!$C$37,IF(U153&lt;Gesamt!$B$38,Gesamt!$C$38,Gesamt!$C$39)))</f>
        <v>0</v>
      </c>
      <c r="AC153" s="36">
        <f>IF(AA153&gt;0,IF(AA153&lt;X153,K153/12*Gesamt!$C$32*(1+L153)^(Gesamt!$B$32-VB!V153)*(1+$K$4),0),0)</f>
        <v>0</v>
      </c>
      <c r="AD153" s="36">
        <f>(AC153/Gesamt!$B$32*V153/((1+Gesamt!$B$29)^(Gesamt!$B$32-VB!V153))*(1+AB153))</f>
        <v>0</v>
      </c>
      <c r="AE153" s="55">
        <f>IF(YEAR($Y153)&lt;=YEAR(Gesamt!$B$2),0,IF($V153&lt;Gesamt!$B$33,(IF($I153=0,$G153,$I153)+365.25*Gesamt!$B$33),0))</f>
        <v>0</v>
      </c>
      <c r="AF153" s="36" t="b">
        <f>IF(AE153&gt;0,IF(AE153&lt;$Y153,$K153/12*Gesamt!$C$33*(1+$L153)^(Gesamt!$B$33-VB!$V153)*(1+$K$4),IF(W153&gt;=35,K153/12*Gesamt!$C$33*(1+L153)^(W153-VB!V153)*(1+$K$4),0)))</f>
        <v>0</v>
      </c>
      <c r="AG153" s="36">
        <f>IF(W153&gt;=40,(AF153/Gesamt!$B$33*V153/((1+Gesamt!$B$29)^(Gesamt!$B$33-VB!V153))*(1+AB153)),IF(W153&gt;=35,(AF153/W153*V153/((1+Gesamt!$B$29)^(W153-VB!V153))*(1+AB153)),0))</f>
        <v>0</v>
      </c>
    </row>
    <row r="154" spans="4:33" x14ac:dyDescent="0.15">
      <c r="D154" s="41"/>
      <c r="F154" s="40"/>
      <c r="G154" s="40"/>
      <c r="J154" s="47"/>
      <c r="K154" s="32">
        <f t="shared" si="33"/>
        <v>0</v>
      </c>
      <c r="L154" s="48">
        <v>1.4999999999999999E-2</v>
      </c>
      <c r="M154" s="49">
        <f t="shared" si="34"/>
        <v>-50.997946611909654</v>
      </c>
      <c r="N154" s="50">
        <f>(Gesamt!$B$2-IF(H154=0,G154,H154))/365.25</f>
        <v>116</v>
      </c>
      <c r="O154" s="50">
        <f t="shared" si="38"/>
        <v>65.002053388090346</v>
      </c>
      <c r="P154" s="51">
        <f>IF(AND(OR(AND(H154&lt;=Gesamt!$B$11,G154&lt;=Gesamt!$B$11),AND(H154&gt;0,H154&lt;=Gesamt!$B$11)), O154&gt;=Gesamt!$B$4),VLOOKUP(O154,Gesamt!$B$4:$C$9,2),0)</f>
        <v>12</v>
      </c>
      <c r="Q154" s="37">
        <f>IF(M154&gt;0,((P154*K154/12)/O154*N154*((1+L154)^M154))/((1+Gesamt!$B$29)^(O154-N154)),0)</f>
        <v>0</v>
      </c>
      <c r="R154" s="52">
        <f>(F154+(IF(C154="W",IF(F154&lt;23347,VLOOKUP(23346,Staffelung,2,FALSE)*365.25,IF(F154&gt;24990,VLOOKUP(24991,Staffelung,2,FALSE)*365.25,VLOOKUP(F154,Staffelung,2,FALSE)*365.25)),Gesamt!$B$26*365.25)))</f>
        <v>23741.25</v>
      </c>
      <c r="S154" s="52">
        <f t="shared" si="35"/>
        <v>23742</v>
      </c>
      <c r="T154" s="53">
        <f t="shared" si="39"/>
        <v>65</v>
      </c>
      <c r="U154" s="49">
        <f t="shared" si="36"/>
        <v>-50.997946611909654</v>
      </c>
      <c r="V154" s="50">
        <f>(Gesamt!$B$2-IF(I154=0,G154,I154))/365.25</f>
        <v>116</v>
      </c>
      <c r="W154" s="50">
        <f t="shared" si="40"/>
        <v>65.002053388090346</v>
      </c>
      <c r="X154" s="54">
        <f>(F154+(IF(C154="W",IF(F154&lt;23347,VLOOKUP(23346,Staffelung,2,FALSE)*365.25,IF(F154&gt;24990,VLOOKUP(24991,Staffelung,2,FALSE)*365.25,VLOOKUP(F154,Staffelung,2,FALSE)*365.25)),Gesamt!$B$26*365.25)))</f>
        <v>23741.25</v>
      </c>
      <c r="Y154" s="52">
        <f t="shared" si="37"/>
        <v>23742</v>
      </c>
      <c r="Z154" s="53">
        <f t="shared" si="41"/>
        <v>65</v>
      </c>
      <c r="AA154" s="55">
        <f>IF(YEAR(Y154)&lt;=YEAR(Gesamt!$B$2),0,IF(V154&lt;Gesamt!$B$32,(IF(I154=0,G154,I154)+365.25*Gesamt!$B$32),0))</f>
        <v>0</v>
      </c>
      <c r="AB154" s="56">
        <f>IF(U154&lt;Gesamt!$B$36,Gesamt!$C$36,IF(U154&lt;Gesamt!$B$37,Gesamt!$C$37,IF(U154&lt;Gesamt!$B$38,Gesamt!$C$38,Gesamt!$C$39)))</f>
        <v>0</v>
      </c>
      <c r="AC154" s="36">
        <f>IF(AA154&gt;0,IF(AA154&lt;X154,K154/12*Gesamt!$C$32*(1+L154)^(Gesamt!$B$32-VB!V154)*(1+$K$4),0),0)</f>
        <v>0</v>
      </c>
      <c r="AD154" s="36">
        <f>(AC154/Gesamt!$B$32*V154/((1+Gesamt!$B$29)^(Gesamt!$B$32-VB!V154))*(1+AB154))</f>
        <v>0</v>
      </c>
      <c r="AE154" s="55">
        <f>IF(YEAR($Y154)&lt;=YEAR(Gesamt!$B$2),0,IF($V154&lt;Gesamt!$B$33,(IF($I154=0,$G154,$I154)+365.25*Gesamt!$B$33),0))</f>
        <v>0</v>
      </c>
      <c r="AF154" s="36" t="b">
        <f>IF(AE154&gt;0,IF(AE154&lt;$Y154,$K154/12*Gesamt!$C$33*(1+$L154)^(Gesamt!$B$33-VB!$V154)*(1+$K$4),IF(W154&gt;=35,K154/12*Gesamt!$C$33*(1+L154)^(W154-VB!V154)*(1+$K$4),0)))</f>
        <v>0</v>
      </c>
      <c r="AG154" s="36">
        <f>IF(W154&gt;=40,(AF154/Gesamt!$B$33*V154/((1+Gesamt!$B$29)^(Gesamt!$B$33-VB!V154))*(1+AB154)),IF(W154&gt;=35,(AF154/W154*V154/((1+Gesamt!$B$29)^(W154-VB!V154))*(1+AB154)),0))</f>
        <v>0</v>
      </c>
    </row>
    <row r="155" spans="4:33" x14ac:dyDescent="0.15">
      <c r="D155" s="41"/>
      <c r="F155" s="40"/>
      <c r="G155" s="40"/>
      <c r="J155" s="47"/>
      <c r="K155" s="32">
        <f t="shared" ref="K155:K218" si="42">J155*12</f>
        <v>0</v>
      </c>
      <c r="L155" s="48">
        <v>1.4999999999999999E-2</v>
      </c>
      <c r="M155" s="49">
        <f t="shared" ref="M155:M218" si="43">+O155-N155</f>
        <v>-50.997946611909654</v>
      </c>
      <c r="N155" s="50">
        <f>(Gesamt!$B$2-IF(H155=0,G155,H155))/365.25</f>
        <v>116</v>
      </c>
      <c r="O155" s="50">
        <f t="shared" si="38"/>
        <v>65.002053388090346</v>
      </c>
      <c r="P155" s="51">
        <f>IF(AND(OR(AND(H155&lt;=Gesamt!$B$11,G155&lt;=Gesamt!$B$11),AND(H155&gt;0,H155&lt;=Gesamt!$B$11)), O155&gt;=Gesamt!$B$4),VLOOKUP(O155,Gesamt!$B$4:$C$9,2),0)</f>
        <v>12</v>
      </c>
      <c r="Q155" s="37">
        <f>IF(M155&gt;0,((P155*K155/12)/O155*N155*((1+L155)^M155))/((1+Gesamt!$B$29)^(O155-N155)),0)</f>
        <v>0</v>
      </c>
      <c r="R155" s="52">
        <f>(F155+(IF(C155="W",IF(F155&lt;23347,VLOOKUP(23346,Staffelung,2,FALSE)*365.25,IF(F155&gt;24990,VLOOKUP(24991,Staffelung,2,FALSE)*365.25,VLOOKUP(F155,Staffelung,2,FALSE)*365.25)),Gesamt!$B$26*365.25)))</f>
        <v>23741.25</v>
      </c>
      <c r="S155" s="52">
        <f t="shared" ref="S155:S218" si="44">EOMONTH(R155,0)</f>
        <v>23742</v>
      </c>
      <c r="T155" s="53">
        <f t="shared" si="39"/>
        <v>65</v>
      </c>
      <c r="U155" s="49">
        <f t="shared" ref="U155:U218" si="45">+W155-V155</f>
        <v>-50.997946611909654</v>
      </c>
      <c r="V155" s="50">
        <f>(Gesamt!$B$2-IF(I155=0,G155,I155))/365.25</f>
        <v>116</v>
      </c>
      <c r="W155" s="50">
        <f t="shared" si="40"/>
        <v>65.002053388090346</v>
      </c>
      <c r="X155" s="54">
        <f>(F155+(IF(C155="W",IF(F155&lt;23347,VLOOKUP(23346,Staffelung,2,FALSE)*365.25,IF(F155&gt;24990,VLOOKUP(24991,Staffelung,2,FALSE)*365.25,VLOOKUP(F155,Staffelung,2,FALSE)*365.25)),Gesamt!$B$26*365.25)))</f>
        <v>23741.25</v>
      </c>
      <c r="Y155" s="52">
        <f t="shared" ref="Y155:Y218" si="46">S155</f>
        <v>23742</v>
      </c>
      <c r="Z155" s="53">
        <f t="shared" si="41"/>
        <v>65</v>
      </c>
      <c r="AA155" s="55">
        <f>IF(YEAR(Y155)&lt;=YEAR(Gesamt!$B$2),0,IF(V155&lt;Gesamt!$B$32,(IF(I155=0,G155,I155)+365.25*Gesamt!$B$32),0))</f>
        <v>0</v>
      </c>
      <c r="AB155" s="56">
        <f>IF(U155&lt;Gesamt!$B$36,Gesamt!$C$36,IF(U155&lt;Gesamt!$B$37,Gesamt!$C$37,IF(U155&lt;Gesamt!$B$38,Gesamt!$C$38,Gesamt!$C$39)))</f>
        <v>0</v>
      </c>
      <c r="AC155" s="36">
        <f>IF(AA155&gt;0,IF(AA155&lt;X155,K155/12*Gesamt!$C$32*(1+L155)^(Gesamt!$B$32-VB!V155)*(1+$K$4),0),0)</f>
        <v>0</v>
      </c>
      <c r="AD155" s="36">
        <f>(AC155/Gesamt!$B$32*V155/((1+Gesamt!$B$29)^(Gesamt!$B$32-VB!V155))*(1+AB155))</f>
        <v>0</v>
      </c>
      <c r="AE155" s="55">
        <f>IF(YEAR($Y155)&lt;=YEAR(Gesamt!$B$2),0,IF($V155&lt;Gesamt!$B$33,(IF($I155=0,$G155,$I155)+365.25*Gesamt!$B$33),0))</f>
        <v>0</v>
      </c>
      <c r="AF155" s="36" t="b">
        <f>IF(AE155&gt;0,IF(AE155&lt;$Y155,$K155/12*Gesamt!$C$33*(1+$L155)^(Gesamt!$B$33-VB!$V155)*(1+$K$4),IF(W155&gt;=35,K155/12*Gesamt!$C$33*(1+L155)^(W155-VB!V155)*(1+$K$4),0)))</f>
        <v>0</v>
      </c>
      <c r="AG155" s="36">
        <f>IF(W155&gt;=40,(AF155/Gesamt!$B$33*V155/((1+Gesamt!$B$29)^(Gesamt!$B$33-VB!V155))*(1+AB155)),IF(W155&gt;=35,(AF155/W155*V155/((1+Gesamt!$B$29)^(W155-VB!V155))*(1+AB155)),0))</f>
        <v>0</v>
      </c>
    </row>
    <row r="156" spans="4:33" x14ac:dyDescent="0.15">
      <c r="D156" s="41"/>
      <c r="F156" s="40"/>
      <c r="G156" s="40"/>
      <c r="J156" s="47"/>
      <c r="K156" s="32">
        <f t="shared" si="42"/>
        <v>0</v>
      </c>
      <c r="L156" s="48">
        <v>1.4999999999999999E-2</v>
      </c>
      <c r="M156" s="49">
        <f t="shared" si="43"/>
        <v>-50.997946611909654</v>
      </c>
      <c r="N156" s="50">
        <f>(Gesamt!$B$2-IF(H156=0,G156,H156))/365.25</f>
        <v>116</v>
      </c>
      <c r="O156" s="50">
        <f t="shared" si="38"/>
        <v>65.002053388090346</v>
      </c>
      <c r="P156" s="51">
        <f>IF(AND(OR(AND(H156&lt;=Gesamt!$B$11,G156&lt;=Gesamt!$B$11),AND(H156&gt;0,H156&lt;=Gesamt!$B$11)), O156&gt;=Gesamt!$B$4),VLOOKUP(O156,Gesamt!$B$4:$C$9,2),0)</f>
        <v>12</v>
      </c>
      <c r="Q156" s="37">
        <f>IF(M156&gt;0,((P156*K156/12)/O156*N156*((1+L156)^M156))/((1+Gesamt!$B$29)^(O156-N156)),0)</f>
        <v>0</v>
      </c>
      <c r="R156" s="52">
        <f>(F156+(IF(C156="W",IF(F156&lt;23347,VLOOKUP(23346,Staffelung,2,FALSE)*365.25,IF(F156&gt;24990,VLOOKUP(24991,Staffelung,2,FALSE)*365.25,VLOOKUP(F156,Staffelung,2,FALSE)*365.25)),Gesamt!$B$26*365.25)))</f>
        <v>23741.25</v>
      </c>
      <c r="S156" s="52">
        <f t="shared" si="44"/>
        <v>23742</v>
      </c>
      <c r="T156" s="53">
        <f t="shared" si="39"/>
        <v>65</v>
      </c>
      <c r="U156" s="49">
        <f t="shared" si="45"/>
        <v>-50.997946611909654</v>
      </c>
      <c r="V156" s="50">
        <f>(Gesamt!$B$2-IF(I156=0,G156,I156))/365.25</f>
        <v>116</v>
      </c>
      <c r="W156" s="50">
        <f t="shared" si="40"/>
        <v>65.002053388090346</v>
      </c>
      <c r="X156" s="54">
        <f>(F156+(IF(C156="W",IF(F156&lt;23347,VLOOKUP(23346,Staffelung,2,FALSE)*365.25,IF(F156&gt;24990,VLOOKUP(24991,Staffelung,2,FALSE)*365.25,VLOOKUP(F156,Staffelung,2,FALSE)*365.25)),Gesamt!$B$26*365.25)))</f>
        <v>23741.25</v>
      </c>
      <c r="Y156" s="52">
        <f t="shared" si="46"/>
        <v>23742</v>
      </c>
      <c r="Z156" s="53">
        <f t="shared" si="41"/>
        <v>65</v>
      </c>
      <c r="AA156" s="55">
        <f>IF(YEAR(Y156)&lt;=YEAR(Gesamt!$B$2),0,IF(V156&lt;Gesamt!$B$32,(IF(I156=0,G156,I156)+365.25*Gesamt!$B$32),0))</f>
        <v>0</v>
      </c>
      <c r="AB156" s="56">
        <f>IF(U156&lt;Gesamt!$B$36,Gesamt!$C$36,IF(U156&lt;Gesamt!$B$37,Gesamt!$C$37,IF(U156&lt;Gesamt!$B$38,Gesamt!$C$38,Gesamt!$C$39)))</f>
        <v>0</v>
      </c>
      <c r="AC156" s="36">
        <f>IF(AA156&gt;0,IF(AA156&lt;X156,K156/12*Gesamt!$C$32*(1+L156)^(Gesamt!$B$32-VB!V156)*(1+$K$4),0),0)</f>
        <v>0</v>
      </c>
      <c r="AD156" s="36">
        <f>(AC156/Gesamt!$B$32*V156/((1+Gesamt!$B$29)^(Gesamt!$B$32-VB!V156))*(1+AB156))</f>
        <v>0</v>
      </c>
      <c r="AE156" s="55">
        <f>IF(YEAR($Y156)&lt;=YEAR(Gesamt!$B$2),0,IF($V156&lt;Gesamt!$B$33,(IF($I156=0,$G156,$I156)+365.25*Gesamt!$B$33),0))</f>
        <v>0</v>
      </c>
      <c r="AF156" s="36" t="b">
        <f>IF(AE156&gt;0,IF(AE156&lt;$Y156,$K156/12*Gesamt!$C$33*(1+$L156)^(Gesamt!$B$33-VB!$V156)*(1+$K$4),IF(W156&gt;=35,K156/12*Gesamt!$C$33*(1+L156)^(W156-VB!V156)*(1+$K$4),0)))</f>
        <v>0</v>
      </c>
      <c r="AG156" s="36">
        <f>IF(W156&gt;=40,(AF156/Gesamt!$B$33*V156/((1+Gesamt!$B$29)^(Gesamt!$B$33-VB!V156))*(1+AB156)),IF(W156&gt;=35,(AF156/W156*V156/((1+Gesamt!$B$29)^(W156-VB!V156))*(1+AB156)),0))</f>
        <v>0</v>
      </c>
    </row>
    <row r="157" spans="4:33" x14ac:dyDescent="0.15">
      <c r="D157" s="41"/>
      <c r="F157" s="40"/>
      <c r="G157" s="40"/>
      <c r="J157" s="47"/>
      <c r="K157" s="32">
        <f t="shared" si="42"/>
        <v>0</v>
      </c>
      <c r="L157" s="48">
        <v>1.4999999999999999E-2</v>
      </c>
      <c r="M157" s="49">
        <f t="shared" si="43"/>
        <v>-50.997946611909654</v>
      </c>
      <c r="N157" s="50">
        <f>(Gesamt!$B$2-IF(H157=0,G157,H157))/365.25</f>
        <v>116</v>
      </c>
      <c r="O157" s="50">
        <f t="shared" si="38"/>
        <v>65.002053388090346</v>
      </c>
      <c r="P157" s="51">
        <f>IF(AND(OR(AND(H157&lt;=Gesamt!$B$11,G157&lt;=Gesamt!$B$11),AND(H157&gt;0,H157&lt;=Gesamt!$B$11)), O157&gt;=Gesamt!$B$4),VLOOKUP(O157,Gesamt!$B$4:$C$9,2),0)</f>
        <v>12</v>
      </c>
      <c r="Q157" s="37">
        <f>IF(M157&gt;0,((P157*K157/12)/O157*N157*((1+L157)^M157))/((1+Gesamt!$B$29)^(O157-N157)),0)</f>
        <v>0</v>
      </c>
      <c r="R157" s="52">
        <f>(F157+(IF(C157="W",IF(F157&lt;23347,VLOOKUP(23346,Staffelung,2,FALSE)*365.25,IF(F157&gt;24990,VLOOKUP(24991,Staffelung,2,FALSE)*365.25,VLOOKUP(F157,Staffelung,2,FALSE)*365.25)),Gesamt!$B$26*365.25)))</f>
        <v>23741.25</v>
      </c>
      <c r="S157" s="52">
        <f t="shared" si="44"/>
        <v>23742</v>
      </c>
      <c r="T157" s="53">
        <f t="shared" si="39"/>
        <v>65</v>
      </c>
      <c r="U157" s="49">
        <f t="shared" si="45"/>
        <v>-50.997946611909654</v>
      </c>
      <c r="V157" s="50">
        <f>(Gesamt!$B$2-IF(I157=0,G157,I157))/365.25</f>
        <v>116</v>
      </c>
      <c r="W157" s="50">
        <f t="shared" si="40"/>
        <v>65.002053388090346</v>
      </c>
      <c r="X157" s="54">
        <f>(F157+(IF(C157="W",IF(F157&lt;23347,VLOOKUP(23346,Staffelung,2,FALSE)*365.25,IF(F157&gt;24990,VLOOKUP(24991,Staffelung,2,FALSE)*365.25,VLOOKUP(F157,Staffelung,2,FALSE)*365.25)),Gesamt!$B$26*365.25)))</f>
        <v>23741.25</v>
      </c>
      <c r="Y157" s="52">
        <f t="shared" si="46"/>
        <v>23742</v>
      </c>
      <c r="Z157" s="53">
        <f t="shared" si="41"/>
        <v>65</v>
      </c>
      <c r="AA157" s="55">
        <f>IF(YEAR(Y157)&lt;=YEAR(Gesamt!$B$2),0,IF(V157&lt;Gesamt!$B$32,(IF(I157=0,G157,I157)+365.25*Gesamt!$B$32),0))</f>
        <v>0</v>
      </c>
      <c r="AB157" s="56">
        <f>IF(U157&lt;Gesamt!$B$36,Gesamt!$C$36,IF(U157&lt;Gesamt!$B$37,Gesamt!$C$37,IF(U157&lt;Gesamt!$B$38,Gesamt!$C$38,Gesamt!$C$39)))</f>
        <v>0</v>
      </c>
      <c r="AC157" s="36">
        <f>IF(AA157&gt;0,IF(AA157&lt;X157,K157/12*Gesamt!$C$32*(1+L157)^(Gesamt!$B$32-VB!V157)*(1+$K$4),0),0)</f>
        <v>0</v>
      </c>
      <c r="AD157" s="36">
        <f>(AC157/Gesamt!$B$32*V157/((1+Gesamt!$B$29)^(Gesamt!$B$32-VB!V157))*(1+AB157))</f>
        <v>0</v>
      </c>
      <c r="AE157" s="55">
        <f>IF(YEAR($Y157)&lt;=YEAR(Gesamt!$B$2),0,IF($V157&lt;Gesamt!$B$33,(IF($I157=0,$G157,$I157)+365.25*Gesamt!$B$33),0))</f>
        <v>0</v>
      </c>
      <c r="AF157" s="36" t="b">
        <f>IF(AE157&gt;0,IF(AE157&lt;$Y157,$K157/12*Gesamt!$C$33*(1+$L157)^(Gesamt!$B$33-VB!$V157)*(1+$K$4),IF(W157&gt;=35,K157/12*Gesamt!$C$33*(1+L157)^(W157-VB!V157)*(1+$K$4),0)))</f>
        <v>0</v>
      </c>
      <c r="AG157" s="36">
        <f>IF(W157&gt;=40,(AF157/Gesamt!$B$33*V157/((1+Gesamt!$B$29)^(Gesamt!$B$33-VB!V157))*(1+AB157)),IF(W157&gt;=35,(AF157/W157*V157/((1+Gesamt!$B$29)^(W157-VB!V157))*(1+AB157)),0))</f>
        <v>0</v>
      </c>
    </row>
    <row r="158" spans="4:33" x14ac:dyDescent="0.15">
      <c r="D158" s="41"/>
      <c r="F158" s="40"/>
      <c r="G158" s="40"/>
      <c r="J158" s="47"/>
      <c r="K158" s="32">
        <f t="shared" si="42"/>
        <v>0</v>
      </c>
      <c r="L158" s="48">
        <v>1.4999999999999999E-2</v>
      </c>
      <c r="M158" s="49">
        <f t="shared" si="43"/>
        <v>-50.997946611909654</v>
      </c>
      <c r="N158" s="50">
        <f>(Gesamt!$B$2-IF(H158=0,G158,H158))/365.25</f>
        <v>116</v>
      </c>
      <c r="O158" s="50">
        <f t="shared" si="38"/>
        <v>65.002053388090346</v>
      </c>
      <c r="P158" s="51">
        <f>IF(AND(OR(AND(H158&lt;=Gesamt!$B$11,G158&lt;=Gesamt!$B$11),AND(H158&gt;0,H158&lt;=Gesamt!$B$11)), O158&gt;=Gesamt!$B$4),VLOOKUP(O158,Gesamt!$B$4:$C$9,2),0)</f>
        <v>12</v>
      </c>
      <c r="Q158" s="37">
        <f>IF(M158&gt;0,((P158*K158/12)/O158*N158*((1+L158)^M158))/((1+Gesamt!$B$29)^(O158-N158)),0)</f>
        <v>0</v>
      </c>
      <c r="R158" s="52">
        <f>(F158+(IF(C158="W",IF(F158&lt;23347,VLOOKUP(23346,Staffelung,2,FALSE)*365.25,IF(F158&gt;24990,VLOOKUP(24991,Staffelung,2,FALSE)*365.25,VLOOKUP(F158,Staffelung,2,FALSE)*365.25)),Gesamt!$B$26*365.25)))</f>
        <v>23741.25</v>
      </c>
      <c r="S158" s="52">
        <f t="shared" si="44"/>
        <v>23742</v>
      </c>
      <c r="T158" s="53">
        <f t="shared" si="39"/>
        <v>65</v>
      </c>
      <c r="U158" s="49">
        <f t="shared" si="45"/>
        <v>-50.997946611909654</v>
      </c>
      <c r="V158" s="50">
        <f>(Gesamt!$B$2-IF(I158=0,G158,I158))/365.25</f>
        <v>116</v>
      </c>
      <c r="W158" s="50">
        <f t="shared" si="40"/>
        <v>65.002053388090346</v>
      </c>
      <c r="X158" s="54">
        <f>(F158+(IF(C158="W",IF(F158&lt;23347,VLOOKUP(23346,Staffelung,2,FALSE)*365.25,IF(F158&gt;24990,VLOOKUP(24991,Staffelung,2,FALSE)*365.25,VLOOKUP(F158,Staffelung,2,FALSE)*365.25)),Gesamt!$B$26*365.25)))</f>
        <v>23741.25</v>
      </c>
      <c r="Y158" s="52">
        <f t="shared" si="46"/>
        <v>23742</v>
      </c>
      <c r="Z158" s="53">
        <f t="shared" si="41"/>
        <v>65</v>
      </c>
      <c r="AA158" s="55">
        <f>IF(YEAR(Y158)&lt;=YEAR(Gesamt!$B$2),0,IF(V158&lt;Gesamt!$B$32,(IF(I158=0,G158,I158)+365.25*Gesamt!$B$32),0))</f>
        <v>0</v>
      </c>
      <c r="AB158" s="56">
        <f>IF(U158&lt;Gesamt!$B$36,Gesamt!$C$36,IF(U158&lt;Gesamt!$B$37,Gesamt!$C$37,IF(U158&lt;Gesamt!$B$38,Gesamt!$C$38,Gesamt!$C$39)))</f>
        <v>0</v>
      </c>
      <c r="AC158" s="36">
        <f>IF(AA158&gt;0,IF(AA158&lt;X158,K158/12*Gesamt!$C$32*(1+L158)^(Gesamt!$B$32-VB!V158)*(1+$K$4),0),0)</f>
        <v>0</v>
      </c>
      <c r="AD158" s="36">
        <f>(AC158/Gesamt!$B$32*V158/((1+Gesamt!$B$29)^(Gesamt!$B$32-VB!V158))*(1+AB158))</f>
        <v>0</v>
      </c>
      <c r="AE158" s="55">
        <f>IF(YEAR($Y158)&lt;=YEAR(Gesamt!$B$2),0,IF($V158&lt;Gesamt!$B$33,(IF($I158=0,$G158,$I158)+365.25*Gesamt!$B$33),0))</f>
        <v>0</v>
      </c>
      <c r="AF158" s="36" t="b">
        <f>IF(AE158&gt;0,IF(AE158&lt;$Y158,$K158/12*Gesamt!$C$33*(1+$L158)^(Gesamt!$B$33-VB!$V158)*(1+$K$4),IF(W158&gt;=35,K158/12*Gesamt!$C$33*(1+L158)^(W158-VB!V158)*(1+$K$4),0)))</f>
        <v>0</v>
      </c>
      <c r="AG158" s="36">
        <f>IF(W158&gt;=40,(AF158/Gesamt!$B$33*V158/((1+Gesamt!$B$29)^(Gesamt!$B$33-VB!V158))*(1+AB158)),IF(W158&gt;=35,(AF158/W158*V158/((1+Gesamt!$B$29)^(W158-VB!V158))*(1+AB158)),0))</f>
        <v>0</v>
      </c>
    </row>
    <row r="159" spans="4:33" x14ac:dyDescent="0.15">
      <c r="D159" s="41"/>
      <c r="F159" s="40"/>
      <c r="G159" s="40"/>
      <c r="J159" s="47"/>
      <c r="K159" s="32">
        <f t="shared" si="42"/>
        <v>0</v>
      </c>
      <c r="L159" s="48">
        <v>1.4999999999999999E-2</v>
      </c>
      <c r="M159" s="49">
        <f t="shared" si="43"/>
        <v>-50.997946611909654</v>
      </c>
      <c r="N159" s="50">
        <f>(Gesamt!$B$2-IF(H159=0,G159,H159))/365.25</f>
        <v>116</v>
      </c>
      <c r="O159" s="50">
        <f t="shared" si="38"/>
        <v>65.002053388090346</v>
      </c>
      <c r="P159" s="51">
        <f>IF(AND(OR(AND(H159&lt;=Gesamt!$B$11,G159&lt;=Gesamt!$B$11),AND(H159&gt;0,H159&lt;=Gesamt!$B$11)), O159&gt;=Gesamt!$B$4),VLOOKUP(O159,Gesamt!$B$4:$C$9,2),0)</f>
        <v>12</v>
      </c>
      <c r="Q159" s="37">
        <f>IF(M159&gt;0,((P159*K159/12)/O159*N159*((1+L159)^M159))/((1+Gesamt!$B$29)^(O159-N159)),0)</f>
        <v>0</v>
      </c>
      <c r="R159" s="52">
        <f>(F159+(IF(C159="W",IF(F159&lt;23347,VLOOKUP(23346,Staffelung,2,FALSE)*365.25,IF(F159&gt;24990,VLOOKUP(24991,Staffelung,2,FALSE)*365.25,VLOOKUP(F159,Staffelung,2,FALSE)*365.25)),Gesamt!$B$26*365.25)))</f>
        <v>23741.25</v>
      </c>
      <c r="S159" s="52">
        <f t="shared" si="44"/>
        <v>23742</v>
      </c>
      <c r="T159" s="53">
        <f t="shared" si="39"/>
        <v>65</v>
      </c>
      <c r="U159" s="49">
        <f t="shared" si="45"/>
        <v>-50.997946611909654</v>
      </c>
      <c r="V159" s="50">
        <f>(Gesamt!$B$2-IF(I159=0,G159,I159))/365.25</f>
        <v>116</v>
      </c>
      <c r="W159" s="50">
        <f t="shared" si="40"/>
        <v>65.002053388090346</v>
      </c>
      <c r="X159" s="54">
        <f>(F159+(IF(C159="W",IF(F159&lt;23347,VLOOKUP(23346,Staffelung,2,FALSE)*365.25,IF(F159&gt;24990,VLOOKUP(24991,Staffelung,2,FALSE)*365.25,VLOOKUP(F159,Staffelung,2,FALSE)*365.25)),Gesamt!$B$26*365.25)))</f>
        <v>23741.25</v>
      </c>
      <c r="Y159" s="52">
        <f t="shared" si="46"/>
        <v>23742</v>
      </c>
      <c r="Z159" s="53">
        <f t="shared" si="41"/>
        <v>65</v>
      </c>
      <c r="AA159" s="55">
        <f>IF(YEAR(Y159)&lt;=YEAR(Gesamt!$B$2),0,IF(V159&lt;Gesamt!$B$32,(IF(I159=0,G159,I159)+365.25*Gesamt!$B$32),0))</f>
        <v>0</v>
      </c>
      <c r="AB159" s="56">
        <f>IF(U159&lt;Gesamt!$B$36,Gesamt!$C$36,IF(U159&lt;Gesamt!$B$37,Gesamt!$C$37,IF(U159&lt;Gesamt!$B$38,Gesamt!$C$38,Gesamt!$C$39)))</f>
        <v>0</v>
      </c>
      <c r="AC159" s="36">
        <f>IF(AA159&gt;0,IF(AA159&lt;X159,K159/12*Gesamt!$C$32*(1+L159)^(Gesamt!$B$32-VB!V159)*(1+$K$4),0),0)</f>
        <v>0</v>
      </c>
      <c r="AD159" s="36">
        <f>(AC159/Gesamt!$B$32*V159/((1+Gesamt!$B$29)^(Gesamt!$B$32-VB!V159))*(1+AB159))</f>
        <v>0</v>
      </c>
      <c r="AE159" s="55">
        <f>IF(YEAR($Y159)&lt;=YEAR(Gesamt!$B$2),0,IF($V159&lt;Gesamt!$B$33,(IF($I159=0,$G159,$I159)+365.25*Gesamt!$B$33),0))</f>
        <v>0</v>
      </c>
      <c r="AF159" s="36" t="b">
        <f>IF(AE159&gt;0,IF(AE159&lt;$Y159,$K159/12*Gesamt!$C$33*(1+$L159)^(Gesamt!$B$33-VB!$V159)*(1+$K$4),IF(W159&gt;=35,K159/12*Gesamt!$C$33*(1+L159)^(W159-VB!V159)*(1+$K$4),0)))</f>
        <v>0</v>
      </c>
      <c r="AG159" s="36">
        <f>IF(W159&gt;=40,(AF159/Gesamt!$B$33*V159/((1+Gesamt!$B$29)^(Gesamt!$B$33-VB!V159))*(1+AB159)),IF(W159&gt;=35,(AF159/W159*V159/((1+Gesamt!$B$29)^(W159-VB!V159))*(1+AB159)),0))</f>
        <v>0</v>
      </c>
    </row>
    <row r="160" spans="4:33" x14ac:dyDescent="0.15">
      <c r="D160" s="41"/>
      <c r="F160" s="40"/>
      <c r="G160" s="40"/>
      <c r="J160" s="47"/>
      <c r="K160" s="32">
        <f t="shared" si="42"/>
        <v>0</v>
      </c>
      <c r="L160" s="48">
        <v>1.4999999999999999E-2</v>
      </c>
      <c r="M160" s="49">
        <f t="shared" si="43"/>
        <v>-50.997946611909654</v>
      </c>
      <c r="N160" s="50">
        <f>(Gesamt!$B$2-IF(H160=0,G160,H160))/365.25</f>
        <v>116</v>
      </c>
      <c r="O160" s="50">
        <f t="shared" si="38"/>
        <v>65.002053388090346</v>
      </c>
      <c r="P160" s="51">
        <f>IF(AND(OR(AND(H160&lt;=Gesamt!$B$11,G160&lt;=Gesamt!$B$11),AND(H160&gt;0,H160&lt;=Gesamt!$B$11)), O160&gt;=Gesamt!$B$4),VLOOKUP(O160,Gesamt!$B$4:$C$9,2),0)</f>
        <v>12</v>
      </c>
      <c r="Q160" s="37">
        <f>IF(M160&gt;0,((P160*K160/12)/O160*N160*((1+L160)^M160))/((1+Gesamt!$B$29)^(O160-N160)),0)</f>
        <v>0</v>
      </c>
      <c r="R160" s="52">
        <f>(F160+(IF(C160="W",IF(F160&lt;23347,VLOOKUP(23346,Staffelung,2,FALSE)*365.25,IF(F160&gt;24990,VLOOKUP(24991,Staffelung,2,FALSE)*365.25,VLOOKUP(F160,Staffelung,2,FALSE)*365.25)),Gesamt!$B$26*365.25)))</f>
        <v>23741.25</v>
      </c>
      <c r="S160" s="52">
        <f t="shared" si="44"/>
        <v>23742</v>
      </c>
      <c r="T160" s="53">
        <f t="shared" si="39"/>
        <v>65</v>
      </c>
      <c r="U160" s="49">
        <f t="shared" si="45"/>
        <v>-50.997946611909654</v>
      </c>
      <c r="V160" s="50">
        <f>(Gesamt!$B$2-IF(I160=0,G160,I160))/365.25</f>
        <v>116</v>
      </c>
      <c r="W160" s="50">
        <f t="shared" si="40"/>
        <v>65.002053388090346</v>
      </c>
      <c r="X160" s="54">
        <f>(F160+(IF(C160="W",IF(F160&lt;23347,VLOOKUP(23346,Staffelung,2,FALSE)*365.25,IF(F160&gt;24990,VLOOKUP(24991,Staffelung,2,FALSE)*365.25,VLOOKUP(F160,Staffelung,2,FALSE)*365.25)),Gesamt!$B$26*365.25)))</f>
        <v>23741.25</v>
      </c>
      <c r="Y160" s="52">
        <f t="shared" si="46"/>
        <v>23742</v>
      </c>
      <c r="Z160" s="53">
        <f t="shared" si="41"/>
        <v>65</v>
      </c>
      <c r="AA160" s="55">
        <f>IF(YEAR(Y160)&lt;=YEAR(Gesamt!$B$2),0,IF(V160&lt;Gesamt!$B$32,(IF(I160=0,G160,I160)+365.25*Gesamt!$B$32),0))</f>
        <v>0</v>
      </c>
      <c r="AB160" s="56">
        <f>IF(U160&lt;Gesamt!$B$36,Gesamt!$C$36,IF(U160&lt;Gesamt!$B$37,Gesamt!$C$37,IF(U160&lt;Gesamt!$B$38,Gesamt!$C$38,Gesamt!$C$39)))</f>
        <v>0</v>
      </c>
      <c r="AC160" s="36">
        <f>IF(AA160&gt;0,IF(AA160&lt;X160,K160/12*Gesamt!$C$32*(1+L160)^(Gesamt!$B$32-VB!V160)*(1+$K$4),0),0)</f>
        <v>0</v>
      </c>
      <c r="AD160" s="36">
        <f>(AC160/Gesamt!$B$32*V160/((1+Gesamt!$B$29)^(Gesamt!$B$32-VB!V160))*(1+AB160))</f>
        <v>0</v>
      </c>
      <c r="AE160" s="55">
        <f>IF(YEAR($Y160)&lt;=YEAR(Gesamt!$B$2),0,IF($V160&lt;Gesamt!$B$33,(IF($I160=0,$G160,$I160)+365.25*Gesamt!$B$33),0))</f>
        <v>0</v>
      </c>
      <c r="AF160" s="36" t="b">
        <f>IF(AE160&gt;0,IF(AE160&lt;$Y160,$K160/12*Gesamt!$C$33*(1+$L160)^(Gesamt!$B$33-VB!$V160)*(1+$K$4),IF(W160&gt;=35,K160/12*Gesamt!$C$33*(1+L160)^(W160-VB!V160)*(1+$K$4),0)))</f>
        <v>0</v>
      </c>
      <c r="AG160" s="36">
        <f>IF(W160&gt;=40,(AF160/Gesamt!$B$33*V160/((1+Gesamt!$B$29)^(Gesamt!$B$33-VB!V160))*(1+AB160)),IF(W160&gt;=35,(AF160/W160*V160/((1+Gesamt!$B$29)^(W160-VB!V160))*(1+AB160)),0))</f>
        <v>0</v>
      </c>
    </row>
    <row r="161" spans="4:33" x14ac:dyDescent="0.15">
      <c r="D161" s="41"/>
      <c r="F161" s="40"/>
      <c r="G161" s="40"/>
      <c r="J161" s="47"/>
      <c r="K161" s="32">
        <f t="shared" si="42"/>
        <v>0</v>
      </c>
      <c r="L161" s="48">
        <v>1.4999999999999999E-2</v>
      </c>
      <c r="M161" s="49">
        <f t="shared" si="43"/>
        <v>-50.997946611909654</v>
      </c>
      <c r="N161" s="50">
        <f>(Gesamt!$B$2-IF(H161=0,G161,H161))/365.25</f>
        <v>116</v>
      </c>
      <c r="O161" s="50">
        <f t="shared" si="38"/>
        <v>65.002053388090346</v>
      </c>
      <c r="P161" s="51">
        <f>IF(AND(OR(AND(H161&lt;=Gesamt!$B$11,G161&lt;=Gesamt!$B$11),AND(H161&gt;0,H161&lt;=Gesamt!$B$11)), O161&gt;=Gesamt!$B$4),VLOOKUP(O161,Gesamt!$B$4:$C$9,2),0)</f>
        <v>12</v>
      </c>
      <c r="Q161" s="37">
        <f>IF(M161&gt;0,((P161*K161/12)/O161*N161*((1+L161)^M161))/((1+Gesamt!$B$29)^(O161-N161)),0)</f>
        <v>0</v>
      </c>
      <c r="R161" s="52">
        <f>(F161+(IF(C161="W",IF(F161&lt;23347,VLOOKUP(23346,Staffelung,2,FALSE)*365.25,IF(F161&gt;24990,VLOOKUP(24991,Staffelung,2,FALSE)*365.25,VLOOKUP(F161,Staffelung,2,FALSE)*365.25)),Gesamt!$B$26*365.25)))</f>
        <v>23741.25</v>
      </c>
      <c r="S161" s="52">
        <f t="shared" si="44"/>
        <v>23742</v>
      </c>
      <c r="T161" s="53">
        <f t="shared" si="39"/>
        <v>65</v>
      </c>
      <c r="U161" s="49">
        <f t="shared" si="45"/>
        <v>-50.997946611909654</v>
      </c>
      <c r="V161" s="50">
        <f>(Gesamt!$B$2-IF(I161=0,G161,I161))/365.25</f>
        <v>116</v>
      </c>
      <c r="W161" s="50">
        <f t="shared" si="40"/>
        <v>65.002053388090346</v>
      </c>
      <c r="X161" s="54">
        <f>(F161+(IF(C161="W",IF(F161&lt;23347,VLOOKUP(23346,Staffelung,2,FALSE)*365.25,IF(F161&gt;24990,VLOOKUP(24991,Staffelung,2,FALSE)*365.25,VLOOKUP(F161,Staffelung,2,FALSE)*365.25)),Gesamt!$B$26*365.25)))</f>
        <v>23741.25</v>
      </c>
      <c r="Y161" s="52">
        <f t="shared" si="46"/>
        <v>23742</v>
      </c>
      <c r="Z161" s="53">
        <f t="shared" si="41"/>
        <v>65</v>
      </c>
      <c r="AA161" s="55">
        <f>IF(YEAR(Y161)&lt;=YEAR(Gesamt!$B$2),0,IF(V161&lt;Gesamt!$B$32,(IF(I161=0,G161,I161)+365.25*Gesamt!$B$32),0))</f>
        <v>0</v>
      </c>
      <c r="AB161" s="56">
        <f>IF(U161&lt;Gesamt!$B$36,Gesamt!$C$36,IF(U161&lt;Gesamt!$B$37,Gesamt!$C$37,IF(U161&lt;Gesamt!$B$38,Gesamt!$C$38,Gesamt!$C$39)))</f>
        <v>0</v>
      </c>
      <c r="AC161" s="36">
        <f>IF(AA161&gt;0,IF(AA161&lt;X161,K161/12*Gesamt!$C$32*(1+L161)^(Gesamt!$B$32-VB!V161)*(1+$K$4),0),0)</f>
        <v>0</v>
      </c>
      <c r="AD161" s="36">
        <f>(AC161/Gesamt!$B$32*V161/((1+Gesamt!$B$29)^(Gesamt!$B$32-VB!V161))*(1+AB161))</f>
        <v>0</v>
      </c>
      <c r="AE161" s="55">
        <f>IF(YEAR($Y161)&lt;=YEAR(Gesamt!$B$2),0,IF($V161&lt;Gesamt!$B$33,(IF($I161=0,$G161,$I161)+365.25*Gesamt!$B$33),0))</f>
        <v>0</v>
      </c>
      <c r="AF161" s="36" t="b">
        <f>IF(AE161&gt;0,IF(AE161&lt;$Y161,$K161/12*Gesamt!$C$33*(1+$L161)^(Gesamt!$B$33-VB!$V161)*(1+$K$4),IF(W161&gt;=35,K161/12*Gesamt!$C$33*(1+L161)^(W161-VB!V161)*(1+$K$4),0)))</f>
        <v>0</v>
      </c>
      <c r="AG161" s="36">
        <f>IF(W161&gt;=40,(AF161/Gesamt!$B$33*V161/((1+Gesamt!$B$29)^(Gesamt!$B$33-VB!V161))*(1+AB161)),IF(W161&gt;=35,(AF161/W161*V161/((1+Gesamt!$B$29)^(W161-VB!V161))*(1+AB161)),0))</f>
        <v>0</v>
      </c>
    </row>
    <row r="162" spans="4:33" x14ac:dyDescent="0.15">
      <c r="D162" s="41"/>
      <c r="F162" s="40"/>
      <c r="G162" s="40"/>
      <c r="J162" s="47"/>
      <c r="K162" s="32">
        <f t="shared" si="42"/>
        <v>0</v>
      </c>
      <c r="L162" s="48">
        <v>1.4999999999999999E-2</v>
      </c>
      <c r="M162" s="49">
        <f t="shared" si="43"/>
        <v>-50.997946611909654</v>
      </c>
      <c r="N162" s="50">
        <f>(Gesamt!$B$2-IF(H162=0,G162,H162))/365.25</f>
        <v>116</v>
      </c>
      <c r="O162" s="50">
        <f t="shared" si="38"/>
        <v>65.002053388090346</v>
      </c>
      <c r="P162" s="51">
        <f>IF(AND(OR(AND(H162&lt;=Gesamt!$B$11,G162&lt;=Gesamt!$B$11),AND(H162&gt;0,H162&lt;=Gesamt!$B$11)), O162&gt;=Gesamt!$B$4),VLOOKUP(O162,Gesamt!$B$4:$C$9,2),0)</f>
        <v>12</v>
      </c>
      <c r="Q162" s="37">
        <f>IF(M162&gt;0,((P162*K162/12)/O162*N162*((1+L162)^M162))/((1+Gesamt!$B$29)^(O162-N162)),0)</f>
        <v>0</v>
      </c>
      <c r="R162" s="52">
        <f>(F162+(IF(C162="W",IF(F162&lt;23347,VLOOKUP(23346,Staffelung,2,FALSE)*365.25,IF(F162&gt;24990,VLOOKUP(24991,Staffelung,2,FALSE)*365.25,VLOOKUP(F162,Staffelung,2,FALSE)*365.25)),Gesamt!$B$26*365.25)))</f>
        <v>23741.25</v>
      </c>
      <c r="S162" s="52">
        <f t="shared" si="44"/>
        <v>23742</v>
      </c>
      <c r="T162" s="53">
        <f t="shared" si="39"/>
        <v>65</v>
      </c>
      <c r="U162" s="49">
        <f t="shared" si="45"/>
        <v>-50.997946611909654</v>
      </c>
      <c r="V162" s="50">
        <f>(Gesamt!$B$2-IF(I162=0,G162,I162))/365.25</f>
        <v>116</v>
      </c>
      <c r="W162" s="50">
        <f t="shared" si="40"/>
        <v>65.002053388090346</v>
      </c>
      <c r="X162" s="54">
        <f>(F162+(IF(C162="W",IF(F162&lt;23347,VLOOKUP(23346,Staffelung,2,FALSE)*365.25,IF(F162&gt;24990,VLOOKUP(24991,Staffelung,2,FALSE)*365.25,VLOOKUP(F162,Staffelung,2,FALSE)*365.25)),Gesamt!$B$26*365.25)))</f>
        <v>23741.25</v>
      </c>
      <c r="Y162" s="52">
        <f t="shared" si="46"/>
        <v>23742</v>
      </c>
      <c r="Z162" s="53">
        <f t="shared" si="41"/>
        <v>65</v>
      </c>
      <c r="AA162" s="55">
        <f>IF(YEAR(Y162)&lt;=YEAR(Gesamt!$B$2),0,IF(V162&lt;Gesamt!$B$32,(IF(I162=0,G162,I162)+365.25*Gesamt!$B$32),0))</f>
        <v>0</v>
      </c>
      <c r="AB162" s="56">
        <f>IF(U162&lt;Gesamt!$B$36,Gesamt!$C$36,IF(U162&lt;Gesamt!$B$37,Gesamt!$C$37,IF(U162&lt;Gesamt!$B$38,Gesamt!$C$38,Gesamt!$C$39)))</f>
        <v>0</v>
      </c>
      <c r="AC162" s="36">
        <f>IF(AA162&gt;0,IF(AA162&lt;X162,K162/12*Gesamt!$C$32*(1+L162)^(Gesamt!$B$32-VB!V162)*(1+$K$4),0),0)</f>
        <v>0</v>
      </c>
      <c r="AD162" s="36">
        <f>(AC162/Gesamt!$B$32*V162/((1+Gesamt!$B$29)^(Gesamt!$B$32-VB!V162))*(1+AB162))</f>
        <v>0</v>
      </c>
      <c r="AE162" s="55">
        <f>IF(YEAR($Y162)&lt;=YEAR(Gesamt!$B$2),0,IF($V162&lt;Gesamt!$B$33,(IF($I162=0,$G162,$I162)+365.25*Gesamt!$B$33),0))</f>
        <v>0</v>
      </c>
      <c r="AF162" s="36" t="b">
        <f>IF(AE162&gt;0,IF(AE162&lt;$Y162,$K162/12*Gesamt!$C$33*(1+$L162)^(Gesamt!$B$33-VB!$V162)*(1+$K$4),IF(W162&gt;=35,K162/12*Gesamt!$C$33*(1+L162)^(W162-VB!V162)*(1+$K$4),0)))</f>
        <v>0</v>
      </c>
      <c r="AG162" s="36">
        <f>IF(W162&gt;=40,(AF162/Gesamt!$B$33*V162/((1+Gesamt!$B$29)^(Gesamt!$B$33-VB!V162))*(1+AB162)),IF(W162&gt;=35,(AF162/W162*V162/((1+Gesamt!$B$29)^(W162-VB!V162))*(1+AB162)),0))</f>
        <v>0</v>
      </c>
    </row>
    <row r="163" spans="4:33" x14ac:dyDescent="0.15">
      <c r="D163" s="41"/>
      <c r="F163" s="40"/>
      <c r="G163" s="40"/>
      <c r="J163" s="47"/>
      <c r="K163" s="32">
        <f t="shared" si="42"/>
        <v>0</v>
      </c>
      <c r="L163" s="48">
        <v>1.4999999999999999E-2</v>
      </c>
      <c r="M163" s="49">
        <f t="shared" si="43"/>
        <v>-50.997946611909654</v>
      </c>
      <c r="N163" s="50">
        <f>(Gesamt!$B$2-IF(H163=0,G163,H163))/365.25</f>
        <v>116</v>
      </c>
      <c r="O163" s="50">
        <f t="shared" si="38"/>
        <v>65.002053388090346</v>
      </c>
      <c r="P163" s="51">
        <f>IF(AND(OR(AND(H163&lt;=Gesamt!$B$11,G163&lt;=Gesamt!$B$11),AND(H163&gt;0,H163&lt;=Gesamt!$B$11)), O163&gt;=Gesamt!$B$4),VLOOKUP(O163,Gesamt!$B$4:$C$9,2),0)</f>
        <v>12</v>
      </c>
      <c r="Q163" s="37">
        <f>IF(M163&gt;0,((P163*K163/12)/O163*N163*((1+L163)^M163))/((1+Gesamt!$B$29)^(O163-N163)),0)</f>
        <v>0</v>
      </c>
      <c r="R163" s="52">
        <f>(F163+(IF(C163="W",IF(F163&lt;23347,VLOOKUP(23346,Staffelung,2,FALSE)*365.25,IF(F163&gt;24990,VLOOKUP(24991,Staffelung,2,FALSE)*365.25,VLOOKUP(F163,Staffelung,2,FALSE)*365.25)),Gesamt!$B$26*365.25)))</f>
        <v>23741.25</v>
      </c>
      <c r="S163" s="52">
        <f t="shared" si="44"/>
        <v>23742</v>
      </c>
      <c r="T163" s="53">
        <f t="shared" si="39"/>
        <v>65</v>
      </c>
      <c r="U163" s="49">
        <f t="shared" si="45"/>
        <v>-50.997946611909654</v>
      </c>
      <c r="V163" s="50">
        <f>(Gesamt!$B$2-IF(I163=0,G163,I163))/365.25</f>
        <v>116</v>
      </c>
      <c r="W163" s="50">
        <f t="shared" si="40"/>
        <v>65.002053388090346</v>
      </c>
      <c r="X163" s="54">
        <f>(F163+(IF(C163="W",IF(F163&lt;23347,VLOOKUP(23346,Staffelung,2,FALSE)*365.25,IF(F163&gt;24990,VLOOKUP(24991,Staffelung,2,FALSE)*365.25,VLOOKUP(F163,Staffelung,2,FALSE)*365.25)),Gesamt!$B$26*365.25)))</f>
        <v>23741.25</v>
      </c>
      <c r="Y163" s="52">
        <f t="shared" si="46"/>
        <v>23742</v>
      </c>
      <c r="Z163" s="53">
        <f t="shared" si="41"/>
        <v>65</v>
      </c>
      <c r="AA163" s="55">
        <f>IF(YEAR(Y163)&lt;=YEAR(Gesamt!$B$2),0,IF(V163&lt;Gesamt!$B$32,(IF(I163=0,G163,I163)+365.25*Gesamt!$B$32),0))</f>
        <v>0</v>
      </c>
      <c r="AB163" s="56">
        <f>IF(U163&lt;Gesamt!$B$36,Gesamt!$C$36,IF(U163&lt;Gesamt!$B$37,Gesamt!$C$37,IF(U163&lt;Gesamt!$B$38,Gesamt!$C$38,Gesamt!$C$39)))</f>
        <v>0</v>
      </c>
      <c r="AC163" s="36">
        <f>IF(AA163&gt;0,IF(AA163&lt;X163,K163/12*Gesamt!$C$32*(1+L163)^(Gesamt!$B$32-VB!V163)*(1+$K$4),0),0)</f>
        <v>0</v>
      </c>
      <c r="AD163" s="36">
        <f>(AC163/Gesamt!$B$32*V163/((1+Gesamt!$B$29)^(Gesamt!$B$32-VB!V163))*(1+AB163))</f>
        <v>0</v>
      </c>
      <c r="AE163" s="55">
        <f>IF(YEAR($Y163)&lt;=YEAR(Gesamt!$B$2),0,IF($V163&lt;Gesamt!$B$33,(IF($I163=0,$G163,$I163)+365.25*Gesamt!$B$33),0))</f>
        <v>0</v>
      </c>
      <c r="AF163" s="36" t="b">
        <f>IF(AE163&gt;0,IF(AE163&lt;$Y163,$K163/12*Gesamt!$C$33*(1+$L163)^(Gesamt!$B$33-VB!$V163)*(1+$K$4),IF(W163&gt;=35,K163/12*Gesamt!$C$33*(1+L163)^(W163-VB!V163)*(1+$K$4),0)))</f>
        <v>0</v>
      </c>
      <c r="AG163" s="36">
        <f>IF(W163&gt;=40,(AF163/Gesamt!$B$33*V163/((1+Gesamt!$B$29)^(Gesamt!$B$33-VB!V163))*(1+AB163)),IF(W163&gt;=35,(AF163/W163*V163/((1+Gesamt!$B$29)^(W163-VB!V163))*(1+AB163)),0))</f>
        <v>0</v>
      </c>
    </row>
    <row r="164" spans="4:33" x14ac:dyDescent="0.15">
      <c r="D164" s="41"/>
      <c r="F164" s="40"/>
      <c r="G164" s="40"/>
      <c r="J164" s="47"/>
      <c r="K164" s="32">
        <f t="shared" si="42"/>
        <v>0</v>
      </c>
      <c r="L164" s="48">
        <v>1.4999999999999999E-2</v>
      </c>
      <c r="M164" s="49">
        <f t="shared" si="43"/>
        <v>-50.997946611909654</v>
      </c>
      <c r="N164" s="50">
        <f>(Gesamt!$B$2-IF(H164=0,G164,H164))/365.25</f>
        <v>116</v>
      </c>
      <c r="O164" s="50">
        <f t="shared" si="38"/>
        <v>65.002053388090346</v>
      </c>
      <c r="P164" s="51">
        <f>IF(AND(OR(AND(H164&lt;=Gesamt!$B$11,G164&lt;=Gesamt!$B$11),AND(H164&gt;0,H164&lt;=Gesamt!$B$11)), O164&gt;=Gesamt!$B$4),VLOOKUP(O164,Gesamt!$B$4:$C$9,2),0)</f>
        <v>12</v>
      </c>
      <c r="Q164" s="37">
        <f>IF(M164&gt;0,((P164*K164/12)/O164*N164*((1+L164)^M164))/((1+Gesamt!$B$29)^(O164-N164)),0)</f>
        <v>0</v>
      </c>
      <c r="R164" s="52">
        <f>(F164+(IF(C164="W",IF(F164&lt;23347,VLOOKUP(23346,Staffelung,2,FALSE)*365.25,IF(F164&gt;24990,VLOOKUP(24991,Staffelung,2,FALSE)*365.25,VLOOKUP(F164,Staffelung,2,FALSE)*365.25)),Gesamt!$B$26*365.25)))</f>
        <v>23741.25</v>
      </c>
      <c r="S164" s="52">
        <f t="shared" si="44"/>
        <v>23742</v>
      </c>
      <c r="T164" s="53">
        <f t="shared" si="39"/>
        <v>65</v>
      </c>
      <c r="U164" s="49">
        <f t="shared" si="45"/>
        <v>-50.997946611909654</v>
      </c>
      <c r="V164" s="50">
        <f>(Gesamt!$B$2-IF(I164=0,G164,I164))/365.25</f>
        <v>116</v>
      </c>
      <c r="W164" s="50">
        <f t="shared" si="40"/>
        <v>65.002053388090346</v>
      </c>
      <c r="X164" s="54">
        <f>(F164+(IF(C164="W",IF(F164&lt;23347,VLOOKUP(23346,Staffelung,2,FALSE)*365.25,IF(F164&gt;24990,VLOOKUP(24991,Staffelung,2,FALSE)*365.25,VLOOKUP(F164,Staffelung,2,FALSE)*365.25)),Gesamt!$B$26*365.25)))</f>
        <v>23741.25</v>
      </c>
      <c r="Y164" s="52">
        <f t="shared" si="46"/>
        <v>23742</v>
      </c>
      <c r="Z164" s="53">
        <f t="shared" si="41"/>
        <v>65</v>
      </c>
      <c r="AA164" s="55">
        <f>IF(YEAR(Y164)&lt;=YEAR(Gesamt!$B$2),0,IF(V164&lt;Gesamt!$B$32,(IF(I164=0,G164,I164)+365.25*Gesamt!$B$32),0))</f>
        <v>0</v>
      </c>
      <c r="AB164" s="56">
        <f>IF(U164&lt;Gesamt!$B$36,Gesamt!$C$36,IF(U164&lt;Gesamt!$B$37,Gesamt!$C$37,IF(U164&lt;Gesamt!$B$38,Gesamt!$C$38,Gesamt!$C$39)))</f>
        <v>0</v>
      </c>
      <c r="AC164" s="36">
        <f>IF(AA164&gt;0,IF(AA164&lt;X164,K164/12*Gesamt!$C$32*(1+L164)^(Gesamt!$B$32-VB!V164)*(1+$K$4),0),0)</f>
        <v>0</v>
      </c>
      <c r="AD164" s="36">
        <f>(AC164/Gesamt!$B$32*V164/((1+Gesamt!$B$29)^(Gesamt!$B$32-VB!V164))*(1+AB164))</f>
        <v>0</v>
      </c>
      <c r="AE164" s="55">
        <f>IF(YEAR($Y164)&lt;=YEAR(Gesamt!$B$2),0,IF($V164&lt;Gesamt!$B$33,(IF($I164=0,$G164,$I164)+365.25*Gesamt!$B$33),0))</f>
        <v>0</v>
      </c>
      <c r="AF164" s="36" t="b">
        <f>IF(AE164&gt;0,IF(AE164&lt;$Y164,$K164/12*Gesamt!$C$33*(1+$L164)^(Gesamt!$B$33-VB!$V164)*(1+$K$4),IF(W164&gt;=35,K164/12*Gesamt!$C$33*(1+L164)^(W164-VB!V164)*(1+$K$4),0)))</f>
        <v>0</v>
      </c>
      <c r="AG164" s="36">
        <f>IF(W164&gt;=40,(AF164/Gesamt!$B$33*V164/((1+Gesamt!$B$29)^(Gesamt!$B$33-VB!V164))*(1+AB164)),IF(W164&gt;=35,(AF164/W164*V164/((1+Gesamt!$B$29)^(W164-VB!V164))*(1+AB164)),0))</f>
        <v>0</v>
      </c>
    </row>
    <row r="165" spans="4:33" x14ac:dyDescent="0.15">
      <c r="D165" s="41"/>
      <c r="F165" s="40"/>
      <c r="G165" s="40"/>
      <c r="J165" s="47"/>
      <c r="K165" s="32">
        <f t="shared" si="42"/>
        <v>0</v>
      </c>
      <c r="L165" s="48">
        <v>1.4999999999999999E-2</v>
      </c>
      <c r="M165" s="49">
        <f t="shared" si="43"/>
        <v>-50.997946611909654</v>
      </c>
      <c r="N165" s="50">
        <f>(Gesamt!$B$2-IF(H165=0,G165,H165))/365.25</f>
        <v>116</v>
      </c>
      <c r="O165" s="50">
        <f t="shared" si="38"/>
        <v>65.002053388090346</v>
      </c>
      <c r="P165" s="51">
        <f>IF(AND(OR(AND(H165&lt;=Gesamt!$B$11,G165&lt;=Gesamt!$B$11),AND(H165&gt;0,H165&lt;=Gesamt!$B$11)), O165&gt;=Gesamt!$B$4),VLOOKUP(O165,Gesamt!$B$4:$C$9,2),0)</f>
        <v>12</v>
      </c>
      <c r="Q165" s="37">
        <f>IF(M165&gt;0,((P165*K165/12)/O165*N165*((1+L165)^M165))/((1+Gesamt!$B$29)^(O165-N165)),0)</f>
        <v>0</v>
      </c>
      <c r="R165" s="52">
        <f>(F165+(IF(C165="W",IF(F165&lt;23347,VLOOKUP(23346,Staffelung,2,FALSE)*365.25,IF(F165&gt;24990,VLOOKUP(24991,Staffelung,2,FALSE)*365.25,VLOOKUP(F165,Staffelung,2,FALSE)*365.25)),Gesamt!$B$26*365.25)))</f>
        <v>23741.25</v>
      </c>
      <c r="S165" s="52">
        <f t="shared" si="44"/>
        <v>23742</v>
      </c>
      <c r="T165" s="53">
        <f t="shared" si="39"/>
        <v>65</v>
      </c>
      <c r="U165" s="49">
        <f t="shared" si="45"/>
        <v>-50.997946611909654</v>
      </c>
      <c r="V165" s="50">
        <f>(Gesamt!$B$2-IF(I165=0,G165,I165))/365.25</f>
        <v>116</v>
      </c>
      <c r="W165" s="50">
        <f t="shared" si="40"/>
        <v>65.002053388090346</v>
      </c>
      <c r="X165" s="54">
        <f>(F165+(IF(C165="W",IF(F165&lt;23347,VLOOKUP(23346,Staffelung,2,FALSE)*365.25,IF(F165&gt;24990,VLOOKUP(24991,Staffelung,2,FALSE)*365.25,VLOOKUP(F165,Staffelung,2,FALSE)*365.25)),Gesamt!$B$26*365.25)))</f>
        <v>23741.25</v>
      </c>
      <c r="Y165" s="52">
        <f t="shared" si="46"/>
        <v>23742</v>
      </c>
      <c r="Z165" s="53">
        <f t="shared" si="41"/>
        <v>65</v>
      </c>
      <c r="AA165" s="55">
        <f>IF(YEAR(Y165)&lt;=YEAR(Gesamt!$B$2),0,IF(V165&lt;Gesamt!$B$32,(IF(I165=0,G165,I165)+365.25*Gesamt!$B$32),0))</f>
        <v>0</v>
      </c>
      <c r="AB165" s="56">
        <f>IF(U165&lt;Gesamt!$B$36,Gesamt!$C$36,IF(U165&lt;Gesamt!$B$37,Gesamt!$C$37,IF(U165&lt;Gesamt!$B$38,Gesamt!$C$38,Gesamt!$C$39)))</f>
        <v>0</v>
      </c>
      <c r="AC165" s="36">
        <f>IF(AA165&gt;0,IF(AA165&lt;X165,K165/12*Gesamt!$C$32*(1+L165)^(Gesamt!$B$32-VB!V165)*(1+$K$4),0),0)</f>
        <v>0</v>
      </c>
      <c r="AD165" s="36">
        <f>(AC165/Gesamt!$B$32*V165/((1+Gesamt!$B$29)^(Gesamt!$B$32-VB!V165))*(1+AB165))</f>
        <v>0</v>
      </c>
      <c r="AE165" s="55">
        <f>IF(YEAR($Y165)&lt;=YEAR(Gesamt!$B$2),0,IF($V165&lt;Gesamt!$B$33,(IF($I165=0,$G165,$I165)+365.25*Gesamt!$B$33),0))</f>
        <v>0</v>
      </c>
      <c r="AF165" s="36" t="b">
        <f>IF(AE165&gt;0,IF(AE165&lt;$Y165,$K165/12*Gesamt!$C$33*(1+$L165)^(Gesamt!$B$33-VB!$V165)*(1+$K$4),IF(W165&gt;=35,K165/12*Gesamt!$C$33*(1+L165)^(W165-VB!V165)*(1+$K$4),0)))</f>
        <v>0</v>
      </c>
      <c r="AG165" s="36">
        <f>IF(W165&gt;=40,(AF165/Gesamt!$B$33*V165/((1+Gesamt!$B$29)^(Gesamt!$B$33-VB!V165))*(1+AB165)),IF(W165&gt;=35,(AF165/W165*V165/((1+Gesamt!$B$29)^(W165-VB!V165))*(1+AB165)),0))</f>
        <v>0</v>
      </c>
    </row>
    <row r="166" spans="4:33" x14ac:dyDescent="0.15">
      <c r="D166" s="41"/>
      <c r="F166" s="40"/>
      <c r="G166" s="40"/>
      <c r="J166" s="47"/>
      <c r="K166" s="32">
        <f t="shared" si="42"/>
        <v>0</v>
      </c>
      <c r="L166" s="48">
        <v>1.4999999999999999E-2</v>
      </c>
      <c r="M166" s="49">
        <f t="shared" si="43"/>
        <v>-50.997946611909654</v>
      </c>
      <c r="N166" s="50">
        <f>(Gesamt!$B$2-IF(H166=0,G166,H166))/365.25</f>
        <v>116</v>
      </c>
      <c r="O166" s="50">
        <f t="shared" si="38"/>
        <v>65.002053388090346</v>
      </c>
      <c r="P166" s="51">
        <f>IF(AND(OR(AND(H166&lt;=Gesamt!$B$11,G166&lt;=Gesamt!$B$11),AND(H166&gt;0,H166&lt;=Gesamt!$B$11)), O166&gt;=Gesamt!$B$4),VLOOKUP(O166,Gesamt!$B$4:$C$9,2),0)</f>
        <v>12</v>
      </c>
      <c r="Q166" s="37">
        <f>IF(M166&gt;0,((P166*K166/12)/O166*N166*((1+L166)^M166))/((1+Gesamt!$B$29)^(O166-N166)),0)</f>
        <v>0</v>
      </c>
      <c r="R166" s="52">
        <f>(F166+(IF(C166="W",IF(F166&lt;23347,VLOOKUP(23346,Staffelung,2,FALSE)*365.25,IF(F166&gt;24990,VLOOKUP(24991,Staffelung,2,FALSE)*365.25,VLOOKUP(F166,Staffelung,2,FALSE)*365.25)),Gesamt!$B$26*365.25)))</f>
        <v>23741.25</v>
      </c>
      <c r="S166" s="52">
        <f t="shared" si="44"/>
        <v>23742</v>
      </c>
      <c r="T166" s="53">
        <f t="shared" si="39"/>
        <v>65</v>
      </c>
      <c r="U166" s="49">
        <f t="shared" si="45"/>
        <v>-50.997946611909654</v>
      </c>
      <c r="V166" s="50">
        <f>(Gesamt!$B$2-IF(I166=0,G166,I166))/365.25</f>
        <v>116</v>
      </c>
      <c r="W166" s="50">
        <f t="shared" si="40"/>
        <v>65.002053388090346</v>
      </c>
      <c r="X166" s="54">
        <f>(F166+(IF(C166="W",IF(F166&lt;23347,VLOOKUP(23346,Staffelung,2,FALSE)*365.25,IF(F166&gt;24990,VLOOKUP(24991,Staffelung,2,FALSE)*365.25,VLOOKUP(F166,Staffelung,2,FALSE)*365.25)),Gesamt!$B$26*365.25)))</f>
        <v>23741.25</v>
      </c>
      <c r="Y166" s="52">
        <f t="shared" si="46"/>
        <v>23742</v>
      </c>
      <c r="Z166" s="53">
        <f t="shared" si="41"/>
        <v>65</v>
      </c>
      <c r="AA166" s="55">
        <f>IF(YEAR(Y166)&lt;=YEAR(Gesamt!$B$2),0,IF(V166&lt;Gesamt!$B$32,(IF(I166=0,G166,I166)+365.25*Gesamt!$B$32),0))</f>
        <v>0</v>
      </c>
      <c r="AB166" s="56">
        <f>IF(U166&lt;Gesamt!$B$36,Gesamt!$C$36,IF(U166&lt;Gesamt!$B$37,Gesamt!$C$37,IF(U166&lt;Gesamt!$B$38,Gesamt!$C$38,Gesamt!$C$39)))</f>
        <v>0</v>
      </c>
      <c r="AC166" s="36">
        <f>IF(AA166&gt;0,IF(AA166&lt;X166,K166/12*Gesamt!$C$32*(1+L166)^(Gesamt!$B$32-VB!V166)*(1+$K$4),0),0)</f>
        <v>0</v>
      </c>
      <c r="AD166" s="36">
        <f>(AC166/Gesamt!$B$32*V166/((1+Gesamt!$B$29)^(Gesamt!$B$32-VB!V166))*(1+AB166))</f>
        <v>0</v>
      </c>
      <c r="AE166" s="55">
        <f>IF(YEAR($Y166)&lt;=YEAR(Gesamt!$B$2),0,IF($V166&lt;Gesamt!$B$33,(IF($I166=0,$G166,$I166)+365.25*Gesamt!$B$33),0))</f>
        <v>0</v>
      </c>
      <c r="AF166" s="36" t="b">
        <f>IF(AE166&gt;0,IF(AE166&lt;$Y166,$K166/12*Gesamt!$C$33*(1+$L166)^(Gesamt!$B$33-VB!$V166)*(1+$K$4),IF(W166&gt;=35,K166/12*Gesamt!$C$33*(1+L166)^(W166-VB!V166)*(1+$K$4),0)))</f>
        <v>0</v>
      </c>
      <c r="AG166" s="36">
        <f>IF(W166&gt;=40,(AF166/Gesamt!$B$33*V166/((1+Gesamt!$B$29)^(Gesamt!$B$33-VB!V166))*(1+AB166)),IF(W166&gt;=35,(AF166/W166*V166/((1+Gesamt!$B$29)^(W166-VB!V166))*(1+AB166)),0))</f>
        <v>0</v>
      </c>
    </row>
    <row r="167" spans="4:33" x14ac:dyDescent="0.15">
      <c r="D167" s="41"/>
      <c r="F167" s="40"/>
      <c r="G167" s="40"/>
      <c r="J167" s="47"/>
      <c r="K167" s="32">
        <f t="shared" si="42"/>
        <v>0</v>
      </c>
      <c r="L167" s="48">
        <v>1.4999999999999999E-2</v>
      </c>
      <c r="M167" s="49">
        <f t="shared" si="43"/>
        <v>-50.997946611909654</v>
      </c>
      <c r="N167" s="50">
        <f>(Gesamt!$B$2-IF(H167=0,G167,H167))/365.25</f>
        <v>116</v>
      </c>
      <c r="O167" s="50">
        <f t="shared" si="38"/>
        <v>65.002053388090346</v>
      </c>
      <c r="P167" s="51">
        <f>IF(AND(OR(AND(H167&lt;=Gesamt!$B$11,G167&lt;=Gesamt!$B$11),AND(H167&gt;0,H167&lt;=Gesamt!$B$11)), O167&gt;=Gesamt!$B$4),VLOOKUP(O167,Gesamt!$B$4:$C$9,2),0)</f>
        <v>12</v>
      </c>
      <c r="Q167" s="37">
        <f>IF(M167&gt;0,((P167*K167/12)/O167*N167*((1+L167)^M167))/((1+Gesamt!$B$29)^(O167-N167)),0)</f>
        <v>0</v>
      </c>
      <c r="R167" s="52">
        <f>(F167+(IF(C167="W",IF(F167&lt;23347,VLOOKUP(23346,Staffelung,2,FALSE)*365.25,IF(F167&gt;24990,VLOOKUP(24991,Staffelung,2,FALSE)*365.25,VLOOKUP(F167,Staffelung,2,FALSE)*365.25)),Gesamt!$B$26*365.25)))</f>
        <v>23741.25</v>
      </c>
      <c r="S167" s="52">
        <f t="shared" si="44"/>
        <v>23742</v>
      </c>
      <c r="T167" s="53">
        <f t="shared" si="39"/>
        <v>65</v>
      </c>
      <c r="U167" s="49">
        <f t="shared" si="45"/>
        <v>-50.997946611909654</v>
      </c>
      <c r="V167" s="50">
        <f>(Gesamt!$B$2-IF(I167=0,G167,I167))/365.25</f>
        <v>116</v>
      </c>
      <c r="W167" s="50">
        <f t="shared" si="40"/>
        <v>65.002053388090346</v>
      </c>
      <c r="X167" s="54">
        <f>(F167+(IF(C167="W",IF(F167&lt;23347,VLOOKUP(23346,Staffelung,2,FALSE)*365.25,IF(F167&gt;24990,VLOOKUP(24991,Staffelung,2,FALSE)*365.25,VLOOKUP(F167,Staffelung,2,FALSE)*365.25)),Gesamt!$B$26*365.25)))</f>
        <v>23741.25</v>
      </c>
      <c r="Y167" s="52">
        <f t="shared" si="46"/>
        <v>23742</v>
      </c>
      <c r="Z167" s="53">
        <f t="shared" si="41"/>
        <v>65</v>
      </c>
      <c r="AA167" s="55">
        <f>IF(YEAR(Y167)&lt;=YEAR(Gesamt!$B$2),0,IF(V167&lt;Gesamt!$B$32,(IF(I167=0,G167,I167)+365.25*Gesamt!$B$32),0))</f>
        <v>0</v>
      </c>
      <c r="AB167" s="56">
        <f>IF(U167&lt;Gesamt!$B$36,Gesamt!$C$36,IF(U167&lt;Gesamt!$B$37,Gesamt!$C$37,IF(U167&lt;Gesamt!$B$38,Gesamt!$C$38,Gesamt!$C$39)))</f>
        <v>0</v>
      </c>
      <c r="AC167" s="36">
        <f>IF(AA167&gt;0,IF(AA167&lt;X167,K167/12*Gesamt!$C$32*(1+L167)^(Gesamt!$B$32-VB!V167)*(1+$K$4),0),0)</f>
        <v>0</v>
      </c>
      <c r="AD167" s="36">
        <f>(AC167/Gesamt!$B$32*V167/((1+Gesamt!$B$29)^(Gesamt!$B$32-VB!V167))*(1+AB167))</f>
        <v>0</v>
      </c>
      <c r="AE167" s="55">
        <f>IF(YEAR($Y167)&lt;=YEAR(Gesamt!$B$2),0,IF($V167&lt;Gesamt!$B$33,(IF($I167=0,$G167,$I167)+365.25*Gesamt!$B$33),0))</f>
        <v>0</v>
      </c>
      <c r="AF167" s="36" t="b">
        <f>IF(AE167&gt;0,IF(AE167&lt;$Y167,$K167/12*Gesamt!$C$33*(1+$L167)^(Gesamt!$B$33-VB!$V167)*(1+$K$4),IF(W167&gt;=35,K167/12*Gesamt!$C$33*(1+L167)^(W167-VB!V167)*(1+$K$4),0)))</f>
        <v>0</v>
      </c>
      <c r="AG167" s="36">
        <f>IF(W167&gt;=40,(AF167/Gesamt!$B$33*V167/((1+Gesamt!$B$29)^(Gesamt!$B$33-VB!V167))*(1+AB167)),IF(W167&gt;=35,(AF167/W167*V167/((1+Gesamt!$B$29)^(W167-VB!V167))*(1+AB167)),0))</f>
        <v>0</v>
      </c>
    </row>
    <row r="168" spans="4:33" x14ac:dyDescent="0.15">
      <c r="D168" s="41"/>
      <c r="F168" s="40"/>
      <c r="G168" s="40"/>
      <c r="J168" s="47"/>
      <c r="K168" s="32">
        <f t="shared" si="42"/>
        <v>0</v>
      </c>
      <c r="L168" s="48">
        <v>1.4999999999999999E-2</v>
      </c>
      <c r="M168" s="49">
        <f t="shared" si="43"/>
        <v>-50.997946611909654</v>
      </c>
      <c r="N168" s="50">
        <f>(Gesamt!$B$2-IF(H168=0,G168,H168))/365.25</f>
        <v>116</v>
      </c>
      <c r="O168" s="50">
        <f t="shared" si="38"/>
        <v>65.002053388090346</v>
      </c>
      <c r="P168" s="51">
        <f>IF(AND(OR(AND(H168&lt;=Gesamt!$B$11,G168&lt;=Gesamt!$B$11),AND(H168&gt;0,H168&lt;=Gesamt!$B$11)), O168&gt;=Gesamt!$B$4),VLOOKUP(O168,Gesamt!$B$4:$C$9,2),0)</f>
        <v>12</v>
      </c>
      <c r="Q168" s="37">
        <f>IF(M168&gt;0,((P168*K168/12)/O168*N168*((1+L168)^M168))/((1+Gesamt!$B$29)^(O168-N168)),0)</f>
        <v>0</v>
      </c>
      <c r="R168" s="52">
        <f>(F168+(IF(C168="W",IF(F168&lt;23347,VLOOKUP(23346,Staffelung,2,FALSE)*365.25,IF(F168&gt;24990,VLOOKUP(24991,Staffelung,2,FALSE)*365.25,VLOOKUP(F168,Staffelung,2,FALSE)*365.25)),Gesamt!$B$26*365.25)))</f>
        <v>23741.25</v>
      </c>
      <c r="S168" s="52">
        <f t="shared" si="44"/>
        <v>23742</v>
      </c>
      <c r="T168" s="53">
        <f t="shared" si="39"/>
        <v>65</v>
      </c>
      <c r="U168" s="49">
        <f t="shared" si="45"/>
        <v>-50.997946611909654</v>
      </c>
      <c r="V168" s="50">
        <f>(Gesamt!$B$2-IF(I168=0,G168,I168))/365.25</f>
        <v>116</v>
      </c>
      <c r="W168" s="50">
        <f t="shared" si="40"/>
        <v>65.002053388090346</v>
      </c>
      <c r="X168" s="54">
        <f>(F168+(IF(C168="W",IF(F168&lt;23347,VLOOKUP(23346,Staffelung,2,FALSE)*365.25,IF(F168&gt;24990,VLOOKUP(24991,Staffelung,2,FALSE)*365.25,VLOOKUP(F168,Staffelung,2,FALSE)*365.25)),Gesamt!$B$26*365.25)))</f>
        <v>23741.25</v>
      </c>
      <c r="Y168" s="52">
        <f t="shared" si="46"/>
        <v>23742</v>
      </c>
      <c r="Z168" s="53">
        <f t="shared" si="41"/>
        <v>65</v>
      </c>
      <c r="AA168" s="55">
        <f>IF(YEAR(Y168)&lt;=YEAR(Gesamt!$B$2),0,IF(V168&lt;Gesamt!$B$32,(IF(I168=0,G168,I168)+365.25*Gesamt!$B$32),0))</f>
        <v>0</v>
      </c>
      <c r="AB168" s="56">
        <f>IF(U168&lt;Gesamt!$B$36,Gesamt!$C$36,IF(U168&lt;Gesamt!$B$37,Gesamt!$C$37,IF(U168&lt;Gesamt!$B$38,Gesamt!$C$38,Gesamt!$C$39)))</f>
        <v>0</v>
      </c>
      <c r="AC168" s="36">
        <f>IF(AA168&gt;0,IF(AA168&lt;X168,K168/12*Gesamt!$C$32*(1+L168)^(Gesamt!$B$32-VB!V168)*(1+$K$4),0),0)</f>
        <v>0</v>
      </c>
      <c r="AD168" s="36">
        <f>(AC168/Gesamt!$B$32*V168/((1+Gesamt!$B$29)^(Gesamt!$B$32-VB!V168))*(1+AB168))</f>
        <v>0</v>
      </c>
      <c r="AE168" s="55">
        <f>IF(YEAR($Y168)&lt;=YEAR(Gesamt!$B$2),0,IF($V168&lt;Gesamt!$B$33,(IF($I168=0,$G168,$I168)+365.25*Gesamt!$B$33),0))</f>
        <v>0</v>
      </c>
      <c r="AF168" s="36" t="b">
        <f>IF(AE168&gt;0,IF(AE168&lt;$Y168,$K168/12*Gesamt!$C$33*(1+$L168)^(Gesamt!$B$33-VB!$V168)*(1+$K$4),IF(W168&gt;=35,K168/12*Gesamt!$C$33*(1+L168)^(W168-VB!V168)*(1+$K$4),0)))</f>
        <v>0</v>
      </c>
      <c r="AG168" s="36">
        <f>IF(W168&gt;=40,(AF168/Gesamt!$B$33*V168/((1+Gesamt!$B$29)^(Gesamt!$B$33-VB!V168))*(1+AB168)),IF(W168&gt;=35,(AF168/W168*V168/((1+Gesamt!$B$29)^(W168-VB!V168))*(1+AB168)),0))</f>
        <v>0</v>
      </c>
    </row>
    <row r="169" spans="4:33" x14ac:dyDescent="0.15">
      <c r="D169" s="41"/>
      <c r="F169" s="40"/>
      <c r="G169" s="40"/>
      <c r="J169" s="47"/>
      <c r="K169" s="32">
        <f t="shared" si="42"/>
        <v>0</v>
      </c>
      <c r="L169" s="48">
        <v>1.4999999999999999E-2</v>
      </c>
      <c r="M169" s="49">
        <f t="shared" si="43"/>
        <v>-50.997946611909654</v>
      </c>
      <c r="N169" s="50">
        <f>(Gesamt!$B$2-IF(H169=0,G169,H169))/365.25</f>
        <v>116</v>
      </c>
      <c r="O169" s="50">
        <f t="shared" si="38"/>
        <v>65.002053388090346</v>
      </c>
      <c r="P169" s="51">
        <f>IF(AND(OR(AND(H169&lt;=Gesamt!$B$11,G169&lt;=Gesamt!$B$11),AND(H169&gt;0,H169&lt;=Gesamt!$B$11)), O169&gt;=Gesamt!$B$4),VLOOKUP(O169,Gesamt!$B$4:$C$9,2),0)</f>
        <v>12</v>
      </c>
      <c r="Q169" s="37">
        <f>IF(M169&gt;0,((P169*K169/12)/O169*N169*((1+L169)^M169))/((1+Gesamt!$B$29)^(O169-N169)),0)</f>
        <v>0</v>
      </c>
      <c r="R169" s="52">
        <f>(F169+(IF(C169="W",IF(F169&lt;23347,VLOOKUP(23346,Staffelung,2,FALSE)*365.25,IF(F169&gt;24990,VLOOKUP(24991,Staffelung,2,FALSE)*365.25,VLOOKUP(F169,Staffelung,2,FALSE)*365.25)),Gesamt!$B$26*365.25)))</f>
        <v>23741.25</v>
      </c>
      <c r="S169" s="52">
        <f t="shared" si="44"/>
        <v>23742</v>
      </c>
      <c r="T169" s="53">
        <f t="shared" si="39"/>
        <v>65</v>
      </c>
      <c r="U169" s="49">
        <f t="shared" si="45"/>
        <v>-50.997946611909654</v>
      </c>
      <c r="V169" s="50">
        <f>(Gesamt!$B$2-IF(I169=0,G169,I169))/365.25</f>
        <v>116</v>
      </c>
      <c r="W169" s="50">
        <f t="shared" si="40"/>
        <v>65.002053388090346</v>
      </c>
      <c r="X169" s="54">
        <f>(F169+(IF(C169="W",IF(F169&lt;23347,VLOOKUP(23346,Staffelung,2,FALSE)*365.25,IF(F169&gt;24990,VLOOKUP(24991,Staffelung,2,FALSE)*365.25,VLOOKUP(F169,Staffelung,2,FALSE)*365.25)),Gesamt!$B$26*365.25)))</f>
        <v>23741.25</v>
      </c>
      <c r="Y169" s="52">
        <f t="shared" si="46"/>
        <v>23742</v>
      </c>
      <c r="Z169" s="53">
        <f t="shared" si="41"/>
        <v>65</v>
      </c>
      <c r="AA169" s="55">
        <f>IF(YEAR(Y169)&lt;=YEAR(Gesamt!$B$2),0,IF(V169&lt;Gesamt!$B$32,(IF(I169=0,G169,I169)+365.25*Gesamt!$B$32),0))</f>
        <v>0</v>
      </c>
      <c r="AB169" s="56">
        <f>IF(U169&lt;Gesamt!$B$36,Gesamt!$C$36,IF(U169&lt;Gesamt!$B$37,Gesamt!$C$37,IF(U169&lt;Gesamt!$B$38,Gesamt!$C$38,Gesamt!$C$39)))</f>
        <v>0</v>
      </c>
      <c r="AC169" s="36">
        <f>IF(AA169&gt;0,IF(AA169&lt;X169,K169/12*Gesamt!$C$32*(1+L169)^(Gesamt!$B$32-VB!V169)*(1+$K$4),0),0)</f>
        <v>0</v>
      </c>
      <c r="AD169" s="36">
        <f>(AC169/Gesamt!$B$32*V169/((1+Gesamt!$B$29)^(Gesamt!$B$32-VB!V169))*(1+AB169))</f>
        <v>0</v>
      </c>
      <c r="AE169" s="55">
        <f>IF(YEAR($Y169)&lt;=YEAR(Gesamt!$B$2),0,IF($V169&lt;Gesamt!$B$33,(IF($I169=0,$G169,$I169)+365.25*Gesamt!$B$33),0))</f>
        <v>0</v>
      </c>
      <c r="AF169" s="36" t="b">
        <f>IF(AE169&gt;0,IF(AE169&lt;$Y169,$K169/12*Gesamt!$C$33*(1+$L169)^(Gesamt!$B$33-VB!$V169)*(1+$K$4),IF(W169&gt;=35,K169/12*Gesamt!$C$33*(1+L169)^(W169-VB!V169)*(1+$K$4),0)))</f>
        <v>0</v>
      </c>
      <c r="AG169" s="36">
        <f>IF(W169&gt;=40,(AF169/Gesamt!$B$33*V169/((1+Gesamt!$B$29)^(Gesamt!$B$33-VB!V169))*(1+AB169)),IF(W169&gt;=35,(AF169/W169*V169/((1+Gesamt!$B$29)^(W169-VB!V169))*(1+AB169)),0))</f>
        <v>0</v>
      </c>
    </row>
    <row r="170" spans="4:33" x14ac:dyDescent="0.15">
      <c r="D170" s="41"/>
      <c r="F170" s="40"/>
      <c r="G170" s="40"/>
      <c r="J170" s="47"/>
      <c r="K170" s="32">
        <f t="shared" si="42"/>
        <v>0</v>
      </c>
      <c r="L170" s="48">
        <v>1.4999999999999999E-2</v>
      </c>
      <c r="M170" s="49">
        <f t="shared" si="43"/>
        <v>-50.997946611909654</v>
      </c>
      <c r="N170" s="50">
        <f>(Gesamt!$B$2-IF(H170=0,G170,H170))/365.25</f>
        <v>116</v>
      </c>
      <c r="O170" s="50">
        <f t="shared" si="38"/>
        <v>65.002053388090346</v>
      </c>
      <c r="P170" s="51">
        <f>IF(AND(OR(AND(H170&lt;=Gesamt!$B$11,G170&lt;=Gesamt!$B$11),AND(H170&gt;0,H170&lt;=Gesamt!$B$11)), O170&gt;=Gesamt!$B$4),VLOOKUP(O170,Gesamt!$B$4:$C$9,2),0)</f>
        <v>12</v>
      </c>
      <c r="Q170" s="37">
        <f>IF(M170&gt;0,((P170*K170/12)/O170*N170*((1+L170)^M170))/((1+Gesamt!$B$29)^(O170-N170)),0)</f>
        <v>0</v>
      </c>
      <c r="R170" s="52">
        <f>(F170+(IF(C170="W",IF(F170&lt;23347,VLOOKUP(23346,Staffelung,2,FALSE)*365.25,IF(F170&gt;24990,VLOOKUP(24991,Staffelung,2,FALSE)*365.25,VLOOKUP(F170,Staffelung,2,FALSE)*365.25)),Gesamt!$B$26*365.25)))</f>
        <v>23741.25</v>
      </c>
      <c r="S170" s="52">
        <f t="shared" si="44"/>
        <v>23742</v>
      </c>
      <c r="T170" s="53">
        <f t="shared" si="39"/>
        <v>65</v>
      </c>
      <c r="U170" s="49">
        <f t="shared" si="45"/>
        <v>-50.997946611909654</v>
      </c>
      <c r="V170" s="50">
        <f>(Gesamt!$B$2-IF(I170=0,G170,I170))/365.25</f>
        <v>116</v>
      </c>
      <c r="W170" s="50">
        <f t="shared" si="40"/>
        <v>65.002053388090346</v>
      </c>
      <c r="X170" s="54">
        <f>(F170+(IF(C170="W",IF(F170&lt;23347,VLOOKUP(23346,Staffelung,2,FALSE)*365.25,IF(F170&gt;24990,VLOOKUP(24991,Staffelung,2,FALSE)*365.25,VLOOKUP(F170,Staffelung,2,FALSE)*365.25)),Gesamt!$B$26*365.25)))</f>
        <v>23741.25</v>
      </c>
      <c r="Y170" s="52">
        <f t="shared" si="46"/>
        <v>23742</v>
      </c>
      <c r="Z170" s="53">
        <f t="shared" si="41"/>
        <v>65</v>
      </c>
      <c r="AA170" s="55">
        <f>IF(YEAR(Y170)&lt;=YEAR(Gesamt!$B$2),0,IF(V170&lt;Gesamt!$B$32,(IF(I170=0,G170,I170)+365.25*Gesamt!$B$32),0))</f>
        <v>0</v>
      </c>
      <c r="AB170" s="56">
        <f>IF(U170&lt;Gesamt!$B$36,Gesamt!$C$36,IF(U170&lt;Gesamt!$B$37,Gesamt!$C$37,IF(U170&lt;Gesamt!$B$38,Gesamt!$C$38,Gesamt!$C$39)))</f>
        <v>0</v>
      </c>
      <c r="AC170" s="36">
        <f>IF(AA170&gt;0,IF(AA170&lt;X170,K170/12*Gesamt!$C$32*(1+L170)^(Gesamt!$B$32-VB!V170)*(1+$K$4),0),0)</f>
        <v>0</v>
      </c>
      <c r="AD170" s="36">
        <f>(AC170/Gesamt!$B$32*V170/((1+Gesamt!$B$29)^(Gesamt!$B$32-VB!V170))*(1+AB170))</f>
        <v>0</v>
      </c>
      <c r="AE170" s="55">
        <f>IF(YEAR($Y170)&lt;=YEAR(Gesamt!$B$2),0,IF($V170&lt;Gesamt!$B$33,(IF($I170=0,$G170,$I170)+365.25*Gesamt!$B$33),0))</f>
        <v>0</v>
      </c>
      <c r="AF170" s="36" t="b">
        <f>IF(AE170&gt;0,IF(AE170&lt;$Y170,$K170/12*Gesamt!$C$33*(1+$L170)^(Gesamt!$B$33-VB!$V170)*(1+$K$4),IF(W170&gt;=35,K170/12*Gesamt!$C$33*(1+L170)^(W170-VB!V170)*(1+$K$4),0)))</f>
        <v>0</v>
      </c>
      <c r="AG170" s="36">
        <f>IF(W170&gt;=40,(AF170/Gesamt!$B$33*V170/((1+Gesamt!$B$29)^(Gesamt!$B$33-VB!V170))*(1+AB170)),IF(W170&gt;=35,(AF170/W170*V170/((1+Gesamt!$B$29)^(W170-VB!V170))*(1+AB170)),0))</f>
        <v>0</v>
      </c>
    </row>
    <row r="171" spans="4:33" x14ac:dyDescent="0.15">
      <c r="D171" s="41"/>
      <c r="F171" s="40"/>
      <c r="G171" s="40"/>
      <c r="J171" s="47"/>
      <c r="K171" s="32">
        <f t="shared" si="42"/>
        <v>0</v>
      </c>
      <c r="L171" s="48">
        <v>1.4999999999999999E-2</v>
      </c>
      <c r="M171" s="49">
        <f t="shared" si="43"/>
        <v>-50.997946611909654</v>
      </c>
      <c r="N171" s="50">
        <f>(Gesamt!$B$2-IF(H171=0,G171,H171))/365.25</f>
        <v>116</v>
      </c>
      <c r="O171" s="50">
        <f t="shared" si="38"/>
        <v>65.002053388090346</v>
      </c>
      <c r="P171" s="51">
        <f>IF(AND(OR(AND(H171&lt;=Gesamt!$B$11,G171&lt;=Gesamt!$B$11),AND(H171&gt;0,H171&lt;=Gesamt!$B$11)), O171&gt;=Gesamt!$B$4),VLOOKUP(O171,Gesamt!$B$4:$C$9,2),0)</f>
        <v>12</v>
      </c>
      <c r="Q171" s="37">
        <f>IF(M171&gt;0,((P171*K171/12)/O171*N171*((1+L171)^M171))/((1+Gesamt!$B$29)^(O171-N171)),0)</f>
        <v>0</v>
      </c>
      <c r="R171" s="52">
        <f>(F171+(IF(C171="W",IF(F171&lt;23347,VLOOKUP(23346,Staffelung,2,FALSE)*365.25,IF(F171&gt;24990,VLOOKUP(24991,Staffelung,2,FALSE)*365.25,VLOOKUP(F171,Staffelung,2,FALSE)*365.25)),Gesamt!$B$26*365.25)))</f>
        <v>23741.25</v>
      </c>
      <c r="S171" s="52">
        <f t="shared" si="44"/>
        <v>23742</v>
      </c>
      <c r="T171" s="53">
        <f t="shared" si="39"/>
        <v>65</v>
      </c>
      <c r="U171" s="49">
        <f t="shared" si="45"/>
        <v>-50.997946611909654</v>
      </c>
      <c r="V171" s="50">
        <f>(Gesamt!$B$2-IF(I171=0,G171,I171))/365.25</f>
        <v>116</v>
      </c>
      <c r="W171" s="50">
        <f t="shared" si="40"/>
        <v>65.002053388090346</v>
      </c>
      <c r="X171" s="54">
        <f>(F171+(IF(C171="W",IF(F171&lt;23347,VLOOKUP(23346,Staffelung,2,FALSE)*365.25,IF(F171&gt;24990,VLOOKUP(24991,Staffelung,2,FALSE)*365.25,VLOOKUP(F171,Staffelung,2,FALSE)*365.25)),Gesamt!$B$26*365.25)))</f>
        <v>23741.25</v>
      </c>
      <c r="Y171" s="52">
        <f t="shared" si="46"/>
        <v>23742</v>
      </c>
      <c r="Z171" s="53">
        <f t="shared" si="41"/>
        <v>65</v>
      </c>
      <c r="AA171" s="55">
        <f>IF(YEAR(Y171)&lt;=YEAR(Gesamt!$B$2),0,IF(V171&lt;Gesamt!$B$32,(IF(I171=0,G171,I171)+365.25*Gesamt!$B$32),0))</f>
        <v>0</v>
      </c>
      <c r="AB171" s="56">
        <f>IF(U171&lt;Gesamt!$B$36,Gesamt!$C$36,IF(U171&lt;Gesamt!$B$37,Gesamt!$C$37,IF(U171&lt;Gesamt!$B$38,Gesamt!$C$38,Gesamt!$C$39)))</f>
        <v>0</v>
      </c>
      <c r="AC171" s="36">
        <f>IF(AA171&gt;0,IF(AA171&lt;X171,K171/12*Gesamt!$C$32*(1+L171)^(Gesamt!$B$32-VB!V171)*(1+$K$4),0),0)</f>
        <v>0</v>
      </c>
      <c r="AD171" s="36">
        <f>(AC171/Gesamt!$B$32*V171/((1+Gesamt!$B$29)^(Gesamt!$B$32-VB!V171))*(1+AB171))</f>
        <v>0</v>
      </c>
      <c r="AE171" s="55">
        <f>IF(YEAR($Y171)&lt;=YEAR(Gesamt!$B$2),0,IF($V171&lt;Gesamt!$B$33,(IF($I171=0,$G171,$I171)+365.25*Gesamt!$B$33),0))</f>
        <v>0</v>
      </c>
      <c r="AF171" s="36" t="b">
        <f>IF(AE171&gt;0,IF(AE171&lt;$Y171,$K171/12*Gesamt!$C$33*(1+$L171)^(Gesamt!$B$33-VB!$V171)*(1+$K$4),IF(W171&gt;=35,K171/12*Gesamt!$C$33*(1+L171)^(W171-VB!V171)*(1+$K$4),0)))</f>
        <v>0</v>
      </c>
      <c r="AG171" s="36">
        <f>IF(W171&gt;=40,(AF171/Gesamt!$B$33*V171/((1+Gesamt!$B$29)^(Gesamt!$B$33-VB!V171))*(1+AB171)),IF(W171&gt;=35,(AF171/W171*V171/((1+Gesamt!$B$29)^(W171-VB!V171))*(1+AB171)),0))</f>
        <v>0</v>
      </c>
    </row>
    <row r="172" spans="4:33" x14ac:dyDescent="0.15">
      <c r="D172" s="41"/>
      <c r="F172" s="40"/>
      <c r="G172" s="40"/>
      <c r="J172" s="47"/>
      <c r="K172" s="32">
        <f t="shared" si="42"/>
        <v>0</v>
      </c>
      <c r="L172" s="48">
        <v>1.4999999999999999E-2</v>
      </c>
      <c r="M172" s="49">
        <f t="shared" si="43"/>
        <v>-50.997946611909654</v>
      </c>
      <c r="N172" s="50">
        <f>(Gesamt!$B$2-IF(H172=0,G172,H172))/365.25</f>
        <v>116</v>
      </c>
      <c r="O172" s="50">
        <f t="shared" si="38"/>
        <v>65.002053388090346</v>
      </c>
      <c r="P172" s="51">
        <f>IF(AND(OR(AND(H172&lt;=Gesamt!$B$11,G172&lt;=Gesamt!$B$11),AND(H172&gt;0,H172&lt;=Gesamt!$B$11)), O172&gt;=Gesamt!$B$4),VLOOKUP(O172,Gesamt!$B$4:$C$9,2),0)</f>
        <v>12</v>
      </c>
      <c r="Q172" s="37">
        <f>IF(M172&gt;0,((P172*K172/12)/O172*N172*((1+L172)^M172))/((1+Gesamt!$B$29)^(O172-N172)),0)</f>
        <v>0</v>
      </c>
      <c r="R172" s="52">
        <f>(F172+(IF(C172="W",IF(F172&lt;23347,VLOOKUP(23346,Staffelung,2,FALSE)*365.25,IF(F172&gt;24990,VLOOKUP(24991,Staffelung,2,FALSE)*365.25,VLOOKUP(F172,Staffelung,2,FALSE)*365.25)),Gesamt!$B$26*365.25)))</f>
        <v>23741.25</v>
      </c>
      <c r="S172" s="52">
        <f t="shared" si="44"/>
        <v>23742</v>
      </c>
      <c r="T172" s="53">
        <f t="shared" si="39"/>
        <v>65</v>
      </c>
      <c r="U172" s="49">
        <f t="shared" si="45"/>
        <v>-50.997946611909654</v>
      </c>
      <c r="V172" s="50">
        <f>(Gesamt!$B$2-IF(I172=0,G172,I172))/365.25</f>
        <v>116</v>
      </c>
      <c r="W172" s="50">
        <f t="shared" si="40"/>
        <v>65.002053388090346</v>
      </c>
      <c r="X172" s="54">
        <f>(F172+(IF(C172="W",IF(F172&lt;23347,VLOOKUP(23346,Staffelung,2,FALSE)*365.25,IF(F172&gt;24990,VLOOKUP(24991,Staffelung,2,FALSE)*365.25,VLOOKUP(F172,Staffelung,2,FALSE)*365.25)),Gesamt!$B$26*365.25)))</f>
        <v>23741.25</v>
      </c>
      <c r="Y172" s="52">
        <f t="shared" si="46"/>
        <v>23742</v>
      </c>
      <c r="Z172" s="53">
        <f t="shared" si="41"/>
        <v>65</v>
      </c>
      <c r="AA172" s="55">
        <f>IF(YEAR(Y172)&lt;=YEAR(Gesamt!$B$2),0,IF(V172&lt;Gesamt!$B$32,(IF(I172=0,G172,I172)+365.25*Gesamt!$B$32),0))</f>
        <v>0</v>
      </c>
      <c r="AB172" s="56">
        <f>IF(U172&lt;Gesamt!$B$36,Gesamt!$C$36,IF(U172&lt;Gesamt!$B$37,Gesamt!$C$37,IF(U172&lt;Gesamt!$B$38,Gesamt!$C$38,Gesamt!$C$39)))</f>
        <v>0</v>
      </c>
      <c r="AC172" s="36">
        <f>IF(AA172&gt;0,IF(AA172&lt;X172,K172/12*Gesamt!$C$32*(1+L172)^(Gesamt!$B$32-VB!V172)*(1+$K$4),0),0)</f>
        <v>0</v>
      </c>
      <c r="AD172" s="36">
        <f>(AC172/Gesamt!$B$32*V172/((1+Gesamt!$B$29)^(Gesamt!$B$32-VB!V172))*(1+AB172))</f>
        <v>0</v>
      </c>
      <c r="AE172" s="55">
        <f>IF(YEAR($Y172)&lt;=YEAR(Gesamt!$B$2),0,IF($V172&lt;Gesamt!$B$33,(IF($I172=0,$G172,$I172)+365.25*Gesamt!$B$33),0))</f>
        <v>0</v>
      </c>
      <c r="AF172" s="36" t="b">
        <f>IF(AE172&gt;0,IF(AE172&lt;$Y172,$K172/12*Gesamt!$C$33*(1+$L172)^(Gesamt!$B$33-VB!$V172)*(1+$K$4),IF(W172&gt;=35,K172/12*Gesamt!$C$33*(1+L172)^(W172-VB!V172)*(1+$K$4),0)))</f>
        <v>0</v>
      </c>
      <c r="AG172" s="36">
        <f>IF(W172&gt;=40,(AF172/Gesamt!$B$33*V172/((1+Gesamt!$B$29)^(Gesamt!$B$33-VB!V172))*(1+AB172)),IF(W172&gt;=35,(AF172/W172*V172/((1+Gesamt!$B$29)^(W172-VB!V172))*(1+AB172)),0))</f>
        <v>0</v>
      </c>
    </row>
    <row r="173" spans="4:33" x14ac:dyDescent="0.15">
      <c r="D173" s="41"/>
      <c r="F173" s="40"/>
      <c r="G173" s="40"/>
      <c r="J173" s="47"/>
      <c r="K173" s="32">
        <f t="shared" si="42"/>
        <v>0</v>
      </c>
      <c r="L173" s="48">
        <v>1.4999999999999999E-2</v>
      </c>
      <c r="M173" s="49">
        <f t="shared" si="43"/>
        <v>-50.997946611909654</v>
      </c>
      <c r="N173" s="50">
        <f>(Gesamt!$B$2-IF(H173=0,G173,H173))/365.25</f>
        <v>116</v>
      </c>
      <c r="O173" s="50">
        <f t="shared" si="38"/>
        <v>65.002053388090346</v>
      </c>
      <c r="P173" s="51">
        <f>IF(AND(OR(AND(H173&lt;=Gesamt!$B$11,G173&lt;=Gesamt!$B$11),AND(H173&gt;0,H173&lt;=Gesamt!$B$11)), O173&gt;=Gesamt!$B$4),VLOOKUP(O173,Gesamt!$B$4:$C$9,2),0)</f>
        <v>12</v>
      </c>
      <c r="Q173" s="37">
        <f>IF(M173&gt;0,((P173*K173/12)/O173*N173*((1+L173)^M173))/((1+Gesamt!$B$29)^(O173-N173)),0)</f>
        <v>0</v>
      </c>
      <c r="R173" s="52">
        <f>(F173+(IF(C173="W",IF(F173&lt;23347,VLOOKUP(23346,Staffelung,2,FALSE)*365.25,IF(F173&gt;24990,VLOOKUP(24991,Staffelung,2,FALSE)*365.25,VLOOKUP(F173,Staffelung,2,FALSE)*365.25)),Gesamt!$B$26*365.25)))</f>
        <v>23741.25</v>
      </c>
      <c r="S173" s="52">
        <f t="shared" si="44"/>
        <v>23742</v>
      </c>
      <c r="T173" s="53">
        <f t="shared" si="39"/>
        <v>65</v>
      </c>
      <c r="U173" s="49">
        <f t="shared" si="45"/>
        <v>-50.997946611909654</v>
      </c>
      <c r="V173" s="50">
        <f>(Gesamt!$B$2-IF(I173=0,G173,I173))/365.25</f>
        <v>116</v>
      </c>
      <c r="W173" s="50">
        <f t="shared" si="40"/>
        <v>65.002053388090346</v>
      </c>
      <c r="X173" s="54">
        <f>(F173+(IF(C173="W",IF(F173&lt;23347,VLOOKUP(23346,Staffelung,2,FALSE)*365.25,IF(F173&gt;24990,VLOOKUP(24991,Staffelung,2,FALSE)*365.25,VLOOKUP(F173,Staffelung,2,FALSE)*365.25)),Gesamt!$B$26*365.25)))</f>
        <v>23741.25</v>
      </c>
      <c r="Y173" s="52">
        <f t="shared" si="46"/>
        <v>23742</v>
      </c>
      <c r="Z173" s="53">
        <f t="shared" si="41"/>
        <v>65</v>
      </c>
      <c r="AA173" s="55">
        <f>IF(YEAR(Y173)&lt;=YEAR(Gesamt!$B$2),0,IF(V173&lt;Gesamt!$B$32,(IF(I173=0,G173,I173)+365.25*Gesamt!$B$32),0))</f>
        <v>0</v>
      </c>
      <c r="AB173" s="56">
        <f>IF(U173&lt;Gesamt!$B$36,Gesamt!$C$36,IF(U173&lt;Gesamt!$B$37,Gesamt!$C$37,IF(U173&lt;Gesamt!$B$38,Gesamt!$C$38,Gesamt!$C$39)))</f>
        <v>0</v>
      </c>
      <c r="AC173" s="36">
        <f>IF(AA173&gt;0,IF(AA173&lt;X173,K173/12*Gesamt!$C$32*(1+L173)^(Gesamt!$B$32-VB!V173)*(1+$K$4),0),0)</f>
        <v>0</v>
      </c>
      <c r="AD173" s="36">
        <f>(AC173/Gesamt!$B$32*V173/((1+Gesamt!$B$29)^(Gesamt!$B$32-VB!V173))*(1+AB173))</f>
        <v>0</v>
      </c>
      <c r="AE173" s="55">
        <f>IF(YEAR($Y173)&lt;=YEAR(Gesamt!$B$2),0,IF($V173&lt;Gesamt!$B$33,(IF($I173=0,$G173,$I173)+365.25*Gesamt!$B$33),0))</f>
        <v>0</v>
      </c>
      <c r="AF173" s="36" t="b">
        <f>IF(AE173&gt;0,IF(AE173&lt;$Y173,$K173/12*Gesamt!$C$33*(1+$L173)^(Gesamt!$B$33-VB!$V173)*(1+$K$4),IF(W173&gt;=35,K173/12*Gesamt!$C$33*(1+L173)^(W173-VB!V173)*(1+$K$4),0)))</f>
        <v>0</v>
      </c>
      <c r="AG173" s="36">
        <f>IF(W173&gt;=40,(AF173/Gesamt!$B$33*V173/((1+Gesamt!$B$29)^(Gesamt!$B$33-VB!V173))*(1+AB173)),IF(W173&gt;=35,(AF173/W173*V173/((1+Gesamt!$B$29)^(W173-VB!V173))*(1+AB173)),0))</f>
        <v>0</v>
      </c>
    </row>
    <row r="174" spans="4:33" x14ac:dyDescent="0.15">
      <c r="D174" s="41"/>
      <c r="F174" s="40"/>
      <c r="G174" s="40"/>
      <c r="J174" s="47"/>
      <c r="K174" s="32">
        <f t="shared" si="42"/>
        <v>0</v>
      </c>
      <c r="L174" s="48">
        <v>1.4999999999999999E-2</v>
      </c>
      <c r="M174" s="49">
        <f t="shared" si="43"/>
        <v>-50.997946611909654</v>
      </c>
      <c r="N174" s="50">
        <f>(Gesamt!$B$2-IF(H174=0,G174,H174))/365.25</f>
        <v>116</v>
      </c>
      <c r="O174" s="50">
        <f t="shared" si="38"/>
        <v>65.002053388090346</v>
      </c>
      <c r="P174" s="51">
        <f>IF(AND(OR(AND(H174&lt;=Gesamt!$B$11,G174&lt;=Gesamt!$B$11),AND(H174&gt;0,H174&lt;=Gesamt!$B$11)), O174&gt;=Gesamt!$B$4),VLOOKUP(O174,Gesamt!$B$4:$C$9,2),0)</f>
        <v>12</v>
      </c>
      <c r="Q174" s="37">
        <f>IF(M174&gt;0,((P174*K174/12)/O174*N174*((1+L174)^M174))/((1+Gesamt!$B$29)^(O174-N174)),0)</f>
        <v>0</v>
      </c>
      <c r="R174" s="52">
        <f>(F174+(IF(C174="W",IF(F174&lt;23347,VLOOKUP(23346,Staffelung,2,FALSE)*365.25,IF(F174&gt;24990,VLOOKUP(24991,Staffelung,2,FALSE)*365.25,VLOOKUP(F174,Staffelung,2,FALSE)*365.25)),Gesamt!$B$26*365.25)))</f>
        <v>23741.25</v>
      </c>
      <c r="S174" s="52">
        <f t="shared" si="44"/>
        <v>23742</v>
      </c>
      <c r="T174" s="53">
        <f t="shared" si="39"/>
        <v>65</v>
      </c>
      <c r="U174" s="49">
        <f t="shared" si="45"/>
        <v>-50.997946611909654</v>
      </c>
      <c r="V174" s="50">
        <f>(Gesamt!$B$2-IF(I174=0,G174,I174))/365.25</f>
        <v>116</v>
      </c>
      <c r="W174" s="50">
        <f t="shared" si="40"/>
        <v>65.002053388090346</v>
      </c>
      <c r="X174" s="54">
        <f>(F174+(IF(C174="W",IF(F174&lt;23347,VLOOKUP(23346,Staffelung,2,FALSE)*365.25,IF(F174&gt;24990,VLOOKUP(24991,Staffelung,2,FALSE)*365.25,VLOOKUP(F174,Staffelung,2,FALSE)*365.25)),Gesamt!$B$26*365.25)))</f>
        <v>23741.25</v>
      </c>
      <c r="Y174" s="52">
        <f t="shared" si="46"/>
        <v>23742</v>
      </c>
      <c r="Z174" s="53">
        <f t="shared" si="41"/>
        <v>65</v>
      </c>
      <c r="AA174" s="55">
        <f>IF(YEAR(Y174)&lt;=YEAR(Gesamt!$B$2),0,IF(V174&lt;Gesamt!$B$32,(IF(I174=0,G174,I174)+365.25*Gesamt!$B$32),0))</f>
        <v>0</v>
      </c>
      <c r="AB174" s="56">
        <f>IF(U174&lt;Gesamt!$B$36,Gesamt!$C$36,IF(U174&lt;Gesamt!$B$37,Gesamt!$C$37,IF(U174&lt;Gesamt!$B$38,Gesamt!$C$38,Gesamt!$C$39)))</f>
        <v>0</v>
      </c>
      <c r="AC174" s="36">
        <f>IF(AA174&gt;0,IF(AA174&lt;X174,K174/12*Gesamt!$C$32*(1+L174)^(Gesamt!$B$32-VB!V174)*(1+$K$4),0),0)</f>
        <v>0</v>
      </c>
      <c r="AD174" s="36">
        <f>(AC174/Gesamt!$B$32*V174/((1+Gesamt!$B$29)^(Gesamt!$B$32-VB!V174))*(1+AB174))</f>
        <v>0</v>
      </c>
      <c r="AE174" s="55">
        <f>IF(YEAR($Y174)&lt;=YEAR(Gesamt!$B$2),0,IF($V174&lt;Gesamt!$B$33,(IF($I174=0,$G174,$I174)+365.25*Gesamt!$B$33),0))</f>
        <v>0</v>
      </c>
      <c r="AF174" s="36" t="b">
        <f>IF(AE174&gt;0,IF(AE174&lt;$Y174,$K174/12*Gesamt!$C$33*(1+$L174)^(Gesamt!$B$33-VB!$V174)*(1+$K$4),IF(W174&gt;=35,K174/12*Gesamt!$C$33*(1+L174)^(W174-VB!V174)*(1+$K$4),0)))</f>
        <v>0</v>
      </c>
      <c r="AG174" s="36">
        <f>IF(W174&gt;=40,(AF174/Gesamt!$B$33*V174/((1+Gesamt!$B$29)^(Gesamt!$B$33-VB!V174))*(1+AB174)),IF(W174&gt;=35,(AF174/W174*V174/((1+Gesamt!$B$29)^(W174-VB!V174))*(1+AB174)),0))</f>
        <v>0</v>
      </c>
    </row>
    <row r="175" spans="4:33" x14ac:dyDescent="0.15">
      <c r="D175" s="41"/>
      <c r="F175" s="40"/>
      <c r="G175" s="40"/>
      <c r="J175" s="47"/>
      <c r="K175" s="32">
        <f t="shared" si="42"/>
        <v>0</v>
      </c>
      <c r="L175" s="48">
        <v>1.4999999999999999E-2</v>
      </c>
      <c r="M175" s="49">
        <f t="shared" si="43"/>
        <v>-50.997946611909654</v>
      </c>
      <c r="N175" s="50">
        <f>(Gesamt!$B$2-IF(H175=0,G175,H175))/365.25</f>
        <v>116</v>
      </c>
      <c r="O175" s="50">
        <f t="shared" si="38"/>
        <v>65.002053388090346</v>
      </c>
      <c r="P175" s="51">
        <f>IF(AND(OR(AND(H175&lt;=Gesamt!$B$11,G175&lt;=Gesamt!$B$11),AND(H175&gt;0,H175&lt;=Gesamt!$B$11)), O175&gt;=Gesamt!$B$4),VLOOKUP(O175,Gesamt!$B$4:$C$9,2),0)</f>
        <v>12</v>
      </c>
      <c r="Q175" s="37">
        <f>IF(M175&gt;0,((P175*K175/12)/O175*N175*((1+L175)^M175))/((1+Gesamt!$B$29)^(O175-N175)),0)</f>
        <v>0</v>
      </c>
      <c r="R175" s="52">
        <f>(F175+(IF(C175="W",IF(F175&lt;23347,VLOOKUP(23346,Staffelung,2,FALSE)*365.25,IF(F175&gt;24990,VLOOKUP(24991,Staffelung,2,FALSE)*365.25,VLOOKUP(F175,Staffelung,2,FALSE)*365.25)),Gesamt!$B$26*365.25)))</f>
        <v>23741.25</v>
      </c>
      <c r="S175" s="52">
        <f t="shared" si="44"/>
        <v>23742</v>
      </c>
      <c r="T175" s="53">
        <f t="shared" si="39"/>
        <v>65</v>
      </c>
      <c r="U175" s="49">
        <f t="shared" si="45"/>
        <v>-50.997946611909654</v>
      </c>
      <c r="V175" s="50">
        <f>(Gesamt!$B$2-IF(I175=0,G175,I175))/365.25</f>
        <v>116</v>
      </c>
      <c r="W175" s="50">
        <f t="shared" si="40"/>
        <v>65.002053388090346</v>
      </c>
      <c r="X175" s="54">
        <f>(F175+(IF(C175="W",IF(F175&lt;23347,VLOOKUP(23346,Staffelung,2,FALSE)*365.25,IF(F175&gt;24990,VLOOKUP(24991,Staffelung,2,FALSE)*365.25,VLOOKUP(F175,Staffelung,2,FALSE)*365.25)),Gesamt!$B$26*365.25)))</f>
        <v>23741.25</v>
      </c>
      <c r="Y175" s="52">
        <f t="shared" si="46"/>
        <v>23742</v>
      </c>
      <c r="Z175" s="53">
        <f t="shared" si="41"/>
        <v>65</v>
      </c>
      <c r="AA175" s="55">
        <f>IF(YEAR(Y175)&lt;=YEAR(Gesamt!$B$2),0,IF(V175&lt;Gesamt!$B$32,(IF(I175=0,G175,I175)+365.25*Gesamt!$B$32),0))</f>
        <v>0</v>
      </c>
      <c r="AB175" s="56">
        <f>IF(U175&lt;Gesamt!$B$36,Gesamt!$C$36,IF(U175&lt;Gesamt!$B$37,Gesamt!$C$37,IF(U175&lt;Gesamt!$B$38,Gesamt!$C$38,Gesamt!$C$39)))</f>
        <v>0</v>
      </c>
      <c r="AC175" s="36">
        <f>IF(AA175&gt;0,IF(AA175&lt;X175,K175/12*Gesamt!$C$32*(1+L175)^(Gesamt!$B$32-VB!V175)*(1+$K$4),0),0)</f>
        <v>0</v>
      </c>
      <c r="AD175" s="36">
        <f>(AC175/Gesamt!$B$32*V175/((1+Gesamt!$B$29)^(Gesamt!$B$32-VB!V175))*(1+AB175))</f>
        <v>0</v>
      </c>
      <c r="AE175" s="55">
        <f>IF(YEAR($Y175)&lt;=YEAR(Gesamt!$B$2),0,IF($V175&lt;Gesamt!$B$33,(IF($I175=0,$G175,$I175)+365.25*Gesamt!$B$33),0))</f>
        <v>0</v>
      </c>
      <c r="AF175" s="36" t="b">
        <f>IF(AE175&gt;0,IF(AE175&lt;$Y175,$K175/12*Gesamt!$C$33*(1+$L175)^(Gesamt!$B$33-VB!$V175)*(1+$K$4),IF(W175&gt;=35,K175/12*Gesamt!$C$33*(1+L175)^(W175-VB!V175)*(1+$K$4),0)))</f>
        <v>0</v>
      </c>
      <c r="AG175" s="36">
        <f>IF(W175&gt;=40,(AF175/Gesamt!$B$33*V175/((1+Gesamt!$B$29)^(Gesamt!$B$33-VB!V175))*(1+AB175)),IF(W175&gt;=35,(AF175/W175*V175/((1+Gesamt!$B$29)^(W175-VB!V175))*(1+AB175)),0))</f>
        <v>0</v>
      </c>
    </row>
    <row r="176" spans="4:33" x14ac:dyDescent="0.15">
      <c r="D176" s="41"/>
      <c r="F176" s="40"/>
      <c r="G176" s="40"/>
      <c r="J176" s="47"/>
      <c r="K176" s="32">
        <f t="shared" si="42"/>
        <v>0</v>
      </c>
      <c r="L176" s="48">
        <v>1.4999999999999999E-2</v>
      </c>
      <c r="M176" s="49">
        <f t="shared" si="43"/>
        <v>-50.997946611909654</v>
      </c>
      <c r="N176" s="50">
        <f>(Gesamt!$B$2-IF(H176=0,G176,H176))/365.25</f>
        <v>116</v>
      </c>
      <c r="O176" s="50">
        <f t="shared" si="38"/>
        <v>65.002053388090346</v>
      </c>
      <c r="P176" s="51">
        <f>IF(AND(OR(AND(H176&lt;=Gesamt!$B$11,G176&lt;=Gesamt!$B$11),AND(H176&gt;0,H176&lt;=Gesamt!$B$11)), O176&gt;=Gesamt!$B$4),VLOOKUP(O176,Gesamt!$B$4:$C$9,2),0)</f>
        <v>12</v>
      </c>
      <c r="Q176" s="37">
        <f>IF(M176&gt;0,((P176*K176/12)/O176*N176*((1+L176)^M176))/((1+Gesamt!$B$29)^(O176-N176)),0)</f>
        <v>0</v>
      </c>
      <c r="R176" s="52">
        <f>(F176+(IF(C176="W",IF(F176&lt;23347,VLOOKUP(23346,Staffelung,2,FALSE)*365.25,IF(F176&gt;24990,VLOOKUP(24991,Staffelung,2,FALSE)*365.25,VLOOKUP(F176,Staffelung,2,FALSE)*365.25)),Gesamt!$B$26*365.25)))</f>
        <v>23741.25</v>
      </c>
      <c r="S176" s="52">
        <f t="shared" si="44"/>
        <v>23742</v>
      </c>
      <c r="T176" s="53">
        <f t="shared" si="39"/>
        <v>65</v>
      </c>
      <c r="U176" s="49">
        <f t="shared" si="45"/>
        <v>-50.997946611909654</v>
      </c>
      <c r="V176" s="50">
        <f>(Gesamt!$B$2-IF(I176=0,G176,I176))/365.25</f>
        <v>116</v>
      </c>
      <c r="W176" s="50">
        <f t="shared" si="40"/>
        <v>65.002053388090346</v>
      </c>
      <c r="X176" s="54">
        <f>(F176+(IF(C176="W",IF(F176&lt;23347,VLOOKUP(23346,Staffelung,2,FALSE)*365.25,IF(F176&gt;24990,VLOOKUP(24991,Staffelung,2,FALSE)*365.25,VLOOKUP(F176,Staffelung,2,FALSE)*365.25)),Gesamt!$B$26*365.25)))</f>
        <v>23741.25</v>
      </c>
      <c r="Y176" s="52">
        <f t="shared" si="46"/>
        <v>23742</v>
      </c>
      <c r="Z176" s="53">
        <f t="shared" si="41"/>
        <v>65</v>
      </c>
      <c r="AA176" s="55">
        <f>IF(YEAR(Y176)&lt;=YEAR(Gesamt!$B$2),0,IF(V176&lt;Gesamt!$B$32,(IF(I176=0,G176,I176)+365.25*Gesamt!$B$32),0))</f>
        <v>0</v>
      </c>
      <c r="AB176" s="56">
        <f>IF(U176&lt;Gesamt!$B$36,Gesamt!$C$36,IF(U176&lt;Gesamt!$B$37,Gesamt!$C$37,IF(U176&lt;Gesamt!$B$38,Gesamt!$C$38,Gesamt!$C$39)))</f>
        <v>0</v>
      </c>
      <c r="AC176" s="36">
        <f>IF(AA176&gt;0,IF(AA176&lt;X176,K176/12*Gesamt!$C$32*(1+L176)^(Gesamt!$B$32-VB!V176)*(1+$K$4),0),0)</f>
        <v>0</v>
      </c>
      <c r="AD176" s="36">
        <f>(AC176/Gesamt!$B$32*V176/((1+Gesamt!$B$29)^(Gesamt!$B$32-VB!V176))*(1+AB176))</f>
        <v>0</v>
      </c>
      <c r="AE176" s="55">
        <f>IF(YEAR($Y176)&lt;=YEAR(Gesamt!$B$2),0,IF($V176&lt;Gesamt!$B$33,(IF($I176=0,$G176,$I176)+365.25*Gesamt!$B$33),0))</f>
        <v>0</v>
      </c>
      <c r="AF176" s="36" t="b">
        <f>IF(AE176&gt;0,IF(AE176&lt;$Y176,$K176/12*Gesamt!$C$33*(1+$L176)^(Gesamt!$B$33-VB!$V176)*(1+$K$4),IF(W176&gt;=35,K176/12*Gesamt!$C$33*(1+L176)^(W176-VB!V176)*(1+$K$4),0)))</f>
        <v>0</v>
      </c>
      <c r="AG176" s="36">
        <f>IF(W176&gt;=40,(AF176/Gesamt!$B$33*V176/((1+Gesamt!$B$29)^(Gesamt!$B$33-VB!V176))*(1+AB176)),IF(W176&gt;=35,(AF176/W176*V176/((1+Gesamt!$B$29)^(W176-VB!V176))*(1+AB176)),0))</f>
        <v>0</v>
      </c>
    </row>
    <row r="177" spans="4:33" x14ac:dyDescent="0.15">
      <c r="D177" s="41"/>
      <c r="F177" s="40"/>
      <c r="G177" s="40"/>
      <c r="J177" s="47"/>
      <c r="K177" s="32">
        <f t="shared" si="42"/>
        <v>0</v>
      </c>
      <c r="L177" s="48">
        <v>1.4999999999999999E-2</v>
      </c>
      <c r="M177" s="49">
        <f t="shared" si="43"/>
        <v>-50.997946611909654</v>
      </c>
      <c r="N177" s="50">
        <f>(Gesamt!$B$2-IF(H177=0,G177,H177))/365.25</f>
        <v>116</v>
      </c>
      <c r="O177" s="50">
        <f t="shared" si="38"/>
        <v>65.002053388090346</v>
      </c>
      <c r="P177" s="51">
        <f>IF(AND(OR(AND(H177&lt;=Gesamt!$B$11,G177&lt;=Gesamt!$B$11),AND(H177&gt;0,H177&lt;=Gesamt!$B$11)), O177&gt;=Gesamt!$B$4),VLOOKUP(O177,Gesamt!$B$4:$C$9,2),0)</f>
        <v>12</v>
      </c>
      <c r="Q177" s="37">
        <f>IF(M177&gt;0,((P177*K177/12)/O177*N177*((1+L177)^M177))/((1+Gesamt!$B$29)^(O177-N177)),0)</f>
        <v>0</v>
      </c>
      <c r="R177" s="52">
        <f>(F177+(IF(C177="W",IF(F177&lt;23347,VLOOKUP(23346,Staffelung,2,FALSE)*365.25,IF(F177&gt;24990,VLOOKUP(24991,Staffelung,2,FALSE)*365.25,VLOOKUP(F177,Staffelung,2,FALSE)*365.25)),Gesamt!$B$26*365.25)))</f>
        <v>23741.25</v>
      </c>
      <c r="S177" s="52">
        <f t="shared" si="44"/>
        <v>23742</v>
      </c>
      <c r="T177" s="53">
        <f t="shared" si="39"/>
        <v>65</v>
      </c>
      <c r="U177" s="49">
        <f t="shared" si="45"/>
        <v>-50.997946611909654</v>
      </c>
      <c r="V177" s="50">
        <f>(Gesamt!$B$2-IF(I177=0,G177,I177))/365.25</f>
        <v>116</v>
      </c>
      <c r="W177" s="50">
        <f t="shared" si="40"/>
        <v>65.002053388090346</v>
      </c>
      <c r="X177" s="54">
        <f>(F177+(IF(C177="W",IF(F177&lt;23347,VLOOKUP(23346,Staffelung,2,FALSE)*365.25,IF(F177&gt;24990,VLOOKUP(24991,Staffelung,2,FALSE)*365.25,VLOOKUP(F177,Staffelung,2,FALSE)*365.25)),Gesamt!$B$26*365.25)))</f>
        <v>23741.25</v>
      </c>
      <c r="Y177" s="52">
        <f t="shared" si="46"/>
        <v>23742</v>
      </c>
      <c r="Z177" s="53">
        <f t="shared" si="41"/>
        <v>65</v>
      </c>
      <c r="AA177" s="55">
        <f>IF(YEAR(Y177)&lt;=YEAR(Gesamt!$B$2),0,IF(V177&lt;Gesamt!$B$32,(IF(I177=0,G177,I177)+365.25*Gesamt!$B$32),0))</f>
        <v>0</v>
      </c>
      <c r="AB177" s="56">
        <f>IF(U177&lt;Gesamt!$B$36,Gesamt!$C$36,IF(U177&lt;Gesamt!$B$37,Gesamt!$C$37,IF(U177&lt;Gesamt!$B$38,Gesamt!$C$38,Gesamt!$C$39)))</f>
        <v>0</v>
      </c>
      <c r="AC177" s="36">
        <f>IF(AA177&gt;0,IF(AA177&lt;X177,K177/12*Gesamt!$C$32*(1+L177)^(Gesamt!$B$32-VB!V177)*(1+$K$4),0),0)</f>
        <v>0</v>
      </c>
      <c r="AD177" s="36">
        <f>(AC177/Gesamt!$B$32*V177/((1+Gesamt!$B$29)^(Gesamt!$B$32-VB!V177))*(1+AB177))</f>
        <v>0</v>
      </c>
      <c r="AE177" s="55">
        <f>IF(YEAR($Y177)&lt;=YEAR(Gesamt!$B$2),0,IF($V177&lt;Gesamt!$B$33,(IF($I177=0,$G177,$I177)+365.25*Gesamt!$B$33),0))</f>
        <v>0</v>
      </c>
      <c r="AF177" s="36" t="b">
        <f>IF(AE177&gt;0,IF(AE177&lt;$Y177,$K177/12*Gesamt!$C$33*(1+$L177)^(Gesamt!$B$33-VB!$V177)*(1+$K$4),IF(W177&gt;=35,K177/12*Gesamt!$C$33*(1+L177)^(W177-VB!V177)*(1+$K$4),0)))</f>
        <v>0</v>
      </c>
      <c r="AG177" s="36">
        <f>IF(W177&gt;=40,(AF177/Gesamt!$B$33*V177/((1+Gesamt!$B$29)^(Gesamt!$B$33-VB!V177))*(1+AB177)),IF(W177&gt;=35,(AF177/W177*V177/((1+Gesamt!$B$29)^(W177-VB!V177))*(1+AB177)),0))</f>
        <v>0</v>
      </c>
    </row>
    <row r="178" spans="4:33" x14ac:dyDescent="0.15">
      <c r="D178" s="41"/>
      <c r="F178" s="40"/>
      <c r="G178" s="40"/>
      <c r="J178" s="47"/>
      <c r="K178" s="32">
        <f t="shared" si="42"/>
        <v>0</v>
      </c>
      <c r="L178" s="48">
        <v>1.4999999999999999E-2</v>
      </c>
      <c r="M178" s="49">
        <f t="shared" si="43"/>
        <v>-50.997946611909654</v>
      </c>
      <c r="N178" s="50">
        <f>(Gesamt!$B$2-IF(H178=0,G178,H178))/365.25</f>
        <v>116</v>
      </c>
      <c r="O178" s="50">
        <f t="shared" si="38"/>
        <v>65.002053388090346</v>
      </c>
      <c r="P178" s="51">
        <f>IF(AND(OR(AND(H178&lt;=Gesamt!$B$11,G178&lt;=Gesamt!$B$11),AND(H178&gt;0,H178&lt;=Gesamt!$B$11)), O178&gt;=Gesamt!$B$4),VLOOKUP(O178,Gesamt!$B$4:$C$9,2),0)</f>
        <v>12</v>
      </c>
      <c r="Q178" s="37">
        <f>IF(M178&gt;0,((P178*K178/12)/O178*N178*((1+L178)^M178))/((1+Gesamt!$B$29)^(O178-N178)),0)</f>
        <v>0</v>
      </c>
      <c r="R178" s="52">
        <f>(F178+(IF(C178="W",IF(F178&lt;23347,VLOOKUP(23346,Staffelung,2,FALSE)*365.25,IF(F178&gt;24990,VLOOKUP(24991,Staffelung,2,FALSE)*365.25,VLOOKUP(F178,Staffelung,2,FALSE)*365.25)),Gesamt!$B$26*365.25)))</f>
        <v>23741.25</v>
      </c>
      <c r="S178" s="52">
        <f t="shared" si="44"/>
        <v>23742</v>
      </c>
      <c r="T178" s="53">
        <f t="shared" si="39"/>
        <v>65</v>
      </c>
      <c r="U178" s="49">
        <f t="shared" si="45"/>
        <v>-50.997946611909654</v>
      </c>
      <c r="V178" s="50">
        <f>(Gesamt!$B$2-IF(I178=0,G178,I178))/365.25</f>
        <v>116</v>
      </c>
      <c r="W178" s="50">
        <f t="shared" si="40"/>
        <v>65.002053388090346</v>
      </c>
      <c r="X178" s="54">
        <f>(F178+(IF(C178="W",IF(F178&lt;23347,VLOOKUP(23346,Staffelung,2,FALSE)*365.25,IF(F178&gt;24990,VLOOKUP(24991,Staffelung,2,FALSE)*365.25,VLOOKUP(F178,Staffelung,2,FALSE)*365.25)),Gesamt!$B$26*365.25)))</f>
        <v>23741.25</v>
      </c>
      <c r="Y178" s="52">
        <f t="shared" si="46"/>
        <v>23742</v>
      </c>
      <c r="Z178" s="53">
        <f t="shared" si="41"/>
        <v>65</v>
      </c>
      <c r="AA178" s="55">
        <f>IF(YEAR(Y178)&lt;=YEAR(Gesamt!$B$2),0,IF(V178&lt;Gesamt!$B$32,(IF(I178=0,G178,I178)+365.25*Gesamt!$B$32),0))</f>
        <v>0</v>
      </c>
      <c r="AB178" s="56">
        <f>IF(U178&lt;Gesamt!$B$36,Gesamt!$C$36,IF(U178&lt;Gesamt!$B$37,Gesamt!$C$37,IF(U178&lt;Gesamt!$B$38,Gesamt!$C$38,Gesamt!$C$39)))</f>
        <v>0</v>
      </c>
      <c r="AC178" s="36">
        <f>IF(AA178&gt;0,IF(AA178&lt;X178,K178/12*Gesamt!$C$32*(1+L178)^(Gesamt!$B$32-VB!V178)*(1+$K$4),0),0)</f>
        <v>0</v>
      </c>
      <c r="AD178" s="36">
        <f>(AC178/Gesamt!$B$32*V178/((1+Gesamt!$B$29)^(Gesamt!$B$32-VB!V178))*(1+AB178))</f>
        <v>0</v>
      </c>
      <c r="AE178" s="55">
        <f>IF(YEAR($Y178)&lt;=YEAR(Gesamt!$B$2),0,IF($V178&lt;Gesamt!$B$33,(IF($I178=0,$G178,$I178)+365.25*Gesamt!$B$33),0))</f>
        <v>0</v>
      </c>
      <c r="AF178" s="36" t="b">
        <f>IF(AE178&gt;0,IF(AE178&lt;$Y178,$K178/12*Gesamt!$C$33*(1+$L178)^(Gesamt!$B$33-VB!$V178)*(1+$K$4),IF(W178&gt;=35,K178/12*Gesamt!$C$33*(1+L178)^(W178-VB!V178)*(1+$K$4),0)))</f>
        <v>0</v>
      </c>
      <c r="AG178" s="36">
        <f>IF(W178&gt;=40,(AF178/Gesamt!$B$33*V178/((1+Gesamt!$B$29)^(Gesamt!$B$33-VB!V178))*(1+AB178)),IF(W178&gt;=35,(AF178/W178*V178/((1+Gesamt!$B$29)^(W178-VB!V178))*(1+AB178)),0))</f>
        <v>0</v>
      </c>
    </row>
    <row r="179" spans="4:33" x14ac:dyDescent="0.15">
      <c r="D179" s="41"/>
      <c r="F179" s="40"/>
      <c r="G179" s="40"/>
      <c r="J179" s="47"/>
      <c r="K179" s="32">
        <f t="shared" si="42"/>
        <v>0</v>
      </c>
      <c r="L179" s="48">
        <v>1.4999999999999999E-2</v>
      </c>
      <c r="M179" s="49">
        <f t="shared" si="43"/>
        <v>-50.997946611909654</v>
      </c>
      <c r="N179" s="50">
        <f>(Gesamt!$B$2-IF(H179=0,G179,H179))/365.25</f>
        <v>116</v>
      </c>
      <c r="O179" s="50">
        <f t="shared" si="38"/>
        <v>65.002053388090346</v>
      </c>
      <c r="P179" s="51">
        <f>IF(AND(OR(AND(H179&lt;=Gesamt!$B$11,G179&lt;=Gesamt!$B$11),AND(H179&gt;0,H179&lt;=Gesamt!$B$11)), O179&gt;=Gesamt!$B$4),VLOOKUP(O179,Gesamt!$B$4:$C$9,2),0)</f>
        <v>12</v>
      </c>
      <c r="Q179" s="37">
        <f>IF(M179&gt;0,((P179*K179/12)/O179*N179*((1+L179)^M179))/((1+Gesamt!$B$29)^(O179-N179)),0)</f>
        <v>0</v>
      </c>
      <c r="R179" s="52">
        <f>(F179+(IF(C179="W",IF(F179&lt;23347,VLOOKUP(23346,Staffelung,2,FALSE)*365.25,IF(F179&gt;24990,VLOOKUP(24991,Staffelung,2,FALSE)*365.25,VLOOKUP(F179,Staffelung,2,FALSE)*365.25)),Gesamt!$B$26*365.25)))</f>
        <v>23741.25</v>
      </c>
      <c r="S179" s="52">
        <f t="shared" si="44"/>
        <v>23742</v>
      </c>
      <c r="T179" s="53">
        <f t="shared" si="39"/>
        <v>65</v>
      </c>
      <c r="U179" s="49">
        <f t="shared" si="45"/>
        <v>-50.997946611909654</v>
      </c>
      <c r="V179" s="50">
        <f>(Gesamt!$B$2-IF(I179=0,G179,I179))/365.25</f>
        <v>116</v>
      </c>
      <c r="W179" s="50">
        <f t="shared" si="40"/>
        <v>65.002053388090346</v>
      </c>
      <c r="X179" s="54">
        <f>(F179+(IF(C179="W",IF(F179&lt;23347,VLOOKUP(23346,Staffelung,2,FALSE)*365.25,IF(F179&gt;24990,VLOOKUP(24991,Staffelung,2,FALSE)*365.25,VLOOKUP(F179,Staffelung,2,FALSE)*365.25)),Gesamt!$B$26*365.25)))</f>
        <v>23741.25</v>
      </c>
      <c r="Y179" s="52">
        <f t="shared" si="46"/>
        <v>23742</v>
      </c>
      <c r="Z179" s="53">
        <f t="shared" si="41"/>
        <v>65</v>
      </c>
      <c r="AA179" s="55">
        <f>IF(YEAR(Y179)&lt;=YEAR(Gesamt!$B$2),0,IF(V179&lt;Gesamt!$B$32,(IF(I179=0,G179,I179)+365.25*Gesamt!$B$32),0))</f>
        <v>0</v>
      </c>
      <c r="AB179" s="56">
        <f>IF(U179&lt;Gesamt!$B$36,Gesamt!$C$36,IF(U179&lt;Gesamt!$B$37,Gesamt!$C$37,IF(U179&lt;Gesamt!$B$38,Gesamt!$C$38,Gesamt!$C$39)))</f>
        <v>0</v>
      </c>
      <c r="AC179" s="36">
        <f>IF(AA179&gt;0,IF(AA179&lt;X179,K179/12*Gesamt!$C$32*(1+L179)^(Gesamt!$B$32-VB!V179)*(1+$K$4),0),0)</f>
        <v>0</v>
      </c>
      <c r="AD179" s="36">
        <f>(AC179/Gesamt!$B$32*V179/((1+Gesamt!$B$29)^(Gesamt!$B$32-VB!V179))*(1+AB179))</f>
        <v>0</v>
      </c>
      <c r="AE179" s="55">
        <f>IF(YEAR($Y179)&lt;=YEAR(Gesamt!$B$2),0,IF($V179&lt;Gesamt!$B$33,(IF($I179=0,$G179,$I179)+365.25*Gesamt!$B$33),0))</f>
        <v>0</v>
      </c>
      <c r="AF179" s="36" t="b">
        <f>IF(AE179&gt;0,IF(AE179&lt;$Y179,$K179/12*Gesamt!$C$33*(1+$L179)^(Gesamt!$B$33-VB!$V179)*(1+$K$4),IF(W179&gt;=35,K179/12*Gesamt!$C$33*(1+L179)^(W179-VB!V179)*(1+$K$4),0)))</f>
        <v>0</v>
      </c>
      <c r="AG179" s="36">
        <f>IF(W179&gt;=40,(AF179/Gesamt!$B$33*V179/((1+Gesamt!$B$29)^(Gesamt!$B$33-VB!V179))*(1+AB179)),IF(W179&gt;=35,(AF179/W179*V179/((1+Gesamt!$B$29)^(W179-VB!V179))*(1+AB179)),0))</f>
        <v>0</v>
      </c>
    </row>
    <row r="180" spans="4:33" x14ac:dyDescent="0.15">
      <c r="D180" s="41"/>
      <c r="F180" s="40"/>
      <c r="G180" s="40"/>
      <c r="J180" s="47"/>
      <c r="K180" s="32">
        <f t="shared" si="42"/>
        <v>0</v>
      </c>
      <c r="L180" s="48">
        <v>1.4999999999999999E-2</v>
      </c>
      <c r="M180" s="49">
        <f t="shared" si="43"/>
        <v>-50.997946611909654</v>
      </c>
      <c r="N180" s="50">
        <f>(Gesamt!$B$2-IF(H180=0,G180,H180))/365.25</f>
        <v>116</v>
      </c>
      <c r="O180" s="50">
        <f t="shared" si="38"/>
        <v>65.002053388090346</v>
      </c>
      <c r="P180" s="51">
        <f>IF(AND(OR(AND(H180&lt;=Gesamt!$B$11,G180&lt;=Gesamt!$B$11),AND(H180&gt;0,H180&lt;=Gesamt!$B$11)), O180&gt;=Gesamt!$B$4),VLOOKUP(O180,Gesamt!$B$4:$C$9,2),0)</f>
        <v>12</v>
      </c>
      <c r="Q180" s="37">
        <f>IF(M180&gt;0,((P180*K180/12)/O180*N180*((1+L180)^M180))/((1+Gesamt!$B$29)^(O180-N180)),0)</f>
        <v>0</v>
      </c>
      <c r="R180" s="52">
        <f>(F180+(IF(C180="W",IF(F180&lt;23347,VLOOKUP(23346,Staffelung,2,FALSE)*365.25,IF(F180&gt;24990,VLOOKUP(24991,Staffelung,2,FALSE)*365.25,VLOOKUP(F180,Staffelung,2,FALSE)*365.25)),Gesamt!$B$26*365.25)))</f>
        <v>23741.25</v>
      </c>
      <c r="S180" s="52">
        <f t="shared" si="44"/>
        <v>23742</v>
      </c>
      <c r="T180" s="53">
        <f t="shared" si="39"/>
        <v>65</v>
      </c>
      <c r="U180" s="49">
        <f t="shared" si="45"/>
        <v>-50.997946611909654</v>
      </c>
      <c r="V180" s="50">
        <f>(Gesamt!$B$2-IF(I180=0,G180,I180))/365.25</f>
        <v>116</v>
      </c>
      <c r="W180" s="50">
        <f t="shared" si="40"/>
        <v>65.002053388090346</v>
      </c>
      <c r="X180" s="54">
        <f>(F180+(IF(C180="W",IF(F180&lt;23347,VLOOKUP(23346,Staffelung,2,FALSE)*365.25,IF(F180&gt;24990,VLOOKUP(24991,Staffelung,2,FALSE)*365.25,VLOOKUP(F180,Staffelung,2,FALSE)*365.25)),Gesamt!$B$26*365.25)))</f>
        <v>23741.25</v>
      </c>
      <c r="Y180" s="52">
        <f t="shared" si="46"/>
        <v>23742</v>
      </c>
      <c r="Z180" s="53">
        <f t="shared" si="41"/>
        <v>65</v>
      </c>
      <c r="AA180" s="55">
        <f>IF(YEAR(Y180)&lt;=YEAR(Gesamt!$B$2),0,IF(V180&lt;Gesamt!$B$32,(IF(I180=0,G180,I180)+365.25*Gesamt!$B$32),0))</f>
        <v>0</v>
      </c>
      <c r="AB180" s="56">
        <f>IF(U180&lt;Gesamt!$B$36,Gesamt!$C$36,IF(U180&lt;Gesamt!$B$37,Gesamt!$C$37,IF(U180&lt;Gesamt!$B$38,Gesamt!$C$38,Gesamt!$C$39)))</f>
        <v>0</v>
      </c>
      <c r="AC180" s="36">
        <f>IF(AA180&gt;0,IF(AA180&lt;X180,K180/12*Gesamt!$C$32*(1+L180)^(Gesamt!$B$32-VB!V180)*(1+$K$4),0),0)</f>
        <v>0</v>
      </c>
      <c r="AD180" s="36">
        <f>(AC180/Gesamt!$B$32*V180/((1+Gesamt!$B$29)^(Gesamt!$B$32-VB!V180))*(1+AB180))</f>
        <v>0</v>
      </c>
      <c r="AE180" s="55">
        <f>IF(YEAR($Y180)&lt;=YEAR(Gesamt!$B$2),0,IF($V180&lt;Gesamt!$B$33,(IF($I180=0,$G180,$I180)+365.25*Gesamt!$B$33),0))</f>
        <v>0</v>
      </c>
      <c r="AF180" s="36" t="b">
        <f>IF(AE180&gt;0,IF(AE180&lt;$Y180,$K180/12*Gesamt!$C$33*(1+$L180)^(Gesamt!$B$33-VB!$V180)*(1+$K$4),IF(W180&gt;=35,K180/12*Gesamt!$C$33*(1+L180)^(W180-VB!V180)*(1+$K$4),0)))</f>
        <v>0</v>
      </c>
      <c r="AG180" s="36">
        <f>IF(W180&gt;=40,(AF180/Gesamt!$B$33*V180/((1+Gesamt!$B$29)^(Gesamt!$B$33-VB!V180))*(1+AB180)),IF(W180&gt;=35,(AF180/W180*V180/((1+Gesamt!$B$29)^(W180-VB!V180))*(1+AB180)),0))</f>
        <v>0</v>
      </c>
    </row>
    <row r="181" spans="4:33" x14ac:dyDescent="0.15">
      <c r="D181" s="41"/>
      <c r="F181" s="40"/>
      <c r="G181" s="40"/>
      <c r="J181" s="47"/>
      <c r="K181" s="32">
        <f t="shared" si="42"/>
        <v>0</v>
      </c>
      <c r="L181" s="48">
        <v>1.4999999999999999E-2</v>
      </c>
      <c r="M181" s="49">
        <f t="shared" si="43"/>
        <v>-50.997946611909654</v>
      </c>
      <c r="N181" s="50">
        <f>(Gesamt!$B$2-IF(H181=0,G181,H181))/365.25</f>
        <v>116</v>
      </c>
      <c r="O181" s="50">
        <f t="shared" si="38"/>
        <v>65.002053388090346</v>
      </c>
      <c r="P181" s="51">
        <f>IF(AND(OR(AND(H181&lt;=Gesamt!$B$11,G181&lt;=Gesamt!$B$11),AND(H181&gt;0,H181&lt;=Gesamt!$B$11)), O181&gt;=Gesamt!$B$4),VLOOKUP(O181,Gesamt!$B$4:$C$9,2),0)</f>
        <v>12</v>
      </c>
      <c r="Q181" s="37">
        <f>IF(M181&gt;0,((P181*K181/12)/O181*N181*((1+L181)^M181))/((1+Gesamt!$B$29)^(O181-N181)),0)</f>
        <v>0</v>
      </c>
      <c r="R181" s="52">
        <f>(F181+(IF(C181="W",IF(F181&lt;23347,VLOOKUP(23346,Staffelung,2,FALSE)*365.25,IF(F181&gt;24990,VLOOKUP(24991,Staffelung,2,FALSE)*365.25,VLOOKUP(F181,Staffelung,2,FALSE)*365.25)),Gesamt!$B$26*365.25)))</f>
        <v>23741.25</v>
      </c>
      <c r="S181" s="52">
        <f t="shared" si="44"/>
        <v>23742</v>
      </c>
      <c r="T181" s="53">
        <f t="shared" si="39"/>
        <v>65</v>
      </c>
      <c r="U181" s="49">
        <f t="shared" si="45"/>
        <v>-50.997946611909654</v>
      </c>
      <c r="V181" s="50">
        <f>(Gesamt!$B$2-IF(I181=0,G181,I181))/365.25</f>
        <v>116</v>
      </c>
      <c r="W181" s="50">
        <f t="shared" si="40"/>
        <v>65.002053388090346</v>
      </c>
      <c r="X181" s="54">
        <f>(F181+(IF(C181="W",IF(F181&lt;23347,VLOOKUP(23346,Staffelung,2,FALSE)*365.25,IF(F181&gt;24990,VLOOKUP(24991,Staffelung,2,FALSE)*365.25,VLOOKUP(F181,Staffelung,2,FALSE)*365.25)),Gesamt!$B$26*365.25)))</f>
        <v>23741.25</v>
      </c>
      <c r="Y181" s="52">
        <f t="shared" si="46"/>
        <v>23742</v>
      </c>
      <c r="Z181" s="53">
        <f t="shared" si="41"/>
        <v>65</v>
      </c>
      <c r="AA181" s="55">
        <f>IF(YEAR(Y181)&lt;=YEAR(Gesamt!$B$2),0,IF(V181&lt;Gesamt!$B$32,(IF(I181=0,G181,I181)+365.25*Gesamt!$B$32),0))</f>
        <v>0</v>
      </c>
      <c r="AB181" s="56">
        <f>IF(U181&lt;Gesamt!$B$36,Gesamt!$C$36,IF(U181&lt;Gesamt!$B$37,Gesamt!$C$37,IF(U181&lt;Gesamt!$B$38,Gesamt!$C$38,Gesamt!$C$39)))</f>
        <v>0</v>
      </c>
      <c r="AC181" s="36">
        <f>IF(AA181&gt;0,IF(AA181&lt;X181,K181/12*Gesamt!$C$32*(1+L181)^(Gesamt!$B$32-VB!V181)*(1+$K$4),0),0)</f>
        <v>0</v>
      </c>
      <c r="AD181" s="36">
        <f>(AC181/Gesamt!$B$32*V181/((1+Gesamt!$B$29)^(Gesamt!$B$32-VB!V181))*(1+AB181))</f>
        <v>0</v>
      </c>
      <c r="AE181" s="55">
        <f>IF(YEAR($Y181)&lt;=YEAR(Gesamt!$B$2),0,IF($V181&lt;Gesamt!$B$33,(IF($I181=0,$G181,$I181)+365.25*Gesamt!$B$33),0))</f>
        <v>0</v>
      </c>
      <c r="AF181" s="36" t="b">
        <f>IF(AE181&gt;0,IF(AE181&lt;$Y181,$K181/12*Gesamt!$C$33*(1+$L181)^(Gesamt!$B$33-VB!$V181)*(1+$K$4),IF(W181&gt;=35,K181/12*Gesamt!$C$33*(1+L181)^(W181-VB!V181)*(1+$K$4),0)))</f>
        <v>0</v>
      </c>
      <c r="AG181" s="36">
        <f>IF(W181&gt;=40,(AF181/Gesamt!$B$33*V181/((1+Gesamt!$B$29)^(Gesamt!$B$33-VB!V181))*(1+AB181)),IF(W181&gt;=35,(AF181/W181*V181/((1+Gesamt!$B$29)^(W181-VB!V181))*(1+AB181)),0))</f>
        <v>0</v>
      </c>
    </row>
    <row r="182" spans="4:33" x14ac:dyDescent="0.15">
      <c r="D182" s="41"/>
      <c r="F182" s="40"/>
      <c r="G182" s="40"/>
      <c r="J182" s="47"/>
      <c r="K182" s="32">
        <f t="shared" si="42"/>
        <v>0</v>
      </c>
      <c r="L182" s="48">
        <v>1.4999999999999999E-2</v>
      </c>
      <c r="M182" s="49">
        <f t="shared" si="43"/>
        <v>-50.997946611909654</v>
      </c>
      <c r="N182" s="50">
        <f>(Gesamt!$B$2-IF(H182=0,G182,H182))/365.25</f>
        <v>116</v>
      </c>
      <c r="O182" s="50">
        <f t="shared" si="38"/>
        <v>65.002053388090346</v>
      </c>
      <c r="P182" s="51">
        <f>IF(AND(OR(AND(H182&lt;=Gesamt!$B$11,G182&lt;=Gesamt!$B$11),AND(H182&gt;0,H182&lt;=Gesamt!$B$11)), O182&gt;=Gesamt!$B$4),VLOOKUP(O182,Gesamt!$B$4:$C$9,2),0)</f>
        <v>12</v>
      </c>
      <c r="Q182" s="37">
        <f>IF(M182&gt;0,((P182*K182/12)/O182*N182*((1+L182)^M182))/((1+Gesamt!$B$29)^(O182-N182)),0)</f>
        <v>0</v>
      </c>
      <c r="R182" s="52">
        <f>(F182+(IF(C182="W",IF(F182&lt;23347,VLOOKUP(23346,Staffelung,2,FALSE)*365.25,IF(F182&gt;24990,VLOOKUP(24991,Staffelung,2,FALSE)*365.25,VLOOKUP(F182,Staffelung,2,FALSE)*365.25)),Gesamt!$B$26*365.25)))</f>
        <v>23741.25</v>
      </c>
      <c r="S182" s="52">
        <f t="shared" si="44"/>
        <v>23742</v>
      </c>
      <c r="T182" s="53">
        <f t="shared" si="39"/>
        <v>65</v>
      </c>
      <c r="U182" s="49">
        <f t="shared" si="45"/>
        <v>-50.997946611909654</v>
      </c>
      <c r="V182" s="50">
        <f>(Gesamt!$B$2-IF(I182=0,G182,I182))/365.25</f>
        <v>116</v>
      </c>
      <c r="W182" s="50">
        <f t="shared" si="40"/>
        <v>65.002053388090346</v>
      </c>
      <c r="X182" s="54">
        <f>(F182+(IF(C182="W",IF(F182&lt;23347,VLOOKUP(23346,Staffelung,2,FALSE)*365.25,IF(F182&gt;24990,VLOOKUP(24991,Staffelung,2,FALSE)*365.25,VLOOKUP(F182,Staffelung,2,FALSE)*365.25)),Gesamt!$B$26*365.25)))</f>
        <v>23741.25</v>
      </c>
      <c r="Y182" s="52">
        <f t="shared" si="46"/>
        <v>23742</v>
      </c>
      <c r="Z182" s="53">
        <f t="shared" si="41"/>
        <v>65</v>
      </c>
      <c r="AA182" s="55">
        <f>IF(YEAR(Y182)&lt;=YEAR(Gesamt!$B$2),0,IF(V182&lt;Gesamt!$B$32,(IF(I182=0,G182,I182)+365.25*Gesamt!$B$32),0))</f>
        <v>0</v>
      </c>
      <c r="AB182" s="56">
        <f>IF(U182&lt;Gesamt!$B$36,Gesamt!$C$36,IF(U182&lt;Gesamt!$B$37,Gesamt!$C$37,IF(U182&lt;Gesamt!$B$38,Gesamt!$C$38,Gesamt!$C$39)))</f>
        <v>0</v>
      </c>
      <c r="AC182" s="36">
        <f>IF(AA182&gt;0,IF(AA182&lt;X182,K182/12*Gesamt!$C$32*(1+L182)^(Gesamt!$B$32-VB!V182)*(1+$K$4),0),0)</f>
        <v>0</v>
      </c>
      <c r="AD182" s="36">
        <f>(AC182/Gesamt!$B$32*V182/((1+Gesamt!$B$29)^(Gesamt!$B$32-VB!V182))*(1+AB182))</f>
        <v>0</v>
      </c>
      <c r="AE182" s="55">
        <f>IF(YEAR($Y182)&lt;=YEAR(Gesamt!$B$2),0,IF($V182&lt;Gesamt!$B$33,(IF($I182=0,$G182,$I182)+365.25*Gesamt!$B$33),0))</f>
        <v>0</v>
      </c>
      <c r="AF182" s="36" t="b">
        <f>IF(AE182&gt;0,IF(AE182&lt;$Y182,$K182/12*Gesamt!$C$33*(1+$L182)^(Gesamt!$B$33-VB!$V182)*(1+$K$4),IF(W182&gt;=35,K182/12*Gesamt!$C$33*(1+L182)^(W182-VB!V182)*(1+$K$4),0)))</f>
        <v>0</v>
      </c>
      <c r="AG182" s="36">
        <f>IF(W182&gt;=40,(AF182/Gesamt!$B$33*V182/((1+Gesamt!$B$29)^(Gesamt!$B$33-VB!V182))*(1+AB182)),IF(W182&gt;=35,(AF182/W182*V182/((1+Gesamt!$B$29)^(W182-VB!V182))*(1+AB182)),0))</f>
        <v>0</v>
      </c>
    </row>
    <row r="183" spans="4:33" x14ac:dyDescent="0.15">
      <c r="D183" s="41"/>
      <c r="F183" s="40"/>
      <c r="G183" s="40"/>
      <c r="J183" s="47"/>
      <c r="K183" s="32">
        <f t="shared" si="42"/>
        <v>0</v>
      </c>
      <c r="L183" s="48">
        <v>1.4999999999999999E-2</v>
      </c>
      <c r="M183" s="49">
        <f t="shared" si="43"/>
        <v>-50.997946611909654</v>
      </c>
      <c r="N183" s="50">
        <f>(Gesamt!$B$2-IF(H183=0,G183,H183))/365.25</f>
        <v>116</v>
      </c>
      <c r="O183" s="50">
        <f t="shared" si="38"/>
        <v>65.002053388090346</v>
      </c>
      <c r="P183" s="51">
        <f>IF(AND(OR(AND(H183&lt;=Gesamt!$B$11,G183&lt;=Gesamt!$B$11),AND(H183&gt;0,H183&lt;=Gesamt!$B$11)), O183&gt;=Gesamt!$B$4),VLOOKUP(O183,Gesamt!$B$4:$C$9,2),0)</f>
        <v>12</v>
      </c>
      <c r="Q183" s="37">
        <f>IF(M183&gt;0,((P183*K183/12)/O183*N183*((1+L183)^M183))/((1+Gesamt!$B$29)^(O183-N183)),0)</f>
        <v>0</v>
      </c>
      <c r="R183" s="52">
        <f>(F183+(IF(C183="W",IF(F183&lt;23347,VLOOKUP(23346,Staffelung,2,FALSE)*365.25,IF(F183&gt;24990,VLOOKUP(24991,Staffelung,2,FALSE)*365.25,VLOOKUP(F183,Staffelung,2,FALSE)*365.25)),Gesamt!$B$26*365.25)))</f>
        <v>23741.25</v>
      </c>
      <c r="S183" s="52">
        <f t="shared" si="44"/>
        <v>23742</v>
      </c>
      <c r="T183" s="53">
        <f t="shared" si="39"/>
        <v>65</v>
      </c>
      <c r="U183" s="49">
        <f t="shared" si="45"/>
        <v>-50.997946611909654</v>
      </c>
      <c r="V183" s="50">
        <f>(Gesamt!$B$2-IF(I183=0,G183,I183))/365.25</f>
        <v>116</v>
      </c>
      <c r="W183" s="50">
        <f t="shared" si="40"/>
        <v>65.002053388090346</v>
      </c>
      <c r="X183" s="54">
        <f>(F183+(IF(C183="W",IF(F183&lt;23347,VLOOKUP(23346,Staffelung,2,FALSE)*365.25,IF(F183&gt;24990,VLOOKUP(24991,Staffelung,2,FALSE)*365.25,VLOOKUP(F183,Staffelung,2,FALSE)*365.25)),Gesamt!$B$26*365.25)))</f>
        <v>23741.25</v>
      </c>
      <c r="Y183" s="52">
        <f t="shared" si="46"/>
        <v>23742</v>
      </c>
      <c r="Z183" s="53">
        <f t="shared" si="41"/>
        <v>65</v>
      </c>
      <c r="AA183" s="55">
        <f>IF(YEAR(Y183)&lt;=YEAR(Gesamt!$B$2),0,IF(V183&lt;Gesamt!$B$32,(IF(I183=0,G183,I183)+365.25*Gesamt!$B$32),0))</f>
        <v>0</v>
      </c>
      <c r="AB183" s="56">
        <f>IF(U183&lt;Gesamt!$B$36,Gesamt!$C$36,IF(U183&lt;Gesamt!$B$37,Gesamt!$C$37,IF(U183&lt;Gesamt!$B$38,Gesamt!$C$38,Gesamt!$C$39)))</f>
        <v>0</v>
      </c>
      <c r="AC183" s="36">
        <f>IF(AA183&gt;0,IF(AA183&lt;X183,K183/12*Gesamt!$C$32*(1+L183)^(Gesamt!$B$32-VB!V183)*(1+$K$4),0),0)</f>
        <v>0</v>
      </c>
      <c r="AD183" s="36">
        <f>(AC183/Gesamt!$B$32*V183/((1+Gesamt!$B$29)^(Gesamt!$B$32-VB!V183))*(1+AB183))</f>
        <v>0</v>
      </c>
      <c r="AE183" s="55">
        <f>IF(YEAR($Y183)&lt;=YEAR(Gesamt!$B$2),0,IF($V183&lt;Gesamt!$B$33,(IF($I183=0,$G183,$I183)+365.25*Gesamt!$B$33),0))</f>
        <v>0</v>
      </c>
      <c r="AF183" s="36" t="b">
        <f>IF(AE183&gt;0,IF(AE183&lt;$Y183,$K183/12*Gesamt!$C$33*(1+$L183)^(Gesamt!$B$33-VB!$V183)*(1+$K$4),IF(W183&gt;=35,K183/12*Gesamt!$C$33*(1+L183)^(W183-VB!V183)*(1+$K$4),0)))</f>
        <v>0</v>
      </c>
      <c r="AG183" s="36">
        <f>IF(W183&gt;=40,(AF183/Gesamt!$B$33*V183/((1+Gesamt!$B$29)^(Gesamt!$B$33-VB!V183))*(1+AB183)),IF(W183&gt;=35,(AF183/W183*V183/((1+Gesamt!$B$29)^(W183-VB!V183))*(1+AB183)),0))</f>
        <v>0</v>
      </c>
    </row>
    <row r="184" spans="4:33" x14ac:dyDescent="0.15">
      <c r="D184" s="41"/>
      <c r="F184" s="40"/>
      <c r="G184" s="40"/>
      <c r="J184" s="47"/>
      <c r="K184" s="32">
        <f t="shared" si="42"/>
        <v>0</v>
      </c>
      <c r="L184" s="48">
        <v>1.4999999999999999E-2</v>
      </c>
      <c r="M184" s="49">
        <f t="shared" si="43"/>
        <v>-50.997946611909654</v>
      </c>
      <c r="N184" s="50">
        <f>(Gesamt!$B$2-IF(H184=0,G184,H184))/365.25</f>
        <v>116</v>
      </c>
      <c r="O184" s="50">
        <f t="shared" si="38"/>
        <v>65.002053388090346</v>
      </c>
      <c r="P184" s="51">
        <f>IF(AND(OR(AND(H184&lt;=Gesamt!$B$11,G184&lt;=Gesamt!$B$11),AND(H184&gt;0,H184&lt;=Gesamt!$B$11)), O184&gt;=Gesamt!$B$4),VLOOKUP(O184,Gesamt!$B$4:$C$9,2),0)</f>
        <v>12</v>
      </c>
      <c r="Q184" s="37">
        <f>IF(M184&gt;0,((P184*K184/12)/O184*N184*((1+L184)^M184))/((1+Gesamt!$B$29)^(O184-N184)),0)</f>
        <v>0</v>
      </c>
      <c r="R184" s="52">
        <f>(F184+(IF(C184="W",IF(F184&lt;23347,VLOOKUP(23346,Staffelung,2,FALSE)*365.25,IF(F184&gt;24990,VLOOKUP(24991,Staffelung,2,FALSE)*365.25,VLOOKUP(F184,Staffelung,2,FALSE)*365.25)),Gesamt!$B$26*365.25)))</f>
        <v>23741.25</v>
      </c>
      <c r="S184" s="52">
        <f t="shared" si="44"/>
        <v>23742</v>
      </c>
      <c r="T184" s="53">
        <f t="shared" si="39"/>
        <v>65</v>
      </c>
      <c r="U184" s="49">
        <f t="shared" si="45"/>
        <v>-50.997946611909654</v>
      </c>
      <c r="V184" s="50">
        <f>(Gesamt!$B$2-IF(I184=0,G184,I184))/365.25</f>
        <v>116</v>
      </c>
      <c r="W184" s="50">
        <f t="shared" si="40"/>
        <v>65.002053388090346</v>
      </c>
      <c r="X184" s="54">
        <f>(F184+(IF(C184="W",IF(F184&lt;23347,VLOOKUP(23346,Staffelung,2,FALSE)*365.25,IF(F184&gt;24990,VLOOKUP(24991,Staffelung,2,FALSE)*365.25,VLOOKUP(F184,Staffelung,2,FALSE)*365.25)),Gesamt!$B$26*365.25)))</f>
        <v>23741.25</v>
      </c>
      <c r="Y184" s="52">
        <f t="shared" si="46"/>
        <v>23742</v>
      </c>
      <c r="Z184" s="53">
        <f t="shared" si="41"/>
        <v>65</v>
      </c>
      <c r="AA184" s="55">
        <f>IF(YEAR(Y184)&lt;=YEAR(Gesamt!$B$2),0,IF(V184&lt;Gesamt!$B$32,(IF(I184=0,G184,I184)+365.25*Gesamt!$B$32),0))</f>
        <v>0</v>
      </c>
      <c r="AB184" s="56">
        <f>IF(U184&lt;Gesamt!$B$36,Gesamt!$C$36,IF(U184&lt;Gesamt!$B$37,Gesamt!$C$37,IF(U184&lt;Gesamt!$B$38,Gesamt!$C$38,Gesamt!$C$39)))</f>
        <v>0</v>
      </c>
      <c r="AC184" s="36">
        <f>IF(AA184&gt;0,IF(AA184&lt;X184,K184/12*Gesamt!$C$32*(1+L184)^(Gesamt!$B$32-VB!V184)*(1+$K$4),0),0)</f>
        <v>0</v>
      </c>
      <c r="AD184" s="36">
        <f>(AC184/Gesamt!$B$32*V184/((1+Gesamt!$B$29)^(Gesamt!$B$32-VB!V184))*(1+AB184))</f>
        <v>0</v>
      </c>
      <c r="AE184" s="55">
        <f>IF(YEAR($Y184)&lt;=YEAR(Gesamt!$B$2),0,IF($V184&lt;Gesamt!$B$33,(IF($I184=0,$G184,$I184)+365.25*Gesamt!$B$33),0))</f>
        <v>0</v>
      </c>
      <c r="AF184" s="36" t="b">
        <f>IF(AE184&gt;0,IF(AE184&lt;$Y184,$K184/12*Gesamt!$C$33*(1+$L184)^(Gesamt!$B$33-VB!$V184)*(1+$K$4),IF(W184&gt;=35,K184/12*Gesamt!$C$33*(1+L184)^(W184-VB!V184)*(1+$K$4),0)))</f>
        <v>0</v>
      </c>
      <c r="AG184" s="36">
        <f>IF(W184&gt;=40,(AF184/Gesamt!$B$33*V184/((1+Gesamt!$B$29)^(Gesamt!$B$33-VB!V184))*(1+AB184)),IF(W184&gt;=35,(AF184/W184*V184/((1+Gesamt!$B$29)^(W184-VB!V184))*(1+AB184)),0))</f>
        <v>0</v>
      </c>
    </row>
    <row r="185" spans="4:33" x14ac:dyDescent="0.15">
      <c r="D185" s="41"/>
      <c r="F185" s="40"/>
      <c r="G185" s="40"/>
      <c r="J185" s="47"/>
      <c r="K185" s="32">
        <f t="shared" si="42"/>
        <v>0</v>
      </c>
      <c r="L185" s="48">
        <v>1.4999999999999999E-2</v>
      </c>
      <c r="M185" s="49">
        <f t="shared" si="43"/>
        <v>-50.997946611909654</v>
      </c>
      <c r="N185" s="50">
        <f>(Gesamt!$B$2-IF(H185=0,G185,H185))/365.25</f>
        <v>116</v>
      </c>
      <c r="O185" s="50">
        <f t="shared" si="38"/>
        <v>65.002053388090346</v>
      </c>
      <c r="P185" s="51">
        <f>IF(AND(OR(AND(H185&lt;=Gesamt!$B$11,G185&lt;=Gesamt!$B$11),AND(H185&gt;0,H185&lt;=Gesamt!$B$11)), O185&gt;=Gesamt!$B$4),VLOOKUP(O185,Gesamt!$B$4:$C$9,2),0)</f>
        <v>12</v>
      </c>
      <c r="Q185" s="37">
        <f>IF(M185&gt;0,((P185*K185/12)/O185*N185*((1+L185)^M185))/((1+Gesamt!$B$29)^(O185-N185)),0)</f>
        <v>0</v>
      </c>
      <c r="R185" s="52">
        <f>(F185+(IF(C185="W",IF(F185&lt;23347,VLOOKUP(23346,Staffelung,2,FALSE)*365.25,IF(F185&gt;24990,VLOOKUP(24991,Staffelung,2,FALSE)*365.25,VLOOKUP(F185,Staffelung,2,FALSE)*365.25)),Gesamt!$B$26*365.25)))</f>
        <v>23741.25</v>
      </c>
      <c r="S185" s="52">
        <f t="shared" si="44"/>
        <v>23742</v>
      </c>
      <c r="T185" s="53">
        <f t="shared" si="39"/>
        <v>65</v>
      </c>
      <c r="U185" s="49">
        <f t="shared" si="45"/>
        <v>-50.997946611909654</v>
      </c>
      <c r="V185" s="50">
        <f>(Gesamt!$B$2-IF(I185=0,G185,I185))/365.25</f>
        <v>116</v>
      </c>
      <c r="W185" s="50">
        <f t="shared" si="40"/>
        <v>65.002053388090346</v>
      </c>
      <c r="X185" s="54">
        <f>(F185+(IF(C185="W",IF(F185&lt;23347,VLOOKUP(23346,Staffelung,2,FALSE)*365.25,IF(F185&gt;24990,VLOOKUP(24991,Staffelung,2,FALSE)*365.25,VLOOKUP(F185,Staffelung,2,FALSE)*365.25)),Gesamt!$B$26*365.25)))</f>
        <v>23741.25</v>
      </c>
      <c r="Y185" s="52">
        <f t="shared" si="46"/>
        <v>23742</v>
      </c>
      <c r="Z185" s="53">
        <f t="shared" si="41"/>
        <v>65</v>
      </c>
      <c r="AA185" s="55">
        <f>IF(YEAR(Y185)&lt;=YEAR(Gesamt!$B$2),0,IF(V185&lt;Gesamt!$B$32,(IF(I185=0,G185,I185)+365.25*Gesamt!$B$32),0))</f>
        <v>0</v>
      </c>
      <c r="AB185" s="56">
        <f>IF(U185&lt;Gesamt!$B$36,Gesamt!$C$36,IF(U185&lt;Gesamt!$B$37,Gesamt!$C$37,IF(U185&lt;Gesamt!$B$38,Gesamt!$C$38,Gesamt!$C$39)))</f>
        <v>0</v>
      </c>
      <c r="AC185" s="36">
        <f>IF(AA185&gt;0,IF(AA185&lt;X185,K185/12*Gesamt!$C$32*(1+L185)^(Gesamt!$B$32-VB!V185)*(1+$K$4),0),0)</f>
        <v>0</v>
      </c>
      <c r="AD185" s="36">
        <f>(AC185/Gesamt!$B$32*V185/((1+Gesamt!$B$29)^(Gesamt!$B$32-VB!V185))*(1+AB185))</f>
        <v>0</v>
      </c>
      <c r="AE185" s="55">
        <f>IF(YEAR($Y185)&lt;=YEAR(Gesamt!$B$2),0,IF($V185&lt;Gesamt!$B$33,(IF($I185=0,$G185,$I185)+365.25*Gesamt!$B$33),0))</f>
        <v>0</v>
      </c>
      <c r="AF185" s="36" t="b">
        <f>IF(AE185&gt;0,IF(AE185&lt;$Y185,$K185/12*Gesamt!$C$33*(1+$L185)^(Gesamt!$B$33-VB!$V185)*(1+$K$4),IF(W185&gt;=35,K185/12*Gesamt!$C$33*(1+L185)^(W185-VB!V185)*(1+$K$4),0)))</f>
        <v>0</v>
      </c>
      <c r="AG185" s="36">
        <f>IF(W185&gt;=40,(AF185/Gesamt!$B$33*V185/((1+Gesamt!$B$29)^(Gesamt!$B$33-VB!V185))*(1+AB185)),IF(W185&gt;=35,(AF185/W185*V185/((1+Gesamt!$B$29)^(W185-VB!V185))*(1+AB185)),0))</f>
        <v>0</v>
      </c>
    </row>
    <row r="186" spans="4:33" x14ac:dyDescent="0.15">
      <c r="D186" s="41"/>
      <c r="F186" s="40"/>
      <c r="G186" s="40"/>
      <c r="J186" s="47"/>
      <c r="K186" s="32">
        <f t="shared" si="42"/>
        <v>0</v>
      </c>
      <c r="L186" s="48">
        <v>1.4999999999999999E-2</v>
      </c>
      <c r="M186" s="49">
        <f t="shared" si="43"/>
        <v>-50.997946611909654</v>
      </c>
      <c r="N186" s="50">
        <f>(Gesamt!$B$2-IF(H186=0,G186,H186))/365.25</f>
        <v>116</v>
      </c>
      <c r="O186" s="50">
        <f t="shared" si="38"/>
        <v>65.002053388090346</v>
      </c>
      <c r="P186" s="51">
        <f>IF(AND(OR(AND(H186&lt;=Gesamt!$B$11,G186&lt;=Gesamt!$B$11),AND(H186&gt;0,H186&lt;=Gesamt!$B$11)), O186&gt;=Gesamt!$B$4),VLOOKUP(O186,Gesamt!$B$4:$C$9,2),0)</f>
        <v>12</v>
      </c>
      <c r="Q186" s="37">
        <f>IF(M186&gt;0,((P186*K186/12)/O186*N186*((1+L186)^M186))/((1+Gesamt!$B$29)^(O186-N186)),0)</f>
        <v>0</v>
      </c>
      <c r="R186" s="52">
        <f>(F186+(IF(C186="W",IF(F186&lt;23347,VLOOKUP(23346,Staffelung,2,FALSE)*365.25,IF(F186&gt;24990,VLOOKUP(24991,Staffelung,2,FALSE)*365.25,VLOOKUP(F186,Staffelung,2,FALSE)*365.25)),Gesamt!$B$26*365.25)))</f>
        <v>23741.25</v>
      </c>
      <c r="S186" s="52">
        <f t="shared" si="44"/>
        <v>23742</v>
      </c>
      <c r="T186" s="53">
        <f t="shared" si="39"/>
        <v>65</v>
      </c>
      <c r="U186" s="49">
        <f t="shared" si="45"/>
        <v>-50.997946611909654</v>
      </c>
      <c r="V186" s="50">
        <f>(Gesamt!$B$2-IF(I186=0,G186,I186))/365.25</f>
        <v>116</v>
      </c>
      <c r="W186" s="50">
        <f t="shared" si="40"/>
        <v>65.002053388090346</v>
      </c>
      <c r="X186" s="54">
        <f>(F186+(IF(C186="W",IF(F186&lt;23347,VLOOKUP(23346,Staffelung,2,FALSE)*365.25,IF(F186&gt;24990,VLOOKUP(24991,Staffelung,2,FALSE)*365.25,VLOOKUP(F186,Staffelung,2,FALSE)*365.25)),Gesamt!$B$26*365.25)))</f>
        <v>23741.25</v>
      </c>
      <c r="Y186" s="52">
        <f t="shared" si="46"/>
        <v>23742</v>
      </c>
      <c r="Z186" s="53">
        <f t="shared" si="41"/>
        <v>65</v>
      </c>
      <c r="AA186" s="55">
        <f>IF(YEAR(Y186)&lt;=YEAR(Gesamt!$B$2),0,IF(V186&lt;Gesamt!$B$32,(IF(I186=0,G186,I186)+365.25*Gesamt!$B$32),0))</f>
        <v>0</v>
      </c>
      <c r="AB186" s="56">
        <f>IF(U186&lt;Gesamt!$B$36,Gesamt!$C$36,IF(U186&lt;Gesamt!$B$37,Gesamt!$C$37,IF(U186&lt;Gesamt!$B$38,Gesamt!$C$38,Gesamt!$C$39)))</f>
        <v>0</v>
      </c>
      <c r="AC186" s="36">
        <f>IF(AA186&gt;0,IF(AA186&lt;X186,K186/12*Gesamt!$C$32*(1+L186)^(Gesamt!$B$32-VB!V186)*(1+$K$4),0),0)</f>
        <v>0</v>
      </c>
      <c r="AD186" s="36">
        <f>(AC186/Gesamt!$B$32*V186/((1+Gesamt!$B$29)^(Gesamt!$B$32-VB!V186))*(1+AB186))</f>
        <v>0</v>
      </c>
      <c r="AE186" s="55">
        <f>IF(YEAR($Y186)&lt;=YEAR(Gesamt!$B$2),0,IF($V186&lt;Gesamt!$B$33,(IF($I186=0,$G186,$I186)+365.25*Gesamt!$B$33),0))</f>
        <v>0</v>
      </c>
      <c r="AF186" s="36" t="b">
        <f>IF(AE186&gt;0,IF(AE186&lt;$Y186,$K186/12*Gesamt!$C$33*(1+$L186)^(Gesamt!$B$33-VB!$V186)*(1+$K$4),IF(W186&gt;=35,K186/12*Gesamt!$C$33*(1+L186)^(W186-VB!V186)*(1+$K$4),0)))</f>
        <v>0</v>
      </c>
      <c r="AG186" s="36">
        <f>IF(W186&gt;=40,(AF186/Gesamt!$B$33*V186/((1+Gesamt!$B$29)^(Gesamt!$B$33-VB!V186))*(1+AB186)),IF(W186&gt;=35,(AF186/W186*V186/((1+Gesamt!$B$29)^(W186-VB!V186))*(1+AB186)),0))</f>
        <v>0</v>
      </c>
    </row>
    <row r="187" spans="4:33" x14ac:dyDescent="0.15">
      <c r="D187" s="41"/>
      <c r="F187" s="40"/>
      <c r="G187" s="40"/>
      <c r="J187" s="47"/>
      <c r="K187" s="32">
        <f t="shared" si="42"/>
        <v>0</v>
      </c>
      <c r="L187" s="48">
        <v>1.4999999999999999E-2</v>
      </c>
      <c r="M187" s="49">
        <f t="shared" si="43"/>
        <v>-50.997946611909654</v>
      </c>
      <c r="N187" s="50">
        <f>(Gesamt!$B$2-IF(H187=0,G187,H187))/365.25</f>
        <v>116</v>
      </c>
      <c r="O187" s="50">
        <f t="shared" si="38"/>
        <v>65.002053388090346</v>
      </c>
      <c r="P187" s="51">
        <f>IF(AND(OR(AND(H187&lt;=Gesamt!$B$11,G187&lt;=Gesamt!$B$11),AND(H187&gt;0,H187&lt;=Gesamt!$B$11)), O187&gt;=Gesamt!$B$4),VLOOKUP(O187,Gesamt!$B$4:$C$9,2),0)</f>
        <v>12</v>
      </c>
      <c r="Q187" s="37">
        <f>IF(M187&gt;0,((P187*K187/12)/O187*N187*((1+L187)^M187))/((1+Gesamt!$B$29)^(O187-N187)),0)</f>
        <v>0</v>
      </c>
      <c r="R187" s="52">
        <f>(F187+(IF(C187="W",IF(F187&lt;23347,VLOOKUP(23346,Staffelung,2,FALSE)*365.25,IF(F187&gt;24990,VLOOKUP(24991,Staffelung,2,FALSE)*365.25,VLOOKUP(F187,Staffelung,2,FALSE)*365.25)),Gesamt!$B$26*365.25)))</f>
        <v>23741.25</v>
      </c>
      <c r="S187" s="52">
        <f t="shared" si="44"/>
        <v>23742</v>
      </c>
      <c r="T187" s="53">
        <f t="shared" si="39"/>
        <v>65</v>
      </c>
      <c r="U187" s="49">
        <f t="shared" si="45"/>
        <v>-50.997946611909654</v>
      </c>
      <c r="V187" s="50">
        <f>(Gesamt!$B$2-IF(I187=0,G187,I187))/365.25</f>
        <v>116</v>
      </c>
      <c r="W187" s="50">
        <f t="shared" si="40"/>
        <v>65.002053388090346</v>
      </c>
      <c r="X187" s="54">
        <f>(F187+(IF(C187="W",IF(F187&lt;23347,VLOOKUP(23346,Staffelung,2,FALSE)*365.25,IF(F187&gt;24990,VLOOKUP(24991,Staffelung,2,FALSE)*365.25,VLOOKUP(F187,Staffelung,2,FALSE)*365.25)),Gesamt!$B$26*365.25)))</f>
        <v>23741.25</v>
      </c>
      <c r="Y187" s="52">
        <f t="shared" si="46"/>
        <v>23742</v>
      </c>
      <c r="Z187" s="53">
        <f t="shared" si="41"/>
        <v>65</v>
      </c>
      <c r="AA187" s="55">
        <f>IF(YEAR(Y187)&lt;=YEAR(Gesamt!$B$2),0,IF(V187&lt;Gesamt!$B$32,(IF(I187=0,G187,I187)+365.25*Gesamt!$B$32),0))</f>
        <v>0</v>
      </c>
      <c r="AB187" s="56">
        <f>IF(U187&lt;Gesamt!$B$36,Gesamt!$C$36,IF(U187&lt;Gesamt!$B$37,Gesamt!$C$37,IF(U187&lt;Gesamt!$B$38,Gesamt!$C$38,Gesamt!$C$39)))</f>
        <v>0</v>
      </c>
      <c r="AC187" s="36">
        <f>IF(AA187&gt;0,IF(AA187&lt;X187,K187/12*Gesamt!$C$32*(1+L187)^(Gesamt!$B$32-VB!V187)*(1+$K$4),0),0)</f>
        <v>0</v>
      </c>
      <c r="AD187" s="36">
        <f>(AC187/Gesamt!$B$32*V187/((1+Gesamt!$B$29)^(Gesamt!$B$32-VB!V187))*(1+AB187))</f>
        <v>0</v>
      </c>
      <c r="AE187" s="55">
        <f>IF(YEAR($Y187)&lt;=YEAR(Gesamt!$B$2),0,IF($V187&lt;Gesamt!$B$33,(IF($I187=0,$G187,$I187)+365.25*Gesamt!$B$33),0))</f>
        <v>0</v>
      </c>
      <c r="AF187" s="36" t="b">
        <f>IF(AE187&gt;0,IF(AE187&lt;$Y187,$K187/12*Gesamt!$C$33*(1+$L187)^(Gesamt!$B$33-VB!$V187)*(1+$K$4),IF(W187&gt;=35,K187/12*Gesamt!$C$33*(1+L187)^(W187-VB!V187)*(1+$K$4),0)))</f>
        <v>0</v>
      </c>
      <c r="AG187" s="36">
        <f>IF(W187&gt;=40,(AF187/Gesamt!$B$33*V187/((1+Gesamt!$B$29)^(Gesamt!$B$33-VB!V187))*(1+AB187)),IF(W187&gt;=35,(AF187/W187*V187/((1+Gesamt!$B$29)^(W187-VB!V187))*(1+AB187)),0))</f>
        <v>0</v>
      </c>
    </row>
    <row r="188" spans="4:33" x14ac:dyDescent="0.15">
      <c r="D188" s="41"/>
      <c r="F188" s="40"/>
      <c r="G188" s="40"/>
      <c r="J188" s="47"/>
      <c r="K188" s="32">
        <f t="shared" si="42"/>
        <v>0</v>
      </c>
      <c r="L188" s="48">
        <v>1.4999999999999999E-2</v>
      </c>
      <c r="M188" s="49">
        <f t="shared" si="43"/>
        <v>-50.997946611909654</v>
      </c>
      <c r="N188" s="50">
        <f>(Gesamt!$B$2-IF(H188=0,G188,H188))/365.25</f>
        <v>116</v>
      </c>
      <c r="O188" s="50">
        <f t="shared" si="38"/>
        <v>65.002053388090346</v>
      </c>
      <c r="P188" s="51">
        <f>IF(AND(OR(AND(H188&lt;=Gesamt!$B$11,G188&lt;=Gesamt!$B$11),AND(H188&gt;0,H188&lt;=Gesamt!$B$11)), O188&gt;=Gesamt!$B$4),VLOOKUP(O188,Gesamt!$B$4:$C$9,2),0)</f>
        <v>12</v>
      </c>
      <c r="Q188" s="37">
        <f>IF(M188&gt;0,((P188*K188/12)/O188*N188*((1+L188)^M188))/((1+Gesamt!$B$29)^(O188-N188)),0)</f>
        <v>0</v>
      </c>
      <c r="R188" s="52">
        <f>(F188+(IF(C188="W",IF(F188&lt;23347,VLOOKUP(23346,Staffelung,2,FALSE)*365.25,IF(F188&gt;24990,VLOOKUP(24991,Staffelung,2,FALSE)*365.25,VLOOKUP(F188,Staffelung,2,FALSE)*365.25)),Gesamt!$B$26*365.25)))</f>
        <v>23741.25</v>
      </c>
      <c r="S188" s="52">
        <f t="shared" si="44"/>
        <v>23742</v>
      </c>
      <c r="T188" s="53">
        <f t="shared" si="39"/>
        <v>65</v>
      </c>
      <c r="U188" s="49">
        <f t="shared" si="45"/>
        <v>-50.997946611909654</v>
      </c>
      <c r="V188" s="50">
        <f>(Gesamt!$B$2-IF(I188=0,G188,I188))/365.25</f>
        <v>116</v>
      </c>
      <c r="W188" s="50">
        <f t="shared" si="40"/>
        <v>65.002053388090346</v>
      </c>
      <c r="X188" s="54">
        <f>(F188+(IF(C188="W",IF(F188&lt;23347,VLOOKUP(23346,Staffelung,2,FALSE)*365.25,IF(F188&gt;24990,VLOOKUP(24991,Staffelung,2,FALSE)*365.25,VLOOKUP(F188,Staffelung,2,FALSE)*365.25)),Gesamt!$B$26*365.25)))</f>
        <v>23741.25</v>
      </c>
      <c r="Y188" s="52">
        <f t="shared" si="46"/>
        <v>23742</v>
      </c>
      <c r="Z188" s="53">
        <f t="shared" si="41"/>
        <v>65</v>
      </c>
      <c r="AA188" s="55">
        <f>IF(YEAR(Y188)&lt;=YEAR(Gesamt!$B$2),0,IF(V188&lt;Gesamt!$B$32,(IF(I188=0,G188,I188)+365.25*Gesamt!$B$32),0))</f>
        <v>0</v>
      </c>
      <c r="AB188" s="56">
        <f>IF(U188&lt;Gesamt!$B$36,Gesamt!$C$36,IF(U188&lt;Gesamt!$B$37,Gesamt!$C$37,IF(U188&lt;Gesamt!$B$38,Gesamt!$C$38,Gesamt!$C$39)))</f>
        <v>0</v>
      </c>
      <c r="AC188" s="36">
        <f>IF(AA188&gt;0,IF(AA188&lt;X188,K188/12*Gesamt!$C$32*(1+L188)^(Gesamt!$B$32-VB!V188)*(1+$K$4),0),0)</f>
        <v>0</v>
      </c>
      <c r="AD188" s="36">
        <f>(AC188/Gesamt!$B$32*V188/((1+Gesamt!$B$29)^(Gesamt!$B$32-VB!V188))*(1+AB188))</f>
        <v>0</v>
      </c>
      <c r="AE188" s="55">
        <f>IF(YEAR($Y188)&lt;=YEAR(Gesamt!$B$2),0,IF($V188&lt;Gesamt!$B$33,(IF($I188=0,$G188,$I188)+365.25*Gesamt!$B$33),0))</f>
        <v>0</v>
      </c>
      <c r="AF188" s="36" t="b">
        <f>IF(AE188&gt;0,IF(AE188&lt;$Y188,$K188/12*Gesamt!$C$33*(1+$L188)^(Gesamt!$B$33-VB!$V188)*(1+$K$4),IF(W188&gt;=35,K188/12*Gesamt!$C$33*(1+L188)^(W188-VB!V188)*(1+$K$4),0)))</f>
        <v>0</v>
      </c>
      <c r="AG188" s="36">
        <f>IF(W188&gt;=40,(AF188/Gesamt!$B$33*V188/((1+Gesamt!$B$29)^(Gesamt!$B$33-VB!V188))*(1+AB188)),IF(W188&gt;=35,(AF188/W188*V188/((1+Gesamt!$B$29)^(W188-VB!V188))*(1+AB188)),0))</f>
        <v>0</v>
      </c>
    </row>
    <row r="189" spans="4:33" x14ac:dyDescent="0.15">
      <c r="D189" s="41"/>
      <c r="F189" s="40"/>
      <c r="G189" s="40"/>
      <c r="J189" s="47"/>
      <c r="K189" s="32">
        <f t="shared" si="42"/>
        <v>0</v>
      </c>
      <c r="L189" s="48">
        <v>1.4999999999999999E-2</v>
      </c>
      <c r="M189" s="49">
        <f t="shared" si="43"/>
        <v>-50.997946611909654</v>
      </c>
      <c r="N189" s="50">
        <f>(Gesamt!$B$2-IF(H189=0,G189,H189))/365.25</f>
        <v>116</v>
      </c>
      <c r="O189" s="50">
        <f t="shared" si="38"/>
        <v>65.002053388090346</v>
      </c>
      <c r="P189" s="51">
        <f>IF(AND(OR(AND(H189&lt;=Gesamt!$B$11,G189&lt;=Gesamt!$B$11),AND(H189&gt;0,H189&lt;=Gesamt!$B$11)), O189&gt;=Gesamt!$B$4),VLOOKUP(O189,Gesamt!$B$4:$C$9,2),0)</f>
        <v>12</v>
      </c>
      <c r="Q189" s="37">
        <f>IF(M189&gt;0,((P189*K189/12)/O189*N189*((1+L189)^M189))/((1+Gesamt!$B$29)^(O189-N189)),0)</f>
        <v>0</v>
      </c>
      <c r="R189" s="52">
        <f>(F189+(IF(C189="W",IF(F189&lt;23347,VLOOKUP(23346,Staffelung,2,FALSE)*365.25,IF(F189&gt;24990,VLOOKUP(24991,Staffelung,2,FALSE)*365.25,VLOOKUP(F189,Staffelung,2,FALSE)*365.25)),Gesamt!$B$26*365.25)))</f>
        <v>23741.25</v>
      </c>
      <c r="S189" s="52">
        <f t="shared" si="44"/>
        <v>23742</v>
      </c>
      <c r="T189" s="53">
        <f t="shared" si="39"/>
        <v>65</v>
      </c>
      <c r="U189" s="49">
        <f t="shared" si="45"/>
        <v>-50.997946611909654</v>
      </c>
      <c r="V189" s="50">
        <f>(Gesamt!$B$2-IF(I189=0,G189,I189))/365.25</f>
        <v>116</v>
      </c>
      <c r="W189" s="50">
        <f t="shared" si="40"/>
        <v>65.002053388090346</v>
      </c>
      <c r="X189" s="54">
        <f>(F189+(IF(C189="W",IF(F189&lt;23347,VLOOKUP(23346,Staffelung,2,FALSE)*365.25,IF(F189&gt;24990,VLOOKUP(24991,Staffelung,2,FALSE)*365.25,VLOOKUP(F189,Staffelung,2,FALSE)*365.25)),Gesamt!$B$26*365.25)))</f>
        <v>23741.25</v>
      </c>
      <c r="Y189" s="52">
        <f t="shared" si="46"/>
        <v>23742</v>
      </c>
      <c r="Z189" s="53">
        <f t="shared" si="41"/>
        <v>65</v>
      </c>
      <c r="AA189" s="55">
        <f>IF(YEAR(Y189)&lt;=YEAR(Gesamt!$B$2),0,IF(V189&lt;Gesamt!$B$32,(IF(I189=0,G189,I189)+365.25*Gesamt!$B$32),0))</f>
        <v>0</v>
      </c>
      <c r="AB189" s="56">
        <f>IF(U189&lt;Gesamt!$B$36,Gesamt!$C$36,IF(U189&lt;Gesamt!$B$37,Gesamt!$C$37,IF(U189&lt;Gesamt!$B$38,Gesamt!$C$38,Gesamt!$C$39)))</f>
        <v>0</v>
      </c>
      <c r="AC189" s="36">
        <f>IF(AA189&gt;0,IF(AA189&lt;X189,K189/12*Gesamt!$C$32*(1+L189)^(Gesamt!$B$32-VB!V189)*(1+$K$4),0),0)</f>
        <v>0</v>
      </c>
      <c r="AD189" s="36">
        <f>(AC189/Gesamt!$B$32*V189/((1+Gesamt!$B$29)^(Gesamt!$B$32-VB!V189))*(1+AB189))</f>
        <v>0</v>
      </c>
      <c r="AE189" s="55">
        <f>IF(YEAR($Y189)&lt;=YEAR(Gesamt!$B$2),0,IF($V189&lt;Gesamt!$B$33,(IF($I189=0,$G189,$I189)+365.25*Gesamt!$B$33),0))</f>
        <v>0</v>
      </c>
      <c r="AF189" s="36" t="b">
        <f>IF(AE189&gt;0,IF(AE189&lt;$Y189,$K189/12*Gesamt!$C$33*(1+$L189)^(Gesamt!$B$33-VB!$V189)*(1+$K$4),IF(W189&gt;=35,K189/12*Gesamt!$C$33*(1+L189)^(W189-VB!V189)*(1+$K$4),0)))</f>
        <v>0</v>
      </c>
      <c r="AG189" s="36">
        <f>IF(W189&gt;=40,(AF189/Gesamt!$B$33*V189/((1+Gesamt!$B$29)^(Gesamt!$B$33-VB!V189))*(1+AB189)),IF(W189&gt;=35,(AF189/W189*V189/((1+Gesamt!$B$29)^(W189-VB!V189))*(1+AB189)),0))</f>
        <v>0</v>
      </c>
    </row>
    <row r="190" spans="4:33" x14ac:dyDescent="0.15">
      <c r="D190" s="41"/>
      <c r="F190" s="40"/>
      <c r="G190" s="40"/>
      <c r="J190" s="47"/>
      <c r="K190" s="32">
        <f t="shared" si="42"/>
        <v>0</v>
      </c>
      <c r="L190" s="48">
        <v>1.4999999999999999E-2</v>
      </c>
      <c r="M190" s="49">
        <f t="shared" si="43"/>
        <v>-50.997946611909654</v>
      </c>
      <c r="N190" s="50">
        <f>(Gesamt!$B$2-IF(H190=0,G190,H190))/365.25</f>
        <v>116</v>
      </c>
      <c r="O190" s="50">
        <f t="shared" si="38"/>
        <v>65.002053388090346</v>
      </c>
      <c r="P190" s="51">
        <f>IF(AND(OR(AND(H190&lt;=Gesamt!$B$11,G190&lt;=Gesamt!$B$11),AND(H190&gt;0,H190&lt;=Gesamt!$B$11)), O190&gt;=Gesamt!$B$4),VLOOKUP(O190,Gesamt!$B$4:$C$9,2),0)</f>
        <v>12</v>
      </c>
      <c r="Q190" s="37">
        <f>IF(M190&gt;0,((P190*K190/12)/O190*N190*((1+L190)^M190))/((1+Gesamt!$B$29)^(O190-N190)),0)</f>
        <v>0</v>
      </c>
      <c r="R190" s="52">
        <f>(F190+(IF(C190="W",IF(F190&lt;23347,VLOOKUP(23346,Staffelung,2,FALSE)*365.25,IF(F190&gt;24990,VLOOKUP(24991,Staffelung,2,FALSE)*365.25,VLOOKUP(F190,Staffelung,2,FALSE)*365.25)),Gesamt!$B$26*365.25)))</f>
        <v>23741.25</v>
      </c>
      <c r="S190" s="52">
        <f t="shared" si="44"/>
        <v>23742</v>
      </c>
      <c r="T190" s="53">
        <f t="shared" si="39"/>
        <v>65</v>
      </c>
      <c r="U190" s="49">
        <f t="shared" si="45"/>
        <v>-50.997946611909654</v>
      </c>
      <c r="V190" s="50">
        <f>(Gesamt!$B$2-IF(I190=0,G190,I190))/365.25</f>
        <v>116</v>
      </c>
      <c r="W190" s="50">
        <f t="shared" si="40"/>
        <v>65.002053388090346</v>
      </c>
      <c r="X190" s="54">
        <f>(F190+(IF(C190="W",IF(F190&lt;23347,VLOOKUP(23346,Staffelung,2,FALSE)*365.25,IF(F190&gt;24990,VLOOKUP(24991,Staffelung,2,FALSE)*365.25,VLOOKUP(F190,Staffelung,2,FALSE)*365.25)),Gesamt!$B$26*365.25)))</f>
        <v>23741.25</v>
      </c>
      <c r="Y190" s="52">
        <f t="shared" si="46"/>
        <v>23742</v>
      </c>
      <c r="Z190" s="53">
        <f t="shared" si="41"/>
        <v>65</v>
      </c>
      <c r="AA190" s="55">
        <f>IF(YEAR(Y190)&lt;=YEAR(Gesamt!$B$2),0,IF(V190&lt;Gesamt!$B$32,(IF(I190=0,G190,I190)+365.25*Gesamt!$B$32),0))</f>
        <v>0</v>
      </c>
      <c r="AB190" s="56">
        <f>IF(U190&lt;Gesamt!$B$36,Gesamt!$C$36,IF(U190&lt;Gesamt!$B$37,Gesamt!$C$37,IF(U190&lt;Gesamt!$B$38,Gesamt!$C$38,Gesamt!$C$39)))</f>
        <v>0</v>
      </c>
      <c r="AC190" s="36">
        <f>IF(AA190&gt;0,IF(AA190&lt;X190,K190/12*Gesamt!$C$32*(1+L190)^(Gesamt!$B$32-VB!V190)*(1+$K$4),0),0)</f>
        <v>0</v>
      </c>
      <c r="AD190" s="36">
        <f>(AC190/Gesamt!$B$32*V190/((1+Gesamt!$B$29)^(Gesamt!$B$32-VB!V190))*(1+AB190))</f>
        <v>0</v>
      </c>
      <c r="AE190" s="55">
        <f>IF(YEAR($Y190)&lt;=YEAR(Gesamt!$B$2),0,IF($V190&lt;Gesamt!$B$33,(IF($I190=0,$G190,$I190)+365.25*Gesamt!$B$33),0))</f>
        <v>0</v>
      </c>
      <c r="AF190" s="36" t="b">
        <f>IF(AE190&gt;0,IF(AE190&lt;$Y190,$K190/12*Gesamt!$C$33*(1+$L190)^(Gesamt!$B$33-VB!$V190)*(1+$K$4),IF(W190&gt;=35,K190/12*Gesamt!$C$33*(1+L190)^(W190-VB!V190)*(1+$K$4),0)))</f>
        <v>0</v>
      </c>
      <c r="AG190" s="36">
        <f>IF(W190&gt;=40,(AF190/Gesamt!$B$33*V190/((1+Gesamt!$B$29)^(Gesamt!$B$33-VB!V190))*(1+AB190)),IF(W190&gt;=35,(AF190/W190*V190/((1+Gesamt!$B$29)^(W190-VB!V190))*(1+AB190)),0))</f>
        <v>0</v>
      </c>
    </row>
    <row r="191" spans="4:33" x14ac:dyDescent="0.15">
      <c r="D191" s="41"/>
      <c r="F191" s="40"/>
      <c r="G191" s="40"/>
      <c r="J191" s="47"/>
      <c r="K191" s="32">
        <f t="shared" si="42"/>
        <v>0</v>
      </c>
      <c r="L191" s="48">
        <v>1.4999999999999999E-2</v>
      </c>
      <c r="M191" s="49">
        <f t="shared" si="43"/>
        <v>-50.997946611909654</v>
      </c>
      <c r="N191" s="50">
        <f>(Gesamt!$B$2-IF(H191=0,G191,H191))/365.25</f>
        <v>116</v>
      </c>
      <c r="O191" s="50">
        <f t="shared" si="38"/>
        <v>65.002053388090346</v>
      </c>
      <c r="P191" s="51">
        <f>IF(AND(OR(AND(H191&lt;=Gesamt!$B$11,G191&lt;=Gesamt!$B$11),AND(H191&gt;0,H191&lt;=Gesamt!$B$11)), O191&gt;=Gesamt!$B$4),VLOOKUP(O191,Gesamt!$B$4:$C$9,2),0)</f>
        <v>12</v>
      </c>
      <c r="Q191" s="37">
        <f>IF(M191&gt;0,((P191*K191/12)/O191*N191*((1+L191)^M191))/((1+Gesamt!$B$29)^(O191-N191)),0)</f>
        <v>0</v>
      </c>
      <c r="R191" s="52">
        <f>(F191+(IF(C191="W",IF(F191&lt;23347,VLOOKUP(23346,Staffelung,2,FALSE)*365.25,IF(F191&gt;24990,VLOOKUP(24991,Staffelung,2,FALSE)*365.25,VLOOKUP(F191,Staffelung,2,FALSE)*365.25)),Gesamt!$B$26*365.25)))</f>
        <v>23741.25</v>
      </c>
      <c r="S191" s="52">
        <f t="shared" si="44"/>
        <v>23742</v>
      </c>
      <c r="T191" s="53">
        <f t="shared" si="39"/>
        <v>65</v>
      </c>
      <c r="U191" s="49">
        <f t="shared" si="45"/>
        <v>-50.997946611909654</v>
      </c>
      <c r="V191" s="50">
        <f>(Gesamt!$B$2-IF(I191=0,G191,I191))/365.25</f>
        <v>116</v>
      </c>
      <c r="W191" s="50">
        <f t="shared" si="40"/>
        <v>65.002053388090346</v>
      </c>
      <c r="X191" s="54">
        <f>(F191+(IF(C191="W",IF(F191&lt;23347,VLOOKUP(23346,Staffelung,2,FALSE)*365.25,IF(F191&gt;24990,VLOOKUP(24991,Staffelung,2,FALSE)*365.25,VLOOKUP(F191,Staffelung,2,FALSE)*365.25)),Gesamt!$B$26*365.25)))</f>
        <v>23741.25</v>
      </c>
      <c r="Y191" s="52">
        <f t="shared" si="46"/>
        <v>23742</v>
      </c>
      <c r="Z191" s="53">
        <f t="shared" si="41"/>
        <v>65</v>
      </c>
      <c r="AA191" s="55">
        <f>IF(YEAR(Y191)&lt;=YEAR(Gesamt!$B$2),0,IF(V191&lt;Gesamt!$B$32,(IF(I191=0,G191,I191)+365.25*Gesamt!$B$32),0))</f>
        <v>0</v>
      </c>
      <c r="AB191" s="56">
        <f>IF(U191&lt;Gesamt!$B$36,Gesamt!$C$36,IF(U191&lt;Gesamt!$B$37,Gesamt!$C$37,IF(U191&lt;Gesamt!$B$38,Gesamt!$C$38,Gesamt!$C$39)))</f>
        <v>0</v>
      </c>
      <c r="AC191" s="36">
        <f>IF(AA191&gt;0,IF(AA191&lt;X191,K191/12*Gesamt!$C$32*(1+L191)^(Gesamt!$B$32-VB!V191)*(1+$K$4),0),0)</f>
        <v>0</v>
      </c>
      <c r="AD191" s="36">
        <f>(AC191/Gesamt!$B$32*V191/((1+Gesamt!$B$29)^(Gesamt!$B$32-VB!V191))*(1+AB191))</f>
        <v>0</v>
      </c>
      <c r="AE191" s="55">
        <f>IF(YEAR($Y191)&lt;=YEAR(Gesamt!$B$2),0,IF($V191&lt;Gesamt!$B$33,(IF($I191=0,$G191,$I191)+365.25*Gesamt!$B$33),0))</f>
        <v>0</v>
      </c>
      <c r="AF191" s="36" t="b">
        <f>IF(AE191&gt;0,IF(AE191&lt;$Y191,$K191/12*Gesamt!$C$33*(1+$L191)^(Gesamt!$B$33-VB!$V191)*(1+$K$4),IF(W191&gt;=35,K191/12*Gesamt!$C$33*(1+L191)^(W191-VB!V191)*(1+$K$4),0)))</f>
        <v>0</v>
      </c>
      <c r="AG191" s="36">
        <f>IF(W191&gt;=40,(AF191/Gesamt!$B$33*V191/((1+Gesamt!$B$29)^(Gesamt!$B$33-VB!V191))*(1+AB191)),IF(W191&gt;=35,(AF191/W191*V191/((1+Gesamt!$B$29)^(W191-VB!V191))*(1+AB191)),0))</f>
        <v>0</v>
      </c>
    </row>
    <row r="192" spans="4:33" x14ac:dyDescent="0.15">
      <c r="D192" s="41"/>
      <c r="F192" s="40"/>
      <c r="G192" s="40"/>
      <c r="J192" s="47"/>
      <c r="K192" s="32">
        <f t="shared" si="42"/>
        <v>0</v>
      </c>
      <c r="L192" s="48">
        <v>1.4999999999999999E-2</v>
      </c>
      <c r="M192" s="49">
        <f t="shared" si="43"/>
        <v>-50.997946611909654</v>
      </c>
      <c r="N192" s="50">
        <f>(Gesamt!$B$2-IF(H192=0,G192,H192))/365.25</f>
        <v>116</v>
      </c>
      <c r="O192" s="50">
        <f t="shared" si="38"/>
        <v>65.002053388090346</v>
      </c>
      <c r="P192" s="51">
        <f>IF(AND(OR(AND(H192&lt;=Gesamt!$B$11,G192&lt;=Gesamt!$B$11),AND(H192&gt;0,H192&lt;=Gesamt!$B$11)), O192&gt;=Gesamt!$B$4),VLOOKUP(O192,Gesamt!$B$4:$C$9,2),0)</f>
        <v>12</v>
      </c>
      <c r="Q192" s="37">
        <f>IF(M192&gt;0,((P192*K192/12)/O192*N192*((1+L192)^M192))/((1+Gesamt!$B$29)^(O192-N192)),0)</f>
        <v>0</v>
      </c>
      <c r="R192" s="52">
        <f>(F192+(IF(C192="W",IF(F192&lt;23347,VLOOKUP(23346,Staffelung,2,FALSE)*365.25,IF(F192&gt;24990,VLOOKUP(24991,Staffelung,2,FALSE)*365.25,VLOOKUP(F192,Staffelung,2,FALSE)*365.25)),Gesamt!$B$26*365.25)))</f>
        <v>23741.25</v>
      </c>
      <c r="S192" s="52">
        <f t="shared" si="44"/>
        <v>23742</v>
      </c>
      <c r="T192" s="53">
        <f t="shared" si="39"/>
        <v>65</v>
      </c>
      <c r="U192" s="49">
        <f t="shared" si="45"/>
        <v>-50.997946611909654</v>
      </c>
      <c r="V192" s="50">
        <f>(Gesamt!$B$2-IF(I192=0,G192,I192))/365.25</f>
        <v>116</v>
      </c>
      <c r="W192" s="50">
        <f t="shared" si="40"/>
        <v>65.002053388090346</v>
      </c>
      <c r="X192" s="54">
        <f>(F192+(IF(C192="W",IF(F192&lt;23347,VLOOKUP(23346,Staffelung,2,FALSE)*365.25,IF(F192&gt;24990,VLOOKUP(24991,Staffelung,2,FALSE)*365.25,VLOOKUP(F192,Staffelung,2,FALSE)*365.25)),Gesamt!$B$26*365.25)))</f>
        <v>23741.25</v>
      </c>
      <c r="Y192" s="52">
        <f t="shared" si="46"/>
        <v>23742</v>
      </c>
      <c r="Z192" s="53">
        <f t="shared" si="41"/>
        <v>65</v>
      </c>
      <c r="AA192" s="55">
        <f>IF(YEAR(Y192)&lt;=YEAR(Gesamt!$B$2),0,IF(V192&lt;Gesamt!$B$32,(IF(I192=0,G192,I192)+365.25*Gesamt!$B$32),0))</f>
        <v>0</v>
      </c>
      <c r="AB192" s="56">
        <f>IF(U192&lt;Gesamt!$B$36,Gesamt!$C$36,IF(U192&lt;Gesamt!$B$37,Gesamt!$C$37,IF(U192&lt;Gesamt!$B$38,Gesamt!$C$38,Gesamt!$C$39)))</f>
        <v>0</v>
      </c>
      <c r="AC192" s="36">
        <f>IF(AA192&gt;0,IF(AA192&lt;X192,K192/12*Gesamt!$C$32*(1+L192)^(Gesamt!$B$32-VB!V192)*(1+$K$4),0),0)</f>
        <v>0</v>
      </c>
      <c r="AD192" s="36">
        <f>(AC192/Gesamt!$B$32*V192/((1+Gesamt!$B$29)^(Gesamt!$B$32-VB!V192))*(1+AB192))</f>
        <v>0</v>
      </c>
      <c r="AE192" s="55">
        <f>IF(YEAR($Y192)&lt;=YEAR(Gesamt!$B$2),0,IF($V192&lt;Gesamt!$B$33,(IF($I192=0,$G192,$I192)+365.25*Gesamt!$B$33),0))</f>
        <v>0</v>
      </c>
      <c r="AF192" s="36" t="b">
        <f>IF(AE192&gt;0,IF(AE192&lt;$Y192,$K192/12*Gesamt!$C$33*(1+$L192)^(Gesamt!$B$33-VB!$V192)*(1+$K$4),IF(W192&gt;=35,K192/12*Gesamt!$C$33*(1+L192)^(W192-VB!V192)*(1+$K$4),0)))</f>
        <v>0</v>
      </c>
      <c r="AG192" s="36">
        <f>IF(W192&gt;=40,(AF192/Gesamt!$B$33*V192/((1+Gesamt!$B$29)^(Gesamt!$B$33-VB!V192))*(1+AB192)),IF(W192&gt;=35,(AF192/W192*V192/((1+Gesamt!$B$29)^(W192-VB!V192))*(1+AB192)),0))</f>
        <v>0</v>
      </c>
    </row>
    <row r="193" spans="4:33" x14ac:dyDescent="0.15">
      <c r="D193" s="41"/>
      <c r="F193" s="40"/>
      <c r="G193" s="40"/>
      <c r="J193" s="47"/>
      <c r="K193" s="32">
        <f t="shared" si="42"/>
        <v>0</v>
      </c>
      <c r="L193" s="48">
        <v>1.4999999999999999E-2</v>
      </c>
      <c r="M193" s="49">
        <f t="shared" si="43"/>
        <v>-50.997946611909654</v>
      </c>
      <c r="N193" s="50">
        <f>(Gesamt!$B$2-IF(H193=0,G193,H193))/365.25</f>
        <v>116</v>
      </c>
      <c r="O193" s="50">
        <f t="shared" si="38"/>
        <v>65.002053388090346</v>
      </c>
      <c r="P193" s="51">
        <f>IF(AND(OR(AND(H193&lt;=Gesamt!$B$11,G193&lt;=Gesamt!$B$11),AND(H193&gt;0,H193&lt;=Gesamt!$B$11)), O193&gt;=Gesamt!$B$4),VLOOKUP(O193,Gesamt!$B$4:$C$9,2),0)</f>
        <v>12</v>
      </c>
      <c r="Q193" s="37">
        <f>IF(M193&gt;0,((P193*K193/12)/O193*N193*((1+L193)^M193))/((1+Gesamt!$B$29)^(O193-N193)),0)</f>
        <v>0</v>
      </c>
      <c r="R193" s="52">
        <f>(F193+(IF(C193="W",IF(F193&lt;23347,VLOOKUP(23346,Staffelung,2,FALSE)*365.25,IF(F193&gt;24990,VLOOKUP(24991,Staffelung,2,FALSE)*365.25,VLOOKUP(F193,Staffelung,2,FALSE)*365.25)),Gesamt!$B$26*365.25)))</f>
        <v>23741.25</v>
      </c>
      <c r="S193" s="52">
        <f t="shared" si="44"/>
        <v>23742</v>
      </c>
      <c r="T193" s="53">
        <f t="shared" si="39"/>
        <v>65</v>
      </c>
      <c r="U193" s="49">
        <f t="shared" si="45"/>
        <v>-50.997946611909654</v>
      </c>
      <c r="V193" s="50">
        <f>(Gesamt!$B$2-IF(I193=0,G193,I193))/365.25</f>
        <v>116</v>
      </c>
      <c r="W193" s="50">
        <f t="shared" si="40"/>
        <v>65.002053388090346</v>
      </c>
      <c r="X193" s="54">
        <f>(F193+(IF(C193="W",IF(F193&lt;23347,VLOOKUP(23346,Staffelung,2,FALSE)*365.25,IF(F193&gt;24990,VLOOKUP(24991,Staffelung,2,FALSE)*365.25,VLOOKUP(F193,Staffelung,2,FALSE)*365.25)),Gesamt!$B$26*365.25)))</f>
        <v>23741.25</v>
      </c>
      <c r="Y193" s="52">
        <f t="shared" si="46"/>
        <v>23742</v>
      </c>
      <c r="Z193" s="53">
        <f t="shared" si="41"/>
        <v>65</v>
      </c>
      <c r="AA193" s="55">
        <f>IF(YEAR(Y193)&lt;=YEAR(Gesamt!$B$2),0,IF(V193&lt;Gesamt!$B$32,(IF(I193=0,G193,I193)+365.25*Gesamt!$B$32),0))</f>
        <v>0</v>
      </c>
      <c r="AB193" s="56">
        <f>IF(U193&lt;Gesamt!$B$36,Gesamt!$C$36,IF(U193&lt;Gesamt!$B$37,Gesamt!$C$37,IF(U193&lt;Gesamt!$B$38,Gesamt!$C$38,Gesamt!$C$39)))</f>
        <v>0</v>
      </c>
      <c r="AC193" s="36">
        <f>IF(AA193&gt;0,IF(AA193&lt;X193,K193/12*Gesamt!$C$32*(1+L193)^(Gesamt!$B$32-VB!V193)*(1+$K$4),0),0)</f>
        <v>0</v>
      </c>
      <c r="AD193" s="36">
        <f>(AC193/Gesamt!$B$32*V193/((1+Gesamt!$B$29)^(Gesamt!$B$32-VB!V193))*(1+AB193))</f>
        <v>0</v>
      </c>
      <c r="AE193" s="55">
        <f>IF(YEAR($Y193)&lt;=YEAR(Gesamt!$B$2),0,IF($V193&lt;Gesamt!$B$33,(IF($I193=0,$G193,$I193)+365.25*Gesamt!$B$33),0))</f>
        <v>0</v>
      </c>
      <c r="AF193" s="36" t="b">
        <f>IF(AE193&gt;0,IF(AE193&lt;$Y193,$K193/12*Gesamt!$C$33*(1+$L193)^(Gesamt!$B$33-VB!$V193)*(1+$K$4),IF(W193&gt;=35,K193/12*Gesamt!$C$33*(1+L193)^(W193-VB!V193)*(1+$K$4),0)))</f>
        <v>0</v>
      </c>
      <c r="AG193" s="36">
        <f>IF(W193&gt;=40,(AF193/Gesamt!$B$33*V193/((1+Gesamt!$B$29)^(Gesamt!$B$33-VB!V193))*(1+AB193)),IF(W193&gt;=35,(AF193/W193*V193/((1+Gesamt!$B$29)^(W193-VB!V193))*(1+AB193)),0))</f>
        <v>0</v>
      </c>
    </row>
    <row r="194" spans="4:33" x14ac:dyDescent="0.15">
      <c r="D194" s="41"/>
      <c r="F194" s="40"/>
      <c r="G194" s="40"/>
      <c r="J194" s="47"/>
      <c r="K194" s="32">
        <f t="shared" si="42"/>
        <v>0</v>
      </c>
      <c r="L194" s="48">
        <v>1.4999999999999999E-2</v>
      </c>
      <c r="M194" s="49">
        <f t="shared" si="43"/>
        <v>-50.997946611909654</v>
      </c>
      <c r="N194" s="50">
        <f>(Gesamt!$B$2-IF(H194=0,G194,H194))/365.25</f>
        <v>116</v>
      </c>
      <c r="O194" s="50">
        <f t="shared" si="38"/>
        <v>65.002053388090346</v>
      </c>
      <c r="P194" s="51">
        <f>IF(AND(OR(AND(H194&lt;=Gesamt!$B$11,G194&lt;=Gesamt!$B$11),AND(H194&gt;0,H194&lt;=Gesamt!$B$11)), O194&gt;=Gesamt!$B$4),VLOOKUP(O194,Gesamt!$B$4:$C$9,2),0)</f>
        <v>12</v>
      </c>
      <c r="Q194" s="37">
        <f>IF(M194&gt;0,((P194*K194/12)/O194*N194*((1+L194)^M194))/((1+Gesamt!$B$29)^(O194-N194)),0)</f>
        <v>0</v>
      </c>
      <c r="R194" s="52">
        <f>(F194+(IF(C194="W",IF(F194&lt;23347,VLOOKUP(23346,Staffelung,2,FALSE)*365.25,IF(F194&gt;24990,VLOOKUP(24991,Staffelung,2,FALSE)*365.25,VLOOKUP(F194,Staffelung,2,FALSE)*365.25)),Gesamt!$B$26*365.25)))</f>
        <v>23741.25</v>
      </c>
      <c r="S194" s="52">
        <f t="shared" si="44"/>
        <v>23742</v>
      </c>
      <c r="T194" s="53">
        <f t="shared" si="39"/>
        <v>65</v>
      </c>
      <c r="U194" s="49">
        <f t="shared" si="45"/>
        <v>-50.997946611909654</v>
      </c>
      <c r="V194" s="50">
        <f>(Gesamt!$B$2-IF(I194=0,G194,I194))/365.25</f>
        <v>116</v>
      </c>
      <c r="W194" s="50">
        <f t="shared" si="40"/>
        <v>65.002053388090346</v>
      </c>
      <c r="X194" s="54">
        <f>(F194+(IF(C194="W",IF(F194&lt;23347,VLOOKUP(23346,Staffelung,2,FALSE)*365.25,IF(F194&gt;24990,VLOOKUP(24991,Staffelung,2,FALSE)*365.25,VLOOKUP(F194,Staffelung,2,FALSE)*365.25)),Gesamt!$B$26*365.25)))</f>
        <v>23741.25</v>
      </c>
      <c r="Y194" s="52">
        <f t="shared" si="46"/>
        <v>23742</v>
      </c>
      <c r="Z194" s="53">
        <f t="shared" si="41"/>
        <v>65</v>
      </c>
      <c r="AA194" s="55">
        <f>IF(YEAR(Y194)&lt;=YEAR(Gesamt!$B$2),0,IF(V194&lt;Gesamt!$B$32,(IF(I194=0,G194,I194)+365.25*Gesamt!$B$32),0))</f>
        <v>0</v>
      </c>
      <c r="AB194" s="56">
        <f>IF(U194&lt;Gesamt!$B$36,Gesamt!$C$36,IF(U194&lt;Gesamt!$B$37,Gesamt!$C$37,IF(U194&lt;Gesamt!$B$38,Gesamt!$C$38,Gesamt!$C$39)))</f>
        <v>0</v>
      </c>
      <c r="AC194" s="36">
        <f>IF(AA194&gt;0,IF(AA194&lt;X194,K194/12*Gesamt!$C$32*(1+L194)^(Gesamt!$B$32-VB!V194)*(1+$K$4),0),0)</f>
        <v>0</v>
      </c>
      <c r="AD194" s="36">
        <f>(AC194/Gesamt!$B$32*V194/((1+Gesamt!$B$29)^(Gesamt!$B$32-VB!V194))*(1+AB194))</f>
        <v>0</v>
      </c>
      <c r="AE194" s="55">
        <f>IF(YEAR($Y194)&lt;=YEAR(Gesamt!$B$2),0,IF($V194&lt;Gesamt!$B$33,(IF($I194=0,$G194,$I194)+365.25*Gesamt!$B$33),0))</f>
        <v>0</v>
      </c>
      <c r="AF194" s="36" t="b">
        <f>IF(AE194&gt;0,IF(AE194&lt;$Y194,$K194/12*Gesamt!$C$33*(1+$L194)^(Gesamt!$B$33-VB!$V194)*(1+$K$4),IF(W194&gt;=35,K194/12*Gesamt!$C$33*(1+L194)^(W194-VB!V194)*(1+$K$4),0)))</f>
        <v>0</v>
      </c>
      <c r="AG194" s="36">
        <f>IF(W194&gt;=40,(AF194/Gesamt!$B$33*V194/((1+Gesamt!$B$29)^(Gesamt!$B$33-VB!V194))*(1+AB194)),IF(W194&gt;=35,(AF194/W194*V194/((1+Gesamt!$B$29)^(W194-VB!V194))*(1+AB194)),0))</f>
        <v>0</v>
      </c>
    </row>
    <row r="195" spans="4:33" x14ac:dyDescent="0.15">
      <c r="D195" s="41"/>
      <c r="F195" s="40"/>
      <c r="G195" s="40"/>
      <c r="J195" s="47"/>
      <c r="K195" s="32">
        <f t="shared" si="42"/>
        <v>0</v>
      </c>
      <c r="L195" s="48">
        <v>1.4999999999999999E-2</v>
      </c>
      <c r="M195" s="49">
        <f t="shared" si="43"/>
        <v>-50.997946611909654</v>
      </c>
      <c r="N195" s="50">
        <f>(Gesamt!$B$2-IF(H195=0,G195,H195))/365.25</f>
        <v>116</v>
      </c>
      <c r="O195" s="50">
        <f t="shared" si="38"/>
        <v>65.002053388090346</v>
      </c>
      <c r="P195" s="51">
        <f>IF(AND(OR(AND(H195&lt;=Gesamt!$B$11,G195&lt;=Gesamt!$B$11),AND(H195&gt;0,H195&lt;=Gesamt!$B$11)), O195&gt;=Gesamt!$B$4),VLOOKUP(O195,Gesamt!$B$4:$C$9,2),0)</f>
        <v>12</v>
      </c>
      <c r="Q195" s="37">
        <f>IF(M195&gt;0,((P195*K195/12)/O195*N195*((1+L195)^M195))/((1+Gesamt!$B$29)^(O195-N195)),0)</f>
        <v>0</v>
      </c>
      <c r="R195" s="52">
        <f>(F195+(IF(C195="W",IF(F195&lt;23347,VLOOKUP(23346,Staffelung,2,FALSE)*365.25,IF(F195&gt;24990,VLOOKUP(24991,Staffelung,2,FALSE)*365.25,VLOOKUP(F195,Staffelung,2,FALSE)*365.25)),Gesamt!$B$26*365.25)))</f>
        <v>23741.25</v>
      </c>
      <c r="S195" s="52">
        <f t="shared" si="44"/>
        <v>23742</v>
      </c>
      <c r="T195" s="53">
        <f t="shared" si="39"/>
        <v>65</v>
      </c>
      <c r="U195" s="49">
        <f t="shared" si="45"/>
        <v>-50.997946611909654</v>
      </c>
      <c r="V195" s="50">
        <f>(Gesamt!$B$2-IF(I195=0,G195,I195))/365.25</f>
        <v>116</v>
      </c>
      <c r="W195" s="50">
        <f t="shared" si="40"/>
        <v>65.002053388090346</v>
      </c>
      <c r="X195" s="54">
        <f>(F195+(IF(C195="W",IF(F195&lt;23347,VLOOKUP(23346,Staffelung,2,FALSE)*365.25,IF(F195&gt;24990,VLOOKUP(24991,Staffelung,2,FALSE)*365.25,VLOOKUP(F195,Staffelung,2,FALSE)*365.25)),Gesamt!$B$26*365.25)))</f>
        <v>23741.25</v>
      </c>
      <c r="Y195" s="52">
        <f t="shared" si="46"/>
        <v>23742</v>
      </c>
      <c r="Z195" s="53">
        <f t="shared" si="41"/>
        <v>65</v>
      </c>
      <c r="AA195" s="55">
        <f>IF(YEAR(Y195)&lt;=YEAR(Gesamt!$B$2),0,IF(V195&lt;Gesamt!$B$32,(IF(I195=0,G195,I195)+365.25*Gesamt!$B$32),0))</f>
        <v>0</v>
      </c>
      <c r="AB195" s="56">
        <f>IF(U195&lt;Gesamt!$B$36,Gesamt!$C$36,IF(U195&lt;Gesamt!$B$37,Gesamt!$C$37,IF(U195&lt;Gesamt!$B$38,Gesamt!$C$38,Gesamt!$C$39)))</f>
        <v>0</v>
      </c>
      <c r="AC195" s="36">
        <f>IF(AA195&gt;0,IF(AA195&lt;X195,K195/12*Gesamt!$C$32*(1+L195)^(Gesamt!$B$32-VB!V195)*(1+$K$4),0),0)</f>
        <v>0</v>
      </c>
      <c r="AD195" s="36">
        <f>(AC195/Gesamt!$B$32*V195/((1+Gesamt!$B$29)^(Gesamt!$B$32-VB!V195))*(1+AB195))</f>
        <v>0</v>
      </c>
      <c r="AE195" s="55">
        <f>IF(YEAR($Y195)&lt;=YEAR(Gesamt!$B$2),0,IF($V195&lt;Gesamt!$B$33,(IF($I195=0,$G195,$I195)+365.25*Gesamt!$B$33),0))</f>
        <v>0</v>
      </c>
      <c r="AF195" s="36" t="b">
        <f>IF(AE195&gt;0,IF(AE195&lt;$Y195,$K195/12*Gesamt!$C$33*(1+$L195)^(Gesamt!$B$33-VB!$V195)*(1+$K$4),IF(W195&gt;=35,K195/12*Gesamt!$C$33*(1+L195)^(W195-VB!V195)*(1+$K$4),0)))</f>
        <v>0</v>
      </c>
      <c r="AG195" s="36">
        <f>IF(W195&gt;=40,(AF195/Gesamt!$B$33*V195/((1+Gesamt!$B$29)^(Gesamt!$B$33-VB!V195))*(1+AB195)),IF(W195&gt;=35,(AF195/W195*V195/((1+Gesamt!$B$29)^(W195-VB!V195))*(1+AB195)),0))</f>
        <v>0</v>
      </c>
    </row>
    <row r="196" spans="4:33" x14ac:dyDescent="0.15">
      <c r="D196" s="41"/>
      <c r="F196" s="40"/>
      <c r="G196" s="40"/>
      <c r="J196" s="47"/>
      <c r="K196" s="32">
        <f t="shared" si="42"/>
        <v>0</v>
      </c>
      <c r="L196" s="48">
        <v>1.4999999999999999E-2</v>
      </c>
      <c r="M196" s="49">
        <f t="shared" si="43"/>
        <v>-50.997946611909654</v>
      </c>
      <c r="N196" s="50">
        <f>(Gesamt!$B$2-IF(H196=0,G196,H196))/365.25</f>
        <v>116</v>
      </c>
      <c r="O196" s="50">
        <f t="shared" si="38"/>
        <v>65.002053388090346</v>
      </c>
      <c r="P196" s="51">
        <f>IF(AND(OR(AND(H196&lt;=Gesamt!$B$11,G196&lt;=Gesamt!$B$11),AND(H196&gt;0,H196&lt;=Gesamt!$B$11)), O196&gt;=Gesamt!$B$4),VLOOKUP(O196,Gesamt!$B$4:$C$9,2),0)</f>
        <v>12</v>
      </c>
      <c r="Q196" s="37">
        <f>IF(M196&gt;0,((P196*K196/12)/O196*N196*((1+L196)^M196))/((1+Gesamt!$B$29)^(O196-N196)),0)</f>
        <v>0</v>
      </c>
      <c r="R196" s="52">
        <f>(F196+(IF(C196="W",IF(F196&lt;23347,VLOOKUP(23346,Staffelung,2,FALSE)*365.25,IF(F196&gt;24990,VLOOKUP(24991,Staffelung,2,FALSE)*365.25,VLOOKUP(F196,Staffelung,2,FALSE)*365.25)),Gesamt!$B$26*365.25)))</f>
        <v>23741.25</v>
      </c>
      <c r="S196" s="52">
        <f t="shared" si="44"/>
        <v>23742</v>
      </c>
      <c r="T196" s="53">
        <f t="shared" si="39"/>
        <v>65</v>
      </c>
      <c r="U196" s="49">
        <f t="shared" si="45"/>
        <v>-50.997946611909654</v>
      </c>
      <c r="V196" s="50">
        <f>(Gesamt!$B$2-IF(I196=0,G196,I196))/365.25</f>
        <v>116</v>
      </c>
      <c r="W196" s="50">
        <f t="shared" si="40"/>
        <v>65.002053388090346</v>
      </c>
      <c r="X196" s="54">
        <f>(F196+(IF(C196="W",IF(F196&lt;23347,VLOOKUP(23346,Staffelung,2,FALSE)*365.25,IF(F196&gt;24990,VLOOKUP(24991,Staffelung,2,FALSE)*365.25,VLOOKUP(F196,Staffelung,2,FALSE)*365.25)),Gesamt!$B$26*365.25)))</f>
        <v>23741.25</v>
      </c>
      <c r="Y196" s="52">
        <f t="shared" si="46"/>
        <v>23742</v>
      </c>
      <c r="Z196" s="53">
        <f t="shared" si="41"/>
        <v>65</v>
      </c>
      <c r="AA196" s="55">
        <f>IF(YEAR(Y196)&lt;=YEAR(Gesamt!$B$2),0,IF(V196&lt;Gesamt!$B$32,(IF(I196=0,G196,I196)+365.25*Gesamt!$B$32),0))</f>
        <v>0</v>
      </c>
      <c r="AB196" s="56">
        <f>IF(U196&lt;Gesamt!$B$36,Gesamt!$C$36,IF(U196&lt;Gesamt!$B$37,Gesamt!$C$37,IF(U196&lt;Gesamt!$B$38,Gesamt!$C$38,Gesamt!$C$39)))</f>
        <v>0</v>
      </c>
      <c r="AC196" s="36">
        <f>IF(AA196&gt;0,IF(AA196&lt;X196,K196/12*Gesamt!$C$32*(1+L196)^(Gesamt!$B$32-VB!V196)*(1+$K$4),0),0)</f>
        <v>0</v>
      </c>
      <c r="AD196" s="36">
        <f>(AC196/Gesamt!$B$32*V196/((1+Gesamt!$B$29)^(Gesamt!$B$32-VB!V196))*(1+AB196))</f>
        <v>0</v>
      </c>
      <c r="AE196" s="55">
        <f>IF(YEAR($Y196)&lt;=YEAR(Gesamt!$B$2),0,IF($V196&lt;Gesamt!$B$33,(IF($I196=0,$G196,$I196)+365.25*Gesamt!$B$33),0))</f>
        <v>0</v>
      </c>
      <c r="AF196" s="36" t="b">
        <f>IF(AE196&gt;0,IF(AE196&lt;$Y196,$K196/12*Gesamt!$C$33*(1+$L196)^(Gesamt!$B$33-VB!$V196)*(1+$K$4),IF(W196&gt;=35,K196/12*Gesamt!$C$33*(1+L196)^(W196-VB!V196)*(1+$K$4),0)))</f>
        <v>0</v>
      </c>
      <c r="AG196" s="36">
        <f>IF(W196&gt;=40,(AF196/Gesamt!$B$33*V196/((1+Gesamt!$B$29)^(Gesamt!$B$33-VB!V196))*(1+AB196)),IF(W196&gt;=35,(AF196/W196*V196/((1+Gesamt!$B$29)^(W196-VB!V196))*(1+AB196)),0))</f>
        <v>0</v>
      </c>
    </row>
    <row r="197" spans="4:33" x14ac:dyDescent="0.15">
      <c r="D197" s="41"/>
      <c r="F197" s="40"/>
      <c r="G197" s="40"/>
      <c r="J197" s="47"/>
      <c r="K197" s="32">
        <f t="shared" si="42"/>
        <v>0</v>
      </c>
      <c r="L197" s="48">
        <v>1.4999999999999999E-2</v>
      </c>
      <c r="M197" s="49">
        <f t="shared" si="43"/>
        <v>-50.997946611909654</v>
      </c>
      <c r="N197" s="50">
        <f>(Gesamt!$B$2-IF(H197=0,G197,H197))/365.25</f>
        <v>116</v>
      </c>
      <c r="O197" s="50">
        <f t="shared" si="38"/>
        <v>65.002053388090346</v>
      </c>
      <c r="P197" s="51">
        <f>IF(AND(OR(AND(H197&lt;=Gesamt!$B$11,G197&lt;=Gesamt!$B$11),AND(H197&gt;0,H197&lt;=Gesamt!$B$11)), O197&gt;=Gesamt!$B$4),VLOOKUP(O197,Gesamt!$B$4:$C$9,2),0)</f>
        <v>12</v>
      </c>
      <c r="Q197" s="37">
        <f>IF(M197&gt;0,((P197*K197/12)/O197*N197*((1+L197)^M197))/((1+Gesamt!$B$29)^(O197-N197)),0)</f>
        <v>0</v>
      </c>
      <c r="R197" s="52">
        <f>(F197+(IF(C197="W",IF(F197&lt;23347,VLOOKUP(23346,Staffelung,2,FALSE)*365.25,IF(F197&gt;24990,VLOOKUP(24991,Staffelung,2,FALSE)*365.25,VLOOKUP(F197,Staffelung,2,FALSE)*365.25)),Gesamt!$B$26*365.25)))</f>
        <v>23741.25</v>
      </c>
      <c r="S197" s="52">
        <f t="shared" si="44"/>
        <v>23742</v>
      </c>
      <c r="T197" s="53">
        <f t="shared" si="39"/>
        <v>65</v>
      </c>
      <c r="U197" s="49">
        <f t="shared" si="45"/>
        <v>-50.997946611909654</v>
      </c>
      <c r="V197" s="50">
        <f>(Gesamt!$B$2-IF(I197=0,G197,I197))/365.25</f>
        <v>116</v>
      </c>
      <c r="W197" s="50">
        <f t="shared" si="40"/>
        <v>65.002053388090346</v>
      </c>
      <c r="X197" s="54">
        <f>(F197+(IF(C197="W",IF(F197&lt;23347,VLOOKUP(23346,Staffelung,2,FALSE)*365.25,IF(F197&gt;24990,VLOOKUP(24991,Staffelung,2,FALSE)*365.25,VLOOKUP(F197,Staffelung,2,FALSE)*365.25)),Gesamt!$B$26*365.25)))</f>
        <v>23741.25</v>
      </c>
      <c r="Y197" s="52">
        <f t="shared" si="46"/>
        <v>23742</v>
      </c>
      <c r="Z197" s="53">
        <f t="shared" si="41"/>
        <v>65</v>
      </c>
      <c r="AA197" s="55">
        <f>IF(YEAR(Y197)&lt;=YEAR(Gesamt!$B$2),0,IF(V197&lt;Gesamt!$B$32,(IF(I197=0,G197,I197)+365.25*Gesamt!$B$32),0))</f>
        <v>0</v>
      </c>
      <c r="AB197" s="56">
        <f>IF(U197&lt;Gesamt!$B$36,Gesamt!$C$36,IF(U197&lt;Gesamt!$B$37,Gesamt!$C$37,IF(U197&lt;Gesamt!$B$38,Gesamt!$C$38,Gesamt!$C$39)))</f>
        <v>0</v>
      </c>
      <c r="AC197" s="36">
        <f>IF(AA197&gt;0,IF(AA197&lt;X197,K197/12*Gesamt!$C$32*(1+L197)^(Gesamt!$B$32-VB!V197)*(1+$K$4),0),0)</f>
        <v>0</v>
      </c>
      <c r="AD197" s="36">
        <f>(AC197/Gesamt!$B$32*V197/((1+Gesamt!$B$29)^(Gesamt!$B$32-VB!V197))*(1+AB197))</f>
        <v>0</v>
      </c>
      <c r="AE197" s="55">
        <f>IF(YEAR($Y197)&lt;=YEAR(Gesamt!$B$2),0,IF($V197&lt;Gesamt!$B$33,(IF($I197=0,$G197,$I197)+365.25*Gesamt!$B$33),0))</f>
        <v>0</v>
      </c>
      <c r="AF197" s="36" t="b">
        <f>IF(AE197&gt;0,IF(AE197&lt;$Y197,$K197/12*Gesamt!$C$33*(1+$L197)^(Gesamt!$B$33-VB!$V197)*(1+$K$4),IF(W197&gt;=35,K197/12*Gesamt!$C$33*(1+L197)^(W197-VB!V197)*(1+$K$4),0)))</f>
        <v>0</v>
      </c>
      <c r="AG197" s="36">
        <f>IF(W197&gt;=40,(AF197/Gesamt!$B$33*V197/((1+Gesamt!$B$29)^(Gesamt!$B$33-VB!V197))*(1+AB197)),IF(W197&gt;=35,(AF197/W197*V197/((1+Gesamt!$B$29)^(W197-VB!V197))*(1+AB197)),0))</f>
        <v>0</v>
      </c>
    </row>
    <row r="198" spans="4:33" x14ac:dyDescent="0.15">
      <c r="D198" s="41"/>
      <c r="F198" s="40"/>
      <c r="G198" s="40"/>
      <c r="J198" s="47"/>
      <c r="K198" s="32">
        <f t="shared" si="42"/>
        <v>0</v>
      </c>
      <c r="L198" s="48">
        <v>1.4999999999999999E-2</v>
      </c>
      <c r="M198" s="49">
        <f t="shared" si="43"/>
        <v>-50.997946611909654</v>
      </c>
      <c r="N198" s="50">
        <f>(Gesamt!$B$2-IF(H198=0,G198,H198))/365.25</f>
        <v>116</v>
      </c>
      <c r="O198" s="50">
        <f t="shared" ref="O198:O261" si="47">(S198-IF(H198=0,G198,H198))/365.25</f>
        <v>65.002053388090346</v>
      </c>
      <c r="P198" s="51">
        <f>IF(AND(OR(AND(H198&lt;=Gesamt!$B$11,G198&lt;=Gesamt!$B$11),AND(H198&gt;0,H198&lt;=Gesamt!$B$11)), O198&gt;=Gesamt!$B$4),VLOOKUP(O198,Gesamt!$B$4:$C$9,2),0)</f>
        <v>12</v>
      </c>
      <c r="Q198" s="37">
        <f>IF(M198&gt;0,((P198*K198/12)/O198*N198*((1+L198)^M198))/((1+Gesamt!$B$29)^(O198-N198)),0)</f>
        <v>0</v>
      </c>
      <c r="R198" s="52">
        <f>(F198+(IF(C198="W",IF(F198&lt;23347,VLOOKUP(23346,Staffelung,2,FALSE)*365.25,IF(F198&gt;24990,VLOOKUP(24991,Staffelung,2,FALSE)*365.25,VLOOKUP(F198,Staffelung,2,FALSE)*365.25)),Gesamt!$B$26*365.25)))</f>
        <v>23741.25</v>
      </c>
      <c r="S198" s="52">
        <f t="shared" si="44"/>
        <v>23742</v>
      </c>
      <c r="T198" s="53">
        <f t="shared" ref="T198:T261" si="48">(+X198-F198)/365.25</f>
        <v>65</v>
      </c>
      <c r="U198" s="49">
        <f t="shared" si="45"/>
        <v>-50.997946611909654</v>
      </c>
      <c r="V198" s="50">
        <f>(Gesamt!$B$2-IF(I198=0,G198,I198))/365.25</f>
        <v>116</v>
      </c>
      <c r="W198" s="50">
        <f t="shared" ref="W198:W261" si="49">(Y198-IF(I198=0,G198,I198))/365.25</f>
        <v>65.002053388090346</v>
      </c>
      <c r="X198" s="54">
        <f>(F198+(IF(C198="W",IF(F198&lt;23347,VLOOKUP(23346,Staffelung,2,FALSE)*365.25,IF(F198&gt;24990,VLOOKUP(24991,Staffelung,2,FALSE)*365.25,VLOOKUP(F198,Staffelung,2,FALSE)*365.25)),Gesamt!$B$26*365.25)))</f>
        <v>23741.25</v>
      </c>
      <c r="Y198" s="52">
        <f t="shared" si="46"/>
        <v>23742</v>
      </c>
      <c r="Z198" s="53">
        <f t="shared" ref="Z198:Z261" si="50">(+X198-F198)/365.25</f>
        <v>65</v>
      </c>
      <c r="AA198" s="55">
        <f>IF(YEAR(Y198)&lt;=YEAR(Gesamt!$B$2),0,IF(V198&lt;Gesamt!$B$32,(IF(I198=0,G198,I198)+365.25*Gesamt!$B$32),0))</f>
        <v>0</v>
      </c>
      <c r="AB198" s="56">
        <f>IF(U198&lt;Gesamt!$B$36,Gesamt!$C$36,IF(U198&lt;Gesamt!$B$37,Gesamt!$C$37,IF(U198&lt;Gesamt!$B$38,Gesamt!$C$38,Gesamt!$C$39)))</f>
        <v>0</v>
      </c>
      <c r="AC198" s="36">
        <f>IF(AA198&gt;0,IF(AA198&lt;X198,K198/12*Gesamt!$C$32*(1+L198)^(Gesamt!$B$32-VB!V198)*(1+$K$4),0),0)</f>
        <v>0</v>
      </c>
      <c r="AD198" s="36">
        <f>(AC198/Gesamt!$B$32*V198/((1+Gesamt!$B$29)^(Gesamt!$B$32-VB!V198))*(1+AB198))</f>
        <v>0</v>
      </c>
      <c r="AE198" s="55">
        <f>IF(YEAR($Y198)&lt;=YEAR(Gesamt!$B$2),0,IF($V198&lt;Gesamt!$B$33,(IF($I198=0,$G198,$I198)+365.25*Gesamt!$B$33),0))</f>
        <v>0</v>
      </c>
      <c r="AF198" s="36" t="b">
        <f>IF(AE198&gt;0,IF(AE198&lt;$Y198,$K198/12*Gesamt!$C$33*(1+$L198)^(Gesamt!$B$33-VB!$V198)*(1+$K$4),IF(W198&gt;=35,K198/12*Gesamt!$C$33*(1+L198)^(W198-VB!V198)*(1+$K$4),0)))</f>
        <v>0</v>
      </c>
      <c r="AG198" s="36">
        <f>IF(W198&gt;=40,(AF198/Gesamt!$B$33*V198/((1+Gesamt!$B$29)^(Gesamt!$B$33-VB!V198))*(1+AB198)),IF(W198&gt;=35,(AF198/W198*V198/((1+Gesamt!$B$29)^(W198-VB!V198))*(1+AB198)),0))</f>
        <v>0</v>
      </c>
    </row>
    <row r="199" spans="4:33" x14ac:dyDescent="0.15">
      <c r="D199" s="41"/>
      <c r="F199" s="40"/>
      <c r="G199" s="40"/>
      <c r="J199" s="47"/>
      <c r="K199" s="32">
        <f t="shared" si="42"/>
        <v>0</v>
      </c>
      <c r="L199" s="48">
        <v>1.4999999999999999E-2</v>
      </c>
      <c r="M199" s="49">
        <f t="shared" si="43"/>
        <v>-50.997946611909654</v>
      </c>
      <c r="N199" s="50">
        <f>(Gesamt!$B$2-IF(H199=0,G199,H199))/365.25</f>
        <v>116</v>
      </c>
      <c r="O199" s="50">
        <f t="shared" si="47"/>
        <v>65.002053388090346</v>
      </c>
      <c r="P199" s="51">
        <f>IF(AND(OR(AND(H199&lt;=Gesamt!$B$11,G199&lt;=Gesamt!$B$11),AND(H199&gt;0,H199&lt;=Gesamt!$B$11)), O199&gt;=Gesamt!$B$4),VLOOKUP(O199,Gesamt!$B$4:$C$9,2),0)</f>
        <v>12</v>
      </c>
      <c r="Q199" s="37">
        <f>IF(M199&gt;0,((P199*K199/12)/O199*N199*((1+L199)^M199))/((1+Gesamt!$B$29)^(O199-N199)),0)</f>
        <v>0</v>
      </c>
      <c r="R199" s="52">
        <f>(F199+(IF(C199="W",IF(F199&lt;23347,VLOOKUP(23346,Staffelung,2,FALSE)*365.25,IF(F199&gt;24990,VLOOKUP(24991,Staffelung,2,FALSE)*365.25,VLOOKUP(F199,Staffelung,2,FALSE)*365.25)),Gesamt!$B$26*365.25)))</f>
        <v>23741.25</v>
      </c>
      <c r="S199" s="52">
        <f t="shared" si="44"/>
        <v>23742</v>
      </c>
      <c r="T199" s="53">
        <f t="shared" si="48"/>
        <v>65</v>
      </c>
      <c r="U199" s="49">
        <f t="shared" si="45"/>
        <v>-50.997946611909654</v>
      </c>
      <c r="V199" s="50">
        <f>(Gesamt!$B$2-IF(I199=0,G199,I199))/365.25</f>
        <v>116</v>
      </c>
      <c r="W199" s="50">
        <f t="shared" si="49"/>
        <v>65.002053388090346</v>
      </c>
      <c r="X199" s="54">
        <f>(F199+(IF(C199="W",IF(F199&lt;23347,VLOOKUP(23346,Staffelung,2,FALSE)*365.25,IF(F199&gt;24990,VLOOKUP(24991,Staffelung,2,FALSE)*365.25,VLOOKUP(F199,Staffelung,2,FALSE)*365.25)),Gesamt!$B$26*365.25)))</f>
        <v>23741.25</v>
      </c>
      <c r="Y199" s="52">
        <f t="shared" si="46"/>
        <v>23742</v>
      </c>
      <c r="Z199" s="53">
        <f t="shared" si="50"/>
        <v>65</v>
      </c>
      <c r="AA199" s="55">
        <f>IF(YEAR(Y199)&lt;=YEAR(Gesamt!$B$2),0,IF(V199&lt;Gesamt!$B$32,(IF(I199=0,G199,I199)+365.25*Gesamt!$B$32),0))</f>
        <v>0</v>
      </c>
      <c r="AB199" s="56">
        <f>IF(U199&lt;Gesamt!$B$36,Gesamt!$C$36,IF(U199&lt;Gesamt!$B$37,Gesamt!$C$37,IF(U199&lt;Gesamt!$B$38,Gesamt!$C$38,Gesamt!$C$39)))</f>
        <v>0</v>
      </c>
      <c r="AC199" s="36">
        <f>IF(AA199&gt;0,IF(AA199&lt;X199,K199/12*Gesamt!$C$32*(1+L199)^(Gesamt!$B$32-VB!V199)*(1+$K$4),0),0)</f>
        <v>0</v>
      </c>
      <c r="AD199" s="36">
        <f>(AC199/Gesamt!$B$32*V199/((1+Gesamt!$B$29)^(Gesamt!$B$32-VB!V199))*(1+AB199))</f>
        <v>0</v>
      </c>
      <c r="AE199" s="55">
        <f>IF(YEAR($Y199)&lt;=YEAR(Gesamt!$B$2),0,IF($V199&lt;Gesamt!$B$33,(IF($I199=0,$G199,$I199)+365.25*Gesamt!$B$33),0))</f>
        <v>0</v>
      </c>
      <c r="AF199" s="36" t="b">
        <f>IF(AE199&gt;0,IF(AE199&lt;$Y199,$K199/12*Gesamt!$C$33*(1+$L199)^(Gesamt!$B$33-VB!$V199)*(1+$K$4),IF(W199&gt;=35,K199/12*Gesamt!$C$33*(1+L199)^(W199-VB!V199)*(1+$K$4),0)))</f>
        <v>0</v>
      </c>
      <c r="AG199" s="36">
        <f>IF(W199&gt;=40,(AF199/Gesamt!$B$33*V199/((1+Gesamt!$B$29)^(Gesamt!$B$33-VB!V199))*(1+AB199)),IF(W199&gt;=35,(AF199/W199*V199/((1+Gesamt!$B$29)^(W199-VB!V199))*(1+AB199)),0))</f>
        <v>0</v>
      </c>
    </row>
    <row r="200" spans="4:33" x14ac:dyDescent="0.15">
      <c r="D200" s="41"/>
      <c r="F200" s="40"/>
      <c r="G200" s="40"/>
      <c r="J200" s="47"/>
      <c r="K200" s="32">
        <f t="shared" si="42"/>
        <v>0</v>
      </c>
      <c r="L200" s="48">
        <v>1.4999999999999999E-2</v>
      </c>
      <c r="M200" s="49">
        <f t="shared" si="43"/>
        <v>-50.997946611909654</v>
      </c>
      <c r="N200" s="50">
        <f>(Gesamt!$B$2-IF(H200=0,G200,H200))/365.25</f>
        <v>116</v>
      </c>
      <c r="O200" s="50">
        <f t="shared" si="47"/>
        <v>65.002053388090346</v>
      </c>
      <c r="P200" s="51">
        <f>IF(AND(OR(AND(H200&lt;=Gesamt!$B$11,G200&lt;=Gesamt!$B$11),AND(H200&gt;0,H200&lt;=Gesamt!$B$11)), O200&gt;=Gesamt!$B$4),VLOOKUP(O200,Gesamt!$B$4:$C$9,2),0)</f>
        <v>12</v>
      </c>
      <c r="Q200" s="37">
        <f>IF(M200&gt;0,((P200*K200/12)/O200*N200*((1+L200)^M200))/((1+Gesamt!$B$29)^(O200-N200)),0)</f>
        <v>0</v>
      </c>
      <c r="R200" s="52">
        <f>(F200+(IF(C200="W",IF(F200&lt;23347,VLOOKUP(23346,Staffelung,2,FALSE)*365.25,IF(F200&gt;24990,VLOOKUP(24991,Staffelung,2,FALSE)*365.25,VLOOKUP(F200,Staffelung,2,FALSE)*365.25)),Gesamt!$B$26*365.25)))</f>
        <v>23741.25</v>
      </c>
      <c r="S200" s="52">
        <f t="shared" si="44"/>
        <v>23742</v>
      </c>
      <c r="T200" s="53">
        <f t="shared" si="48"/>
        <v>65</v>
      </c>
      <c r="U200" s="49">
        <f t="shared" si="45"/>
        <v>-50.997946611909654</v>
      </c>
      <c r="V200" s="50">
        <f>(Gesamt!$B$2-IF(I200=0,G200,I200))/365.25</f>
        <v>116</v>
      </c>
      <c r="W200" s="50">
        <f t="shared" si="49"/>
        <v>65.002053388090346</v>
      </c>
      <c r="X200" s="54">
        <f>(F200+(IF(C200="W",IF(F200&lt;23347,VLOOKUP(23346,Staffelung,2,FALSE)*365.25,IF(F200&gt;24990,VLOOKUP(24991,Staffelung,2,FALSE)*365.25,VLOOKUP(F200,Staffelung,2,FALSE)*365.25)),Gesamt!$B$26*365.25)))</f>
        <v>23741.25</v>
      </c>
      <c r="Y200" s="52">
        <f t="shared" si="46"/>
        <v>23742</v>
      </c>
      <c r="Z200" s="53">
        <f t="shared" si="50"/>
        <v>65</v>
      </c>
      <c r="AA200" s="55">
        <f>IF(YEAR(Y200)&lt;=YEAR(Gesamt!$B$2),0,IF(V200&lt;Gesamt!$B$32,(IF(I200=0,G200,I200)+365.25*Gesamt!$B$32),0))</f>
        <v>0</v>
      </c>
      <c r="AB200" s="56">
        <f>IF(U200&lt;Gesamt!$B$36,Gesamt!$C$36,IF(U200&lt;Gesamt!$B$37,Gesamt!$C$37,IF(U200&lt;Gesamt!$B$38,Gesamt!$C$38,Gesamt!$C$39)))</f>
        <v>0</v>
      </c>
      <c r="AC200" s="36">
        <f>IF(AA200&gt;0,IF(AA200&lt;X200,K200/12*Gesamt!$C$32*(1+L200)^(Gesamt!$B$32-VB!V200)*(1+$K$4),0),0)</f>
        <v>0</v>
      </c>
      <c r="AD200" s="36">
        <f>(AC200/Gesamt!$B$32*V200/((1+Gesamt!$B$29)^(Gesamt!$B$32-VB!V200))*(1+AB200))</f>
        <v>0</v>
      </c>
      <c r="AE200" s="55">
        <f>IF(YEAR($Y200)&lt;=YEAR(Gesamt!$B$2),0,IF($V200&lt;Gesamt!$B$33,(IF($I200=0,$G200,$I200)+365.25*Gesamt!$B$33),0))</f>
        <v>0</v>
      </c>
      <c r="AF200" s="36" t="b">
        <f>IF(AE200&gt;0,IF(AE200&lt;$Y200,$K200/12*Gesamt!$C$33*(1+$L200)^(Gesamt!$B$33-VB!$V200)*(1+$K$4),IF(W200&gt;=35,K200/12*Gesamt!$C$33*(1+L200)^(W200-VB!V200)*(1+$K$4),0)))</f>
        <v>0</v>
      </c>
      <c r="AG200" s="36">
        <f>IF(W200&gt;=40,(AF200/Gesamt!$B$33*V200/((1+Gesamt!$B$29)^(Gesamt!$B$33-VB!V200))*(1+AB200)),IF(W200&gt;=35,(AF200/W200*V200/((1+Gesamt!$B$29)^(W200-VB!V200))*(1+AB200)),0))</f>
        <v>0</v>
      </c>
    </row>
    <row r="201" spans="4:33" x14ac:dyDescent="0.15">
      <c r="D201" s="41"/>
      <c r="F201" s="40"/>
      <c r="G201" s="40"/>
      <c r="J201" s="47"/>
      <c r="K201" s="32">
        <f t="shared" si="42"/>
        <v>0</v>
      </c>
      <c r="L201" s="48">
        <v>1.4999999999999999E-2</v>
      </c>
      <c r="M201" s="49">
        <f t="shared" si="43"/>
        <v>-50.997946611909654</v>
      </c>
      <c r="N201" s="50">
        <f>(Gesamt!$B$2-IF(H201=0,G201,H201))/365.25</f>
        <v>116</v>
      </c>
      <c r="O201" s="50">
        <f t="shared" si="47"/>
        <v>65.002053388090346</v>
      </c>
      <c r="P201" s="51">
        <f>IF(AND(OR(AND(H201&lt;=Gesamt!$B$11,G201&lt;=Gesamt!$B$11),AND(H201&gt;0,H201&lt;=Gesamt!$B$11)), O201&gt;=Gesamt!$B$4),VLOOKUP(O201,Gesamt!$B$4:$C$9,2),0)</f>
        <v>12</v>
      </c>
      <c r="Q201" s="37">
        <f>IF(M201&gt;0,((P201*K201/12)/O201*N201*((1+L201)^M201))/((1+Gesamt!$B$29)^(O201-N201)),0)</f>
        <v>0</v>
      </c>
      <c r="R201" s="52">
        <f>(F201+(IF(C201="W",IF(F201&lt;23347,VLOOKUP(23346,Staffelung,2,FALSE)*365.25,IF(F201&gt;24990,VLOOKUP(24991,Staffelung,2,FALSE)*365.25,VLOOKUP(F201,Staffelung,2,FALSE)*365.25)),Gesamt!$B$26*365.25)))</f>
        <v>23741.25</v>
      </c>
      <c r="S201" s="52">
        <f t="shared" si="44"/>
        <v>23742</v>
      </c>
      <c r="T201" s="53">
        <f t="shared" si="48"/>
        <v>65</v>
      </c>
      <c r="U201" s="49">
        <f t="shared" si="45"/>
        <v>-50.997946611909654</v>
      </c>
      <c r="V201" s="50">
        <f>(Gesamt!$B$2-IF(I201=0,G201,I201))/365.25</f>
        <v>116</v>
      </c>
      <c r="W201" s="50">
        <f t="shared" si="49"/>
        <v>65.002053388090346</v>
      </c>
      <c r="X201" s="54">
        <f>(F201+(IF(C201="W",IF(F201&lt;23347,VLOOKUP(23346,Staffelung,2,FALSE)*365.25,IF(F201&gt;24990,VLOOKUP(24991,Staffelung,2,FALSE)*365.25,VLOOKUP(F201,Staffelung,2,FALSE)*365.25)),Gesamt!$B$26*365.25)))</f>
        <v>23741.25</v>
      </c>
      <c r="Y201" s="52">
        <f t="shared" si="46"/>
        <v>23742</v>
      </c>
      <c r="Z201" s="53">
        <f t="shared" si="50"/>
        <v>65</v>
      </c>
      <c r="AA201" s="55">
        <f>IF(YEAR(Y201)&lt;=YEAR(Gesamt!$B$2),0,IF(V201&lt;Gesamt!$B$32,(IF(I201=0,G201,I201)+365.25*Gesamt!$B$32),0))</f>
        <v>0</v>
      </c>
      <c r="AB201" s="56">
        <f>IF(U201&lt;Gesamt!$B$36,Gesamt!$C$36,IF(U201&lt;Gesamt!$B$37,Gesamt!$C$37,IF(U201&lt;Gesamt!$B$38,Gesamt!$C$38,Gesamt!$C$39)))</f>
        <v>0</v>
      </c>
      <c r="AC201" s="36">
        <f>IF(AA201&gt;0,IF(AA201&lt;X201,K201/12*Gesamt!$C$32*(1+L201)^(Gesamt!$B$32-VB!V201)*(1+$K$4),0),0)</f>
        <v>0</v>
      </c>
      <c r="AD201" s="36">
        <f>(AC201/Gesamt!$B$32*V201/((1+Gesamt!$B$29)^(Gesamt!$B$32-VB!V201))*(1+AB201))</f>
        <v>0</v>
      </c>
      <c r="AE201" s="55">
        <f>IF(YEAR($Y201)&lt;=YEAR(Gesamt!$B$2),0,IF($V201&lt;Gesamt!$B$33,(IF($I201=0,$G201,$I201)+365.25*Gesamt!$B$33),0))</f>
        <v>0</v>
      </c>
      <c r="AF201" s="36" t="b">
        <f>IF(AE201&gt;0,IF(AE201&lt;$Y201,$K201/12*Gesamt!$C$33*(1+$L201)^(Gesamt!$B$33-VB!$V201)*(1+$K$4),IF(W201&gt;=35,K201/12*Gesamt!$C$33*(1+L201)^(W201-VB!V201)*(1+$K$4),0)))</f>
        <v>0</v>
      </c>
      <c r="AG201" s="36">
        <f>IF(W201&gt;=40,(AF201/Gesamt!$B$33*V201/((1+Gesamt!$B$29)^(Gesamt!$B$33-VB!V201))*(1+AB201)),IF(W201&gt;=35,(AF201/W201*V201/((1+Gesamt!$B$29)^(W201-VB!V201))*(1+AB201)),0))</f>
        <v>0</v>
      </c>
    </row>
    <row r="202" spans="4:33" x14ac:dyDescent="0.15">
      <c r="D202" s="41"/>
      <c r="F202" s="40"/>
      <c r="G202" s="40"/>
      <c r="J202" s="47"/>
      <c r="K202" s="32">
        <f t="shared" si="42"/>
        <v>0</v>
      </c>
      <c r="L202" s="48">
        <v>1.4999999999999999E-2</v>
      </c>
      <c r="M202" s="49">
        <f t="shared" si="43"/>
        <v>-50.997946611909654</v>
      </c>
      <c r="N202" s="50">
        <f>(Gesamt!$B$2-IF(H202=0,G202,H202))/365.25</f>
        <v>116</v>
      </c>
      <c r="O202" s="50">
        <f t="shared" si="47"/>
        <v>65.002053388090346</v>
      </c>
      <c r="P202" s="51">
        <f>IF(AND(OR(AND(H202&lt;=Gesamt!$B$11,G202&lt;=Gesamt!$B$11),AND(H202&gt;0,H202&lt;=Gesamt!$B$11)), O202&gt;=Gesamt!$B$4),VLOOKUP(O202,Gesamt!$B$4:$C$9,2),0)</f>
        <v>12</v>
      </c>
      <c r="Q202" s="37">
        <f>IF(M202&gt;0,((P202*K202/12)/O202*N202*((1+L202)^M202))/((1+Gesamt!$B$29)^(O202-N202)),0)</f>
        <v>0</v>
      </c>
      <c r="R202" s="52">
        <f>(F202+(IF(C202="W",IF(F202&lt;23347,VLOOKUP(23346,Staffelung,2,FALSE)*365.25,IF(F202&gt;24990,VLOOKUP(24991,Staffelung,2,FALSE)*365.25,VLOOKUP(F202,Staffelung,2,FALSE)*365.25)),Gesamt!$B$26*365.25)))</f>
        <v>23741.25</v>
      </c>
      <c r="S202" s="52">
        <f t="shared" si="44"/>
        <v>23742</v>
      </c>
      <c r="T202" s="53">
        <f t="shared" si="48"/>
        <v>65</v>
      </c>
      <c r="U202" s="49">
        <f t="shared" si="45"/>
        <v>-50.997946611909654</v>
      </c>
      <c r="V202" s="50">
        <f>(Gesamt!$B$2-IF(I202=0,G202,I202))/365.25</f>
        <v>116</v>
      </c>
      <c r="W202" s="50">
        <f t="shared" si="49"/>
        <v>65.002053388090346</v>
      </c>
      <c r="X202" s="54">
        <f>(F202+(IF(C202="W",IF(F202&lt;23347,VLOOKUP(23346,Staffelung,2,FALSE)*365.25,IF(F202&gt;24990,VLOOKUP(24991,Staffelung,2,FALSE)*365.25,VLOOKUP(F202,Staffelung,2,FALSE)*365.25)),Gesamt!$B$26*365.25)))</f>
        <v>23741.25</v>
      </c>
      <c r="Y202" s="52">
        <f t="shared" si="46"/>
        <v>23742</v>
      </c>
      <c r="Z202" s="53">
        <f t="shared" si="50"/>
        <v>65</v>
      </c>
      <c r="AA202" s="55">
        <f>IF(YEAR(Y202)&lt;=YEAR(Gesamt!$B$2),0,IF(V202&lt;Gesamt!$B$32,(IF(I202=0,G202,I202)+365.25*Gesamt!$B$32),0))</f>
        <v>0</v>
      </c>
      <c r="AB202" s="56">
        <f>IF(U202&lt;Gesamt!$B$36,Gesamt!$C$36,IF(U202&lt;Gesamt!$B$37,Gesamt!$C$37,IF(U202&lt;Gesamt!$B$38,Gesamt!$C$38,Gesamt!$C$39)))</f>
        <v>0</v>
      </c>
      <c r="AC202" s="36">
        <f>IF(AA202&gt;0,IF(AA202&lt;X202,K202/12*Gesamt!$C$32*(1+L202)^(Gesamt!$B$32-VB!V202)*(1+$K$4),0),0)</f>
        <v>0</v>
      </c>
      <c r="AD202" s="36">
        <f>(AC202/Gesamt!$B$32*V202/((1+Gesamt!$B$29)^(Gesamt!$B$32-VB!V202))*(1+AB202))</f>
        <v>0</v>
      </c>
      <c r="AE202" s="55">
        <f>IF(YEAR($Y202)&lt;=YEAR(Gesamt!$B$2),0,IF($V202&lt;Gesamt!$B$33,(IF($I202=0,$G202,$I202)+365.25*Gesamt!$B$33),0))</f>
        <v>0</v>
      </c>
      <c r="AF202" s="36" t="b">
        <f>IF(AE202&gt;0,IF(AE202&lt;$Y202,$K202/12*Gesamt!$C$33*(1+$L202)^(Gesamt!$B$33-VB!$V202)*(1+$K$4),IF(W202&gt;=35,K202/12*Gesamt!$C$33*(1+L202)^(W202-VB!V202)*(1+$K$4),0)))</f>
        <v>0</v>
      </c>
      <c r="AG202" s="36">
        <f>IF(W202&gt;=40,(AF202/Gesamt!$B$33*V202/((1+Gesamt!$B$29)^(Gesamt!$B$33-VB!V202))*(1+AB202)),IF(W202&gt;=35,(AF202/W202*V202/((1+Gesamt!$B$29)^(W202-VB!V202))*(1+AB202)),0))</f>
        <v>0</v>
      </c>
    </row>
    <row r="203" spans="4:33" x14ac:dyDescent="0.15">
      <c r="D203" s="41"/>
      <c r="F203" s="40"/>
      <c r="G203" s="40"/>
      <c r="J203" s="47"/>
      <c r="K203" s="32">
        <f t="shared" si="42"/>
        <v>0</v>
      </c>
      <c r="L203" s="48">
        <v>1.4999999999999999E-2</v>
      </c>
      <c r="M203" s="49">
        <f t="shared" si="43"/>
        <v>-50.997946611909654</v>
      </c>
      <c r="N203" s="50">
        <f>(Gesamt!$B$2-IF(H203=0,G203,H203))/365.25</f>
        <v>116</v>
      </c>
      <c r="O203" s="50">
        <f t="shared" si="47"/>
        <v>65.002053388090346</v>
      </c>
      <c r="P203" s="51">
        <f>IF(AND(OR(AND(H203&lt;=Gesamt!$B$11,G203&lt;=Gesamt!$B$11),AND(H203&gt;0,H203&lt;=Gesamt!$B$11)), O203&gt;=Gesamt!$B$4),VLOOKUP(O203,Gesamt!$B$4:$C$9,2),0)</f>
        <v>12</v>
      </c>
      <c r="Q203" s="37">
        <f>IF(M203&gt;0,((P203*K203/12)/O203*N203*((1+L203)^M203))/((1+Gesamt!$B$29)^(O203-N203)),0)</f>
        <v>0</v>
      </c>
      <c r="R203" s="52">
        <f>(F203+(IF(C203="W",IF(F203&lt;23347,VLOOKUP(23346,Staffelung,2,FALSE)*365.25,IF(F203&gt;24990,VLOOKUP(24991,Staffelung,2,FALSE)*365.25,VLOOKUP(F203,Staffelung,2,FALSE)*365.25)),Gesamt!$B$26*365.25)))</f>
        <v>23741.25</v>
      </c>
      <c r="S203" s="52">
        <f t="shared" si="44"/>
        <v>23742</v>
      </c>
      <c r="T203" s="53">
        <f t="shared" si="48"/>
        <v>65</v>
      </c>
      <c r="U203" s="49">
        <f t="shared" si="45"/>
        <v>-50.997946611909654</v>
      </c>
      <c r="V203" s="50">
        <f>(Gesamt!$B$2-IF(I203=0,G203,I203))/365.25</f>
        <v>116</v>
      </c>
      <c r="W203" s="50">
        <f t="shared" si="49"/>
        <v>65.002053388090346</v>
      </c>
      <c r="X203" s="54">
        <f>(F203+(IF(C203="W",IF(F203&lt;23347,VLOOKUP(23346,Staffelung,2,FALSE)*365.25,IF(F203&gt;24990,VLOOKUP(24991,Staffelung,2,FALSE)*365.25,VLOOKUP(F203,Staffelung,2,FALSE)*365.25)),Gesamt!$B$26*365.25)))</f>
        <v>23741.25</v>
      </c>
      <c r="Y203" s="52">
        <f t="shared" si="46"/>
        <v>23742</v>
      </c>
      <c r="Z203" s="53">
        <f t="shared" si="50"/>
        <v>65</v>
      </c>
      <c r="AA203" s="55">
        <f>IF(YEAR(Y203)&lt;=YEAR(Gesamt!$B$2),0,IF(V203&lt;Gesamt!$B$32,(IF(I203=0,G203,I203)+365.25*Gesamt!$B$32),0))</f>
        <v>0</v>
      </c>
      <c r="AB203" s="56">
        <f>IF(U203&lt;Gesamt!$B$36,Gesamt!$C$36,IF(U203&lt;Gesamt!$B$37,Gesamt!$C$37,IF(U203&lt;Gesamt!$B$38,Gesamt!$C$38,Gesamt!$C$39)))</f>
        <v>0</v>
      </c>
      <c r="AC203" s="36">
        <f>IF(AA203&gt;0,IF(AA203&lt;X203,K203/12*Gesamt!$C$32*(1+L203)^(Gesamt!$B$32-VB!V203)*(1+$K$4),0),0)</f>
        <v>0</v>
      </c>
      <c r="AD203" s="36">
        <f>(AC203/Gesamt!$B$32*V203/((1+Gesamt!$B$29)^(Gesamt!$B$32-VB!V203))*(1+AB203))</f>
        <v>0</v>
      </c>
      <c r="AE203" s="55">
        <f>IF(YEAR($Y203)&lt;=YEAR(Gesamt!$B$2),0,IF($V203&lt;Gesamt!$B$33,(IF($I203=0,$G203,$I203)+365.25*Gesamt!$B$33),0))</f>
        <v>0</v>
      </c>
      <c r="AF203" s="36" t="b">
        <f>IF(AE203&gt;0,IF(AE203&lt;$Y203,$K203/12*Gesamt!$C$33*(1+$L203)^(Gesamt!$B$33-VB!$V203)*(1+$K$4),IF(W203&gt;=35,K203/12*Gesamt!$C$33*(1+L203)^(W203-VB!V203)*(1+$K$4),0)))</f>
        <v>0</v>
      </c>
      <c r="AG203" s="36">
        <f>IF(W203&gt;=40,(AF203/Gesamt!$B$33*V203/((1+Gesamt!$B$29)^(Gesamt!$B$33-VB!V203))*(1+AB203)),IF(W203&gt;=35,(AF203/W203*V203/((1+Gesamt!$B$29)^(W203-VB!V203))*(1+AB203)),0))</f>
        <v>0</v>
      </c>
    </row>
    <row r="204" spans="4:33" x14ac:dyDescent="0.15">
      <c r="D204" s="41"/>
      <c r="F204" s="40"/>
      <c r="G204" s="40"/>
      <c r="J204" s="47"/>
      <c r="K204" s="32">
        <f t="shared" si="42"/>
        <v>0</v>
      </c>
      <c r="L204" s="48">
        <v>1.4999999999999999E-2</v>
      </c>
      <c r="M204" s="49">
        <f t="shared" si="43"/>
        <v>-50.997946611909654</v>
      </c>
      <c r="N204" s="50">
        <f>(Gesamt!$B$2-IF(H204=0,G204,H204))/365.25</f>
        <v>116</v>
      </c>
      <c r="O204" s="50">
        <f t="shared" si="47"/>
        <v>65.002053388090346</v>
      </c>
      <c r="P204" s="51">
        <f>IF(AND(OR(AND(H204&lt;=Gesamt!$B$11,G204&lt;=Gesamt!$B$11),AND(H204&gt;0,H204&lt;=Gesamt!$B$11)), O204&gt;=Gesamt!$B$4),VLOOKUP(O204,Gesamt!$B$4:$C$9,2),0)</f>
        <v>12</v>
      </c>
      <c r="Q204" s="37">
        <f>IF(M204&gt;0,((P204*K204/12)/O204*N204*((1+L204)^M204))/((1+Gesamt!$B$29)^(O204-N204)),0)</f>
        <v>0</v>
      </c>
      <c r="R204" s="52">
        <f>(F204+(IF(C204="W",IF(F204&lt;23347,VLOOKUP(23346,Staffelung,2,FALSE)*365.25,IF(F204&gt;24990,VLOOKUP(24991,Staffelung,2,FALSE)*365.25,VLOOKUP(F204,Staffelung,2,FALSE)*365.25)),Gesamt!$B$26*365.25)))</f>
        <v>23741.25</v>
      </c>
      <c r="S204" s="52">
        <f t="shared" si="44"/>
        <v>23742</v>
      </c>
      <c r="T204" s="53">
        <f t="shared" si="48"/>
        <v>65</v>
      </c>
      <c r="U204" s="49">
        <f t="shared" si="45"/>
        <v>-50.997946611909654</v>
      </c>
      <c r="V204" s="50">
        <f>(Gesamt!$B$2-IF(I204=0,G204,I204))/365.25</f>
        <v>116</v>
      </c>
      <c r="W204" s="50">
        <f t="shared" si="49"/>
        <v>65.002053388090346</v>
      </c>
      <c r="X204" s="54">
        <f>(F204+(IF(C204="W",IF(F204&lt;23347,VLOOKUP(23346,Staffelung,2,FALSE)*365.25,IF(F204&gt;24990,VLOOKUP(24991,Staffelung,2,FALSE)*365.25,VLOOKUP(F204,Staffelung,2,FALSE)*365.25)),Gesamt!$B$26*365.25)))</f>
        <v>23741.25</v>
      </c>
      <c r="Y204" s="52">
        <f t="shared" si="46"/>
        <v>23742</v>
      </c>
      <c r="Z204" s="53">
        <f t="shared" si="50"/>
        <v>65</v>
      </c>
      <c r="AA204" s="55">
        <f>IF(YEAR(Y204)&lt;=YEAR(Gesamt!$B$2),0,IF(V204&lt;Gesamt!$B$32,(IF(I204=0,G204,I204)+365.25*Gesamt!$B$32),0))</f>
        <v>0</v>
      </c>
      <c r="AB204" s="56">
        <f>IF(U204&lt;Gesamt!$B$36,Gesamt!$C$36,IF(U204&lt;Gesamt!$B$37,Gesamt!$C$37,IF(U204&lt;Gesamt!$B$38,Gesamt!$C$38,Gesamt!$C$39)))</f>
        <v>0</v>
      </c>
      <c r="AC204" s="36">
        <f>IF(AA204&gt;0,IF(AA204&lt;X204,K204/12*Gesamt!$C$32*(1+L204)^(Gesamt!$B$32-VB!V204)*(1+$K$4),0),0)</f>
        <v>0</v>
      </c>
      <c r="AD204" s="36">
        <f>(AC204/Gesamt!$B$32*V204/((1+Gesamt!$B$29)^(Gesamt!$B$32-VB!V204))*(1+AB204))</f>
        <v>0</v>
      </c>
      <c r="AE204" s="55">
        <f>IF(YEAR($Y204)&lt;=YEAR(Gesamt!$B$2),0,IF($V204&lt;Gesamt!$B$33,(IF($I204=0,$G204,$I204)+365.25*Gesamt!$B$33),0))</f>
        <v>0</v>
      </c>
      <c r="AF204" s="36" t="b">
        <f>IF(AE204&gt;0,IF(AE204&lt;$Y204,$K204/12*Gesamt!$C$33*(1+$L204)^(Gesamt!$B$33-VB!$V204)*(1+$K$4),IF(W204&gt;=35,K204/12*Gesamt!$C$33*(1+L204)^(W204-VB!V204)*(1+$K$4),0)))</f>
        <v>0</v>
      </c>
      <c r="AG204" s="36">
        <f>IF(W204&gt;=40,(AF204/Gesamt!$B$33*V204/((1+Gesamt!$B$29)^(Gesamt!$B$33-VB!V204))*(1+AB204)),IF(W204&gt;=35,(AF204/W204*V204/((1+Gesamt!$B$29)^(W204-VB!V204))*(1+AB204)),0))</f>
        <v>0</v>
      </c>
    </row>
    <row r="205" spans="4:33" x14ac:dyDescent="0.15">
      <c r="D205" s="41"/>
      <c r="F205" s="40"/>
      <c r="G205" s="40"/>
      <c r="J205" s="47"/>
      <c r="K205" s="32">
        <f t="shared" si="42"/>
        <v>0</v>
      </c>
      <c r="L205" s="48">
        <v>1.4999999999999999E-2</v>
      </c>
      <c r="M205" s="49">
        <f t="shared" si="43"/>
        <v>-50.997946611909654</v>
      </c>
      <c r="N205" s="50">
        <f>(Gesamt!$B$2-IF(H205=0,G205,H205))/365.25</f>
        <v>116</v>
      </c>
      <c r="O205" s="50">
        <f t="shared" si="47"/>
        <v>65.002053388090346</v>
      </c>
      <c r="P205" s="51">
        <f>IF(AND(OR(AND(H205&lt;=Gesamt!$B$11,G205&lt;=Gesamt!$B$11),AND(H205&gt;0,H205&lt;=Gesamt!$B$11)), O205&gt;=Gesamt!$B$4),VLOOKUP(O205,Gesamt!$B$4:$C$9,2),0)</f>
        <v>12</v>
      </c>
      <c r="Q205" s="37">
        <f>IF(M205&gt;0,((P205*K205/12)/O205*N205*((1+L205)^M205))/((1+Gesamt!$B$29)^(O205-N205)),0)</f>
        <v>0</v>
      </c>
      <c r="R205" s="52">
        <f>(F205+(IF(C205="W",IF(F205&lt;23347,VLOOKUP(23346,Staffelung,2,FALSE)*365.25,IF(F205&gt;24990,VLOOKUP(24991,Staffelung,2,FALSE)*365.25,VLOOKUP(F205,Staffelung,2,FALSE)*365.25)),Gesamt!$B$26*365.25)))</f>
        <v>23741.25</v>
      </c>
      <c r="S205" s="52">
        <f t="shared" si="44"/>
        <v>23742</v>
      </c>
      <c r="T205" s="53">
        <f t="shared" si="48"/>
        <v>65</v>
      </c>
      <c r="U205" s="49">
        <f t="shared" si="45"/>
        <v>-50.997946611909654</v>
      </c>
      <c r="V205" s="50">
        <f>(Gesamt!$B$2-IF(I205=0,G205,I205))/365.25</f>
        <v>116</v>
      </c>
      <c r="W205" s="50">
        <f t="shared" si="49"/>
        <v>65.002053388090346</v>
      </c>
      <c r="X205" s="54">
        <f>(F205+(IF(C205="W",IF(F205&lt;23347,VLOOKUP(23346,Staffelung,2,FALSE)*365.25,IF(F205&gt;24990,VLOOKUP(24991,Staffelung,2,FALSE)*365.25,VLOOKUP(F205,Staffelung,2,FALSE)*365.25)),Gesamt!$B$26*365.25)))</f>
        <v>23741.25</v>
      </c>
      <c r="Y205" s="52">
        <f t="shared" si="46"/>
        <v>23742</v>
      </c>
      <c r="Z205" s="53">
        <f t="shared" si="50"/>
        <v>65</v>
      </c>
      <c r="AA205" s="55">
        <f>IF(YEAR(Y205)&lt;=YEAR(Gesamt!$B$2),0,IF(V205&lt;Gesamt!$B$32,(IF(I205=0,G205,I205)+365.25*Gesamt!$B$32),0))</f>
        <v>0</v>
      </c>
      <c r="AB205" s="56">
        <f>IF(U205&lt;Gesamt!$B$36,Gesamt!$C$36,IF(U205&lt;Gesamt!$B$37,Gesamt!$C$37,IF(U205&lt;Gesamt!$B$38,Gesamt!$C$38,Gesamt!$C$39)))</f>
        <v>0</v>
      </c>
      <c r="AC205" s="36">
        <f>IF(AA205&gt;0,IF(AA205&lt;X205,K205/12*Gesamt!$C$32*(1+L205)^(Gesamt!$B$32-VB!V205)*(1+$K$4),0),0)</f>
        <v>0</v>
      </c>
      <c r="AD205" s="36">
        <f>(AC205/Gesamt!$B$32*V205/((1+Gesamt!$B$29)^(Gesamt!$B$32-VB!V205))*(1+AB205))</f>
        <v>0</v>
      </c>
      <c r="AE205" s="55">
        <f>IF(YEAR($Y205)&lt;=YEAR(Gesamt!$B$2),0,IF($V205&lt;Gesamt!$B$33,(IF($I205=0,$G205,$I205)+365.25*Gesamt!$B$33),0))</f>
        <v>0</v>
      </c>
      <c r="AF205" s="36" t="b">
        <f>IF(AE205&gt;0,IF(AE205&lt;$Y205,$K205/12*Gesamt!$C$33*(1+$L205)^(Gesamt!$B$33-VB!$V205)*(1+$K$4),IF(W205&gt;=35,K205/12*Gesamt!$C$33*(1+L205)^(W205-VB!V205)*(1+$K$4),0)))</f>
        <v>0</v>
      </c>
      <c r="AG205" s="36">
        <f>IF(W205&gt;=40,(AF205/Gesamt!$B$33*V205/((1+Gesamt!$B$29)^(Gesamt!$B$33-VB!V205))*(1+AB205)),IF(W205&gt;=35,(AF205/W205*V205/((1+Gesamt!$B$29)^(W205-VB!V205))*(1+AB205)),0))</f>
        <v>0</v>
      </c>
    </row>
    <row r="206" spans="4:33" x14ac:dyDescent="0.15">
      <c r="D206" s="41"/>
      <c r="F206" s="40"/>
      <c r="G206" s="40"/>
      <c r="J206" s="47"/>
      <c r="K206" s="32">
        <f t="shared" si="42"/>
        <v>0</v>
      </c>
      <c r="L206" s="48">
        <v>1.4999999999999999E-2</v>
      </c>
      <c r="M206" s="49">
        <f t="shared" si="43"/>
        <v>-50.997946611909654</v>
      </c>
      <c r="N206" s="50">
        <f>(Gesamt!$B$2-IF(H206=0,G206,H206))/365.25</f>
        <v>116</v>
      </c>
      <c r="O206" s="50">
        <f t="shared" si="47"/>
        <v>65.002053388090346</v>
      </c>
      <c r="P206" s="51">
        <f>IF(AND(OR(AND(H206&lt;=Gesamt!$B$11,G206&lt;=Gesamt!$B$11),AND(H206&gt;0,H206&lt;=Gesamt!$B$11)), O206&gt;=Gesamt!$B$4),VLOOKUP(O206,Gesamt!$B$4:$C$9,2),0)</f>
        <v>12</v>
      </c>
      <c r="Q206" s="37">
        <f>IF(M206&gt;0,((P206*K206/12)/O206*N206*((1+L206)^M206))/((1+Gesamt!$B$29)^(O206-N206)),0)</f>
        <v>0</v>
      </c>
      <c r="R206" s="52">
        <f>(F206+(IF(C206="W",IF(F206&lt;23347,VLOOKUP(23346,Staffelung,2,FALSE)*365.25,IF(F206&gt;24990,VLOOKUP(24991,Staffelung,2,FALSE)*365.25,VLOOKUP(F206,Staffelung,2,FALSE)*365.25)),Gesamt!$B$26*365.25)))</f>
        <v>23741.25</v>
      </c>
      <c r="S206" s="52">
        <f t="shared" si="44"/>
        <v>23742</v>
      </c>
      <c r="T206" s="53">
        <f t="shared" si="48"/>
        <v>65</v>
      </c>
      <c r="U206" s="49">
        <f t="shared" si="45"/>
        <v>-50.997946611909654</v>
      </c>
      <c r="V206" s="50">
        <f>(Gesamt!$B$2-IF(I206=0,G206,I206))/365.25</f>
        <v>116</v>
      </c>
      <c r="W206" s="50">
        <f t="shared" si="49"/>
        <v>65.002053388090346</v>
      </c>
      <c r="X206" s="54">
        <f>(F206+(IF(C206="W",IF(F206&lt;23347,VLOOKUP(23346,Staffelung,2,FALSE)*365.25,IF(F206&gt;24990,VLOOKUP(24991,Staffelung,2,FALSE)*365.25,VLOOKUP(F206,Staffelung,2,FALSE)*365.25)),Gesamt!$B$26*365.25)))</f>
        <v>23741.25</v>
      </c>
      <c r="Y206" s="52">
        <f t="shared" si="46"/>
        <v>23742</v>
      </c>
      <c r="Z206" s="53">
        <f t="shared" si="50"/>
        <v>65</v>
      </c>
      <c r="AA206" s="55">
        <f>IF(YEAR(Y206)&lt;=YEAR(Gesamt!$B$2),0,IF(V206&lt;Gesamt!$B$32,(IF(I206=0,G206,I206)+365.25*Gesamt!$B$32),0))</f>
        <v>0</v>
      </c>
      <c r="AB206" s="56">
        <f>IF(U206&lt;Gesamt!$B$36,Gesamt!$C$36,IF(U206&lt;Gesamt!$B$37,Gesamt!$C$37,IF(U206&lt;Gesamt!$B$38,Gesamt!$C$38,Gesamt!$C$39)))</f>
        <v>0</v>
      </c>
      <c r="AC206" s="36">
        <f>IF(AA206&gt;0,IF(AA206&lt;X206,K206/12*Gesamt!$C$32*(1+L206)^(Gesamt!$B$32-VB!V206)*(1+$K$4),0),0)</f>
        <v>0</v>
      </c>
      <c r="AD206" s="36">
        <f>(AC206/Gesamt!$B$32*V206/((1+Gesamt!$B$29)^(Gesamt!$B$32-VB!V206))*(1+AB206))</f>
        <v>0</v>
      </c>
      <c r="AE206" s="55">
        <f>IF(YEAR($Y206)&lt;=YEAR(Gesamt!$B$2),0,IF($V206&lt;Gesamt!$B$33,(IF($I206=0,$G206,$I206)+365.25*Gesamt!$B$33),0))</f>
        <v>0</v>
      </c>
      <c r="AF206" s="36" t="b">
        <f>IF(AE206&gt;0,IF(AE206&lt;$Y206,$K206/12*Gesamt!$C$33*(1+$L206)^(Gesamt!$B$33-VB!$V206)*(1+$K$4),IF(W206&gt;=35,K206/12*Gesamt!$C$33*(1+L206)^(W206-VB!V206)*(1+$K$4),0)))</f>
        <v>0</v>
      </c>
      <c r="AG206" s="36">
        <f>IF(W206&gt;=40,(AF206/Gesamt!$B$33*V206/((1+Gesamt!$B$29)^(Gesamt!$B$33-VB!V206))*(1+AB206)),IF(W206&gt;=35,(AF206/W206*V206/((1+Gesamt!$B$29)^(W206-VB!V206))*(1+AB206)),0))</f>
        <v>0</v>
      </c>
    </row>
    <row r="207" spans="4:33" x14ac:dyDescent="0.15">
      <c r="D207" s="41"/>
      <c r="F207" s="40"/>
      <c r="G207" s="40"/>
      <c r="J207" s="47"/>
      <c r="K207" s="32">
        <f t="shared" si="42"/>
        <v>0</v>
      </c>
      <c r="L207" s="48">
        <v>1.4999999999999999E-2</v>
      </c>
      <c r="M207" s="49">
        <f t="shared" si="43"/>
        <v>-50.997946611909654</v>
      </c>
      <c r="N207" s="50">
        <f>(Gesamt!$B$2-IF(H207=0,G207,H207))/365.25</f>
        <v>116</v>
      </c>
      <c r="O207" s="50">
        <f t="shared" si="47"/>
        <v>65.002053388090346</v>
      </c>
      <c r="P207" s="51">
        <f>IF(AND(OR(AND(H207&lt;=Gesamt!$B$11,G207&lt;=Gesamt!$B$11),AND(H207&gt;0,H207&lt;=Gesamt!$B$11)), O207&gt;=Gesamt!$B$4),VLOOKUP(O207,Gesamt!$B$4:$C$9,2),0)</f>
        <v>12</v>
      </c>
      <c r="Q207" s="37">
        <f>IF(M207&gt;0,((P207*K207/12)/O207*N207*((1+L207)^M207))/((1+Gesamt!$B$29)^(O207-N207)),0)</f>
        <v>0</v>
      </c>
      <c r="R207" s="52">
        <f>(F207+(IF(C207="W",IF(F207&lt;23347,VLOOKUP(23346,Staffelung,2,FALSE)*365.25,IF(F207&gt;24990,VLOOKUP(24991,Staffelung,2,FALSE)*365.25,VLOOKUP(F207,Staffelung,2,FALSE)*365.25)),Gesamt!$B$26*365.25)))</f>
        <v>23741.25</v>
      </c>
      <c r="S207" s="52">
        <f t="shared" si="44"/>
        <v>23742</v>
      </c>
      <c r="T207" s="53">
        <f t="shared" si="48"/>
        <v>65</v>
      </c>
      <c r="U207" s="49">
        <f t="shared" si="45"/>
        <v>-50.997946611909654</v>
      </c>
      <c r="V207" s="50">
        <f>(Gesamt!$B$2-IF(I207=0,G207,I207))/365.25</f>
        <v>116</v>
      </c>
      <c r="W207" s="50">
        <f t="shared" si="49"/>
        <v>65.002053388090346</v>
      </c>
      <c r="X207" s="54">
        <f>(F207+(IF(C207="W",IF(F207&lt;23347,VLOOKUP(23346,Staffelung,2,FALSE)*365.25,IF(F207&gt;24990,VLOOKUP(24991,Staffelung,2,FALSE)*365.25,VLOOKUP(F207,Staffelung,2,FALSE)*365.25)),Gesamt!$B$26*365.25)))</f>
        <v>23741.25</v>
      </c>
      <c r="Y207" s="52">
        <f t="shared" si="46"/>
        <v>23742</v>
      </c>
      <c r="Z207" s="53">
        <f t="shared" si="50"/>
        <v>65</v>
      </c>
      <c r="AA207" s="55">
        <f>IF(YEAR(Y207)&lt;=YEAR(Gesamt!$B$2),0,IF(V207&lt;Gesamt!$B$32,(IF(I207=0,G207,I207)+365.25*Gesamt!$B$32),0))</f>
        <v>0</v>
      </c>
      <c r="AB207" s="56">
        <f>IF(U207&lt;Gesamt!$B$36,Gesamt!$C$36,IF(U207&lt;Gesamt!$B$37,Gesamt!$C$37,IF(U207&lt;Gesamt!$B$38,Gesamt!$C$38,Gesamt!$C$39)))</f>
        <v>0</v>
      </c>
      <c r="AC207" s="36">
        <f>IF(AA207&gt;0,IF(AA207&lt;X207,K207/12*Gesamt!$C$32*(1+L207)^(Gesamt!$B$32-VB!V207)*(1+$K$4),0),0)</f>
        <v>0</v>
      </c>
      <c r="AD207" s="36">
        <f>(AC207/Gesamt!$B$32*V207/((1+Gesamt!$B$29)^(Gesamt!$B$32-VB!V207))*(1+AB207))</f>
        <v>0</v>
      </c>
      <c r="AE207" s="55">
        <f>IF(YEAR($Y207)&lt;=YEAR(Gesamt!$B$2),0,IF($V207&lt;Gesamt!$B$33,(IF($I207=0,$G207,$I207)+365.25*Gesamt!$B$33),0))</f>
        <v>0</v>
      </c>
      <c r="AF207" s="36" t="b">
        <f>IF(AE207&gt;0,IF(AE207&lt;$Y207,$K207/12*Gesamt!$C$33*(1+$L207)^(Gesamt!$B$33-VB!$V207)*(1+$K$4),IF(W207&gt;=35,K207/12*Gesamt!$C$33*(1+L207)^(W207-VB!V207)*(1+$K$4),0)))</f>
        <v>0</v>
      </c>
      <c r="AG207" s="36">
        <f>IF(W207&gt;=40,(AF207/Gesamt!$B$33*V207/((1+Gesamt!$B$29)^(Gesamt!$B$33-VB!V207))*(1+AB207)),IF(W207&gt;=35,(AF207/W207*V207/((1+Gesamt!$B$29)^(W207-VB!V207))*(1+AB207)),0))</f>
        <v>0</v>
      </c>
    </row>
    <row r="208" spans="4:33" x14ac:dyDescent="0.15">
      <c r="D208" s="41"/>
      <c r="F208" s="40"/>
      <c r="G208" s="40"/>
      <c r="J208" s="47"/>
      <c r="K208" s="32">
        <f t="shared" si="42"/>
        <v>0</v>
      </c>
      <c r="L208" s="48">
        <v>1.4999999999999999E-2</v>
      </c>
      <c r="M208" s="49">
        <f t="shared" si="43"/>
        <v>-50.997946611909654</v>
      </c>
      <c r="N208" s="50">
        <f>(Gesamt!$B$2-IF(H208=0,G208,H208))/365.25</f>
        <v>116</v>
      </c>
      <c r="O208" s="50">
        <f t="shared" si="47"/>
        <v>65.002053388090346</v>
      </c>
      <c r="P208" s="51">
        <f>IF(AND(OR(AND(H208&lt;=Gesamt!$B$11,G208&lt;=Gesamt!$B$11),AND(H208&gt;0,H208&lt;=Gesamt!$B$11)), O208&gt;=Gesamt!$B$4),VLOOKUP(O208,Gesamt!$B$4:$C$9,2),0)</f>
        <v>12</v>
      </c>
      <c r="Q208" s="37">
        <f>IF(M208&gt;0,((P208*K208/12)/O208*N208*((1+L208)^M208))/((1+Gesamt!$B$29)^(O208-N208)),0)</f>
        <v>0</v>
      </c>
      <c r="R208" s="52">
        <f>(F208+(IF(C208="W",IF(F208&lt;23347,VLOOKUP(23346,Staffelung,2,FALSE)*365.25,IF(F208&gt;24990,VLOOKUP(24991,Staffelung,2,FALSE)*365.25,VLOOKUP(F208,Staffelung,2,FALSE)*365.25)),Gesamt!$B$26*365.25)))</f>
        <v>23741.25</v>
      </c>
      <c r="S208" s="52">
        <f t="shared" si="44"/>
        <v>23742</v>
      </c>
      <c r="T208" s="53">
        <f t="shared" si="48"/>
        <v>65</v>
      </c>
      <c r="U208" s="49">
        <f t="shared" si="45"/>
        <v>-50.997946611909654</v>
      </c>
      <c r="V208" s="50">
        <f>(Gesamt!$B$2-IF(I208=0,G208,I208))/365.25</f>
        <v>116</v>
      </c>
      <c r="W208" s="50">
        <f t="shared" si="49"/>
        <v>65.002053388090346</v>
      </c>
      <c r="X208" s="54">
        <f>(F208+(IF(C208="W",IF(F208&lt;23347,VLOOKUP(23346,Staffelung,2,FALSE)*365.25,IF(F208&gt;24990,VLOOKUP(24991,Staffelung,2,FALSE)*365.25,VLOOKUP(F208,Staffelung,2,FALSE)*365.25)),Gesamt!$B$26*365.25)))</f>
        <v>23741.25</v>
      </c>
      <c r="Y208" s="52">
        <f t="shared" si="46"/>
        <v>23742</v>
      </c>
      <c r="Z208" s="53">
        <f t="shared" si="50"/>
        <v>65</v>
      </c>
      <c r="AA208" s="55">
        <f>IF(YEAR(Y208)&lt;=YEAR(Gesamt!$B$2),0,IF(V208&lt;Gesamt!$B$32,(IF(I208=0,G208,I208)+365.25*Gesamt!$B$32),0))</f>
        <v>0</v>
      </c>
      <c r="AB208" s="56">
        <f>IF(U208&lt;Gesamt!$B$36,Gesamt!$C$36,IF(U208&lt;Gesamt!$B$37,Gesamt!$C$37,IF(U208&lt;Gesamt!$B$38,Gesamt!$C$38,Gesamt!$C$39)))</f>
        <v>0</v>
      </c>
      <c r="AC208" s="36">
        <f>IF(AA208&gt;0,IF(AA208&lt;X208,K208/12*Gesamt!$C$32*(1+L208)^(Gesamt!$B$32-VB!V208)*(1+$K$4),0),0)</f>
        <v>0</v>
      </c>
      <c r="AD208" s="36">
        <f>(AC208/Gesamt!$B$32*V208/((1+Gesamt!$B$29)^(Gesamt!$B$32-VB!V208))*(1+AB208))</f>
        <v>0</v>
      </c>
      <c r="AE208" s="55">
        <f>IF(YEAR($Y208)&lt;=YEAR(Gesamt!$B$2),0,IF($V208&lt;Gesamt!$B$33,(IF($I208=0,$G208,$I208)+365.25*Gesamt!$B$33),0))</f>
        <v>0</v>
      </c>
      <c r="AF208" s="36" t="b">
        <f>IF(AE208&gt;0,IF(AE208&lt;$Y208,$K208/12*Gesamt!$C$33*(1+$L208)^(Gesamt!$B$33-VB!$V208)*(1+$K$4),IF(W208&gt;=35,K208/12*Gesamt!$C$33*(1+L208)^(W208-VB!V208)*(1+$K$4),0)))</f>
        <v>0</v>
      </c>
      <c r="AG208" s="36">
        <f>IF(W208&gt;=40,(AF208/Gesamt!$B$33*V208/((1+Gesamt!$B$29)^(Gesamt!$B$33-VB!V208))*(1+AB208)),IF(W208&gt;=35,(AF208/W208*V208/((1+Gesamt!$B$29)^(W208-VB!V208))*(1+AB208)),0))</f>
        <v>0</v>
      </c>
    </row>
    <row r="209" spans="4:33" x14ac:dyDescent="0.15">
      <c r="D209" s="41"/>
      <c r="F209" s="40"/>
      <c r="G209" s="40"/>
      <c r="J209" s="47"/>
      <c r="K209" s="32">
        <f t="shared" si="42"/>
        <v>0</v>
      </c>
      <c r="L209" s="48">
        <v>1.4999999999999999E-2</v>
      </c>
      <c r="M209" s="49">
        <f t="shared" si="43"/>
        <v>-50.997946611909654</v>
      </c>
      <c r="N209" s="50">
        <f>(Gesamt!$B$2-IF(H209=0,G209,H209))/365.25</f>
        <v>116</v>
      </c>
      <c r="O209" s="50">
        <f t="shared" si="47"/>
        <v>65.002053388090346</v>
      </c>
      <c r="P209" s="51">
        <f>IF(AND(OR(AND(H209&lt;=Gesamt!$B$11,G209&lt;=Gesamt!$B$11),AND(H209&gt;0,H209&lt;=Gesamt!$B$11)), O209&gt;=Gesamt!$B$4),VLOOKUP(O209,Gesamt!$B$4:$C$9,2),0)</f>
        <v>12</v>
      </c>
      <c r="Q209" s="37">
        <f>IF(M209&gt;0,((P209*K209/12)/O209*N209*((1+L209)^M209))/((1+Gesamt!$B$29)^(O209-N209)),0)</f>
        <v>0</v>
      </c>
      <c r="R209" s="52">
        <f>(F209+(IF(C209="W",IF(F209&lt;23347,VLOOKUP(23346,Staffelung,2,FALSE)*365.25,IF(F209&gt;24990,VLOOKUP(24991,Staffelung,2,FALSE)*365.25,VLOOKUP(F209,Staffelung,2,FALSE)*365.25)),Gesamt!$B$26*365.25)))</f>
        <v>23741.25</v>
      </c>
      <c r="S209" s="52">
        <f t="shared" si="44"/>
        <v>23742</v>
      </c>
      <c r="T209" s="53">
        <f t="shared" si="48"/>
        <v>65</v>
      </c>
      <c r="U209" s="49">
        <f t="shared" si="45"/>
        <v>-50.997946611909654</v>
      </c>
      <c r="V209" s="50">
        <f>(Gesamt!$B$2-IF(I209=0,G209,I209))/365.25</f>
        <v>116</v>
      </c>
      <c r="W209" s="50">
        <f t="shared" si="49"/>
        <v>65.002053388090346</v>
      </c>
      <c r="X209" s="54">
        <f>(F209+(IF(C209="W",IF(F209&lt;23347,VLOOKUP(23346,Staffelung,2,FALSE)*365.25,IF(F209&gt;24990,VLOOKUP(24991,Staffelung,2,FALSE)*365.25,VLOOKUP(F209,Staffelung,2,FALSE)*365.25)),Gesamt!$B$26*365.25)))</f>
        <v>23741.25</v>
      </c>
      <c r="Y209" s="52">
        <f t="shared" si="46"/>
        <v>23742</v>
      </c>
      <c r="Z209" s="53">
        <f t="shared" si="50"/>
        <v>65</v>
      </c>
      <c r="AA209" s="55">
        <f>IF(YEAR(Y209)&lt;=YEAR(Gesamt!$B$2),0,IF(V209&lt;Gesamt!$B$32,(IF(I209=0,G209,I209)+365.25*Gesamt!$B$32),0))</f>
        <v>0</v>
      </c>
      <c r="AB209" s="56">
        <f>IF(U209&lt;Gesamt!$B$36,Gesamt!$C$36,IF(U209&lt;Gesamt!$B$37,Gesamt!$C$37,IF(U209&lt;Gesamt!$B$38,Gesamt!$C$38,Gesamt!$C$39)))</f>
        <v>0</v>
      </c>
      <c r="AC209" s="36">
        <f>IF(AA209&gt;0,IF(AA209&lt;X209,K209/12*Gesamt!$C$32*(1+L209)^(Gesamt!$B$32-VB!V209)*(1+$K$4),0),0)</f>
        <v>0</v>
      </c>
      <c r="AD209" s="36">
        <f>(AC209/Gesamt!$B$32*V209/((1+Gesamt!$B$29)^(Gesamt!$B$32-VB!V209))*(1+AB209))</f>
        <v>0</v>
      </c>
      <c r="AE209" s="55">
        <f>IF(YEAR($Y209)&lt;=YEAR(Gesamt!$B$2),0,IF($V209&lt;Gesamt!$B$33,(IF($I209=0,$G209,$I209)+365.25*Gesamt!$B$33),0))</f>
        <v>0</v>
      </c>
      <c r="AF209" s="36" t="b">
        <f>IF(AE209&gt;0,IF(AE209&lt;$Y209,$K209/12*Gesamt!$C$33*(1+$L209)^(Gesamt!$B$33-VB!$V209)*(1+$K$4),IF(W209&gt;=35,K209/12*Gesamt!$C$33*(1+L209)^(W209-VB!V209)*(1+$K$4),0)))</f>
        <v>0</v>
      </c>
      <c r="AG209" s="36">
        <f>IF(W209&gt;=40,(AF209/Gesamt!$B$33*V209/((1+Gesamt!$B$29)^(Gesamt!$B$33-VB!V209))*(1+AB209)),IF(W209&gt;=35,(AF209/W209*V209/((1+Gesamt!$B$29)^(W209-VB!V209))*(1+AB209)),0))</f>
        <v>0</v>
      </c>
    </row>
    <row r="210" spans="4:33" x14ac:dyDescent="0.15">
      <c r="D210" s="41"/>
      <c r="F210" s="40"/>
      <c r="G210" s="40"/>
      <c r="J210" s="47"/>
      <c r="K210" s="32">
        <f t="shared" si="42"/>
        <v>0</v>
      </c>
      <c r="L210" s="48">
        <v>1.4999999999999999E-2</v>
      </c>
      <c r="M210" s="49">
        <f t="shared" si="43"/>
        <v>-50.997946611909654</v>
      </c>
      <c r="N210" s="50">
        <f>(Gesamt!$B$2-IF(H210=0,G210,H210))/365.25</f>
        <v>116</v>
      </c>
      <c r="O210" s="50">
        <f t="shared" si="47"/>
        <v>65.002053388090346</v>
      </c>
      <c r="P210" s="51">
        <f>IF(AND(OR(AND(H210&lt;=Gesamt!$B$11,G210&lt;=Gesamt!$B$11),AND(H210&gt;0,H210&lt;=Gesamt!$B$11)), O210&gt;=Gesamt!$B$4),VLOOKUP(O210,Gesamt!$B$4:$C$9,2),0)</f>
        <v>12</v>
      </c>
      <c r="Q210" s="37">
        <f>IF(M210&gt;0,((P210*K210/12)/O210*N210*((1+L210)^M210))/((1+Gesamt!$B$29)^(O210-N210)),0)</f>
        <v>0</v>
      </c>
      <c r="R210" s="52">
        <f>(F210+(IF(C210="W",IF(F210&lt;23347,VLOOKUP(23346,Staffelung,2,FALSE)*365.25,IF(F210&gt;24990,VLOOKUP(24991,Staffelung,2,FALSE)*365.25,VLOOKUP(F210,Staffelung,2,FALSE)*365.25)),Gesamt!$B$26*365.25)))</f>
        <v>23741.25</v>
      </c>
      <c r="S210" s="52">
        <f t="shared" si="44"/>
        <v>23742</v>
      </c>
      <c r="T210" s="53">
        <f t="shared" si="48"/>
        <v>65</v>
      </c>
      <c r="U210" s="49">
        <f t="shared" si="45"/>
        <v>-50.997946611909654</v>
      </c>
      <c r="V210" s="50">
        <f>(Gesamt!$B$2-IF(I210=0,G210,I210))/365.25</f>
        <v>116</v>
      </c>
      <c r="W210" s="50">
        <f t="shared" si="49"/>
        <v>65.002053388090346</v>
      </c>
      <c r="X210" s="54">
        <f>(F210+(IF(C210="W",IF(F210&lt;23347,VLOOKUP(23346,Staffelung,2,FALSE)*365.25,IF(F210&gt;24990,VLOOKUP(24991,Staffelung,2,FALSE)*365.25,VLOOKUP(F210,Staffelung,2,FALSE)*365.25)),Gesamt!$B$26*365.25)))</f>
        <v>23741.25</v>
      </c>
      <c r="Y210" s="52">
        <f t="shared" si="46"/>
        <v>23742</v>
      </c>
      <c r="Z210" s="53">
        <f t="shared" si="50"/>
        <v>65</v>
      </c>
      <c r="AA210" s="55">
        <f>IF(YEAR(Y210)&lt;=YEAR(Gesamt!$B$2),0,IF(V210&lt;Gesamt!$B$32,(IF(I210=0,G210,I210)+365.25*Gesamt!$B$32),0))</f>
        <v>0</v>
      </c>
      <c r="AB210" s="56">
        <f>IF(U210&lt;Gesamt!$B$36,Gesamt!$C$36,IF(U210&lt;Gesamt!$B$37,Gesamt!$C$37,IF(U210&lt;Gesamt!$B$38,Gesamt!$C$38,Gesamt!$C$39)))</f>
        <v>0</v>
      </c>
      <c r="AC210" s="36">
        <f>IF(AA210&gt;0,IF(AA210&lt;X210,K210/12*Gesamt!$C$32*(1+L210)^(Gesamt!$B$32-VB!V210)*(1+$K$4),0),0)</f>
        <v>0</v>
      </c>
      <c r="AD210" s="36">
        <f>(AC210/Gesamt!$B$32*V210/((1+Gesamt!$B$29)^(Gesamt!$B$32-VB!V210))*(1+AB210))</f>
        <v>0</v>
      </c>
      <c r="AE210" s="55">
        <f>IF(YEAR($Y210)&lt;=YEAR(Gesamt!$B$2),0,IF($V210&lt;Gesamt!$B$33,(IF($I210=0,$G210,$I210)+365.25*Gesamt!$B$33),0))</f>
        <v>0</v>
      </c>
      <c r="AF210" s="36" t="b">
        <f>IF(AE210&gt;0,IF(AE210&lt;$Y210,$K210/12*Gesamt!$C$33*(1+$L210)^(Gesamt!$B$33-VB!$V210)*(1+$K$4),IF(W210&gt;=35,K210/12*Gesamt!$C$33*(1+L210)^(W210-VB!V210)*(1+$K$4),0)))</f>
        <v>0</v>
      </c>
      <c r="AG210" s="36">
        <f>IF(W210&gt;=40,(AF210/Gesamt!$B$33*V210/((1+Gesamt!$B$29)^(Gesamt!$B$33-VB!V210))*(1+AB210)),IF(W210&gt;=35,(AF210/W210*V210/((1+Gesamt!$B$29)^(W210-VB!V210))*(1+AB210)),0))</f>
        <v>0</v>
      </c>
    </row>
    <row r="211" spans="4:33" x14ac:dyDescent="0.15">
      <c r="D211" s="41"/>
      <c r="F211" s="40"/>
      <c r="G211" s="40"/>
      <c r="J211" s="47"/>
      <c r="K211" s="32">
        <f t="shared" si="42"/>
        <v>0</v>
      </c>
      <c r="L211" s="48">
        <v>1.4999999999999999E-2</v>
      </c>
      <c r="M211" s="49">
        <f t="shared" si="43"/>
        <v>-50.997946611909654</v>
      </c>
      <c r="N211" s="50">
        <f>(Gesamt!$B$2-IF(H211=0,G211,H211))/365.25</f>
        <v>116</v>
      </c>
      <c r="O211" s="50">
        <f t="shared" si="47"/>
        <v>65.002053388090346</v>
      </c>
      <c r="P211" s="51">
        <f>IF(AND(OR(AND(H211&lt;=Gesamt!$B$11,G211&lt;=Gesamt!$B$11),AND(H211&gt;0,H211&lt;=Gesamt!$B$11)), O211&gt;=Gesamt!$B$4),VLOOKUP(O211,Gesamt!$B$4:$C$9,2),0)</f>
        <v>12</v>
      </c>
      <c r="Q211" s="37">
        <f>IF(M211&gt;0,((P211*K211/12)/O211*N211*((1+L211)^M211))/((1+Gesamt!$B$29)^(O211-N211)),0)</f>
        <v>0</v>
      </c>
      <c r="R211" s="52">
        <f>(F211+(IF(C211="W",IF(F211&lt;23347,VLOOKUP(23346,Staffelung,2,FALSE)*365.25,IF(F211&gt;24990,VLOOKUP(24991,Staffelung,2,FALSE)*365.25,VLOOKUP(F211,Staffelung,2,FALSE)*365.25)),Gesamt!$B$26*365.25)))</f>
        <v>23741.25</v>
      </c>
      <c r="S211" s="52">
        <f t="shared" si="44"/>
        <v>23742</v>
      </c>
      <c r="T211" s="53">
        <f t="shared" si="48"/>
        <v>65</v>
      </c>
      <c r="U211" s="49">
        <f t="shared" si="45"/>
        <v>-50.997946611909654</v>
      </c>
      <c r="V211" s="50">
        <f>(Gesamt!$B$2-IF(I211=0,G211,I211))/365.25</f>
        <v>116</v>
      </c>
      <c r="W211" s="50">
        <f t="shared" si="49"/>
        <v>65.002053388090346</v>
      </c>
      <c r="X211" s="54">
        <f>(F211+(IF(C211="W",IF(F211&lt;23347,VLOOKUP(23346,Staffelung,2,FALSE)*365.25,IF(F211&gt;24990,VLOOKUP(24991,Staffelung,2,FALSE)*365.25,VLOOKUP(F211,Staffelung,2,FALSE)*365.25)),Gesamt!$B$26*365.25)))</f>
        <v>23741.25</v>
      </c>
      <c r="Y211" s="52">
        <f t="shared" si="46"/>
        <v>23742</v>
      </c>
      <c r="Z211" s="53">
        <f t="shared" si="50"/>
        <v>65</v>
      </c>
      <c r="AA211" s="55">
        <f>IF(YEAR(Y211)&lt;=YEAR(Gesamt!$B$2),0,IF(V211&lt;Gesamt!$B$32,(IF(I211=0,G211,I211)+365.25*Gesamt!$B$32),0))</f>
        <v>0</v>
      </c>
      <c r="AB211" s="56">
        <f>IF(U211&lt;Gesamt!$B$36,Gesamt!$C$36,IF(U211&lt;Gesamt!$B$37,Gesamt!$C$37,IF(U211&lt;Gesamt!$B$38,Gesamt!$C$38,Gesamt!$C$39)))</f>
        <v>0</v>
      </c>
      <c r="AC211" s="36">
        <f>IF(AA211&gt;0,IF(AA211&lt;X211,K211/12*Gesamt!$C$32*(1+L211)^(Gesamt!$B$32-VB!V211)*(1+$K$4),0),0)</f>
        <v>0</v>
      </c>
      <c r="AD211" s="36">
        <f>(AC211/Gesamt!$B$32*V211/((1+Gesamt!$B$29)^(Gesamt!$B$32-VB!V211))*(1+AB211))</f>
        <v>0</v>
      </c>
      <c r="AE211" s="55">
        <f>IF(YEAR($Y211)&lt;=YEAR(Gesamt!$B$2),0,IF($V211&lt;Gesamt!$B$33,(IF($I211=0,$G211,$I211)+365.25*Gesamt!$B$33),0))</f>
        <v>0</v>
      </c>
      <c r="AF211" s="36" t="b">
        <f>IF(AE211&gt;0,IF(AE211&lt;$Y211,$K211/12*Gesamt!$C$33*(1+$L211)^(Gesamt!$B$33-VB!$V211)*(1+$K$4),IF(W211&gt;=35,K211/12*Gesamt!$C$33*(1+L211)^(W211-VB!V211)*(1+$K$4),0)))</f>
        <v>0</v>
      </c>
      <c r="AG211" s="36">
        <f>IF(W211&gt;=40,(AF211/Gesamt!$B$33*V211/((1+Gesamt!$B$29)^(Gesamt!$B$33-VB!V211))*(1+AB211)),IF(W211&gt;=35,(AF211/W211*V211/((1+Gesamt!$B$29)^(W211-VB!V211))*(1+AB211)),0))</f>
        <v>0</v>
      </c>
    </row>
    <row r="212" spans="4:33" x14ac:dyDescent="0.15">
      <c r="D212" s="41"/>
      <c r="F212" s="40"/>
      <c r="G212" s="40"/>
      <c r="J212" s="47"/>
      <c r="K212" s="32">
        <f t="shared" si="42"/>
        <v>0</v>
      </c>
      <c r="L212" s="48">
        <v>1.4999999999999999E-2</v>
      </c>
      <c r="M212" s="49">
        <f t="shared" si="43"/>
        <v>-50.997946611909654</v>
      </c>
      <c r="N212" s="50">
        <f>(Gesamt!$B$2-IF(H212=0,G212,H212))/365.25</f>
        <v>116</v>
      </c>
      <c r="O212" s="50">
        <f t="shared" si="47"/>
        <v>65.002053388090346</v>
      </c>
      <c r="P212" s="51">
        <f>IF(AND(OR(AND(H212&lt;=Gesamt!$B$11,G212&lt;=Gesamt!$B$11),AND(H212&gt;0,H212&lt;=Gesamt!$B$11)), O212&gt;=Gesamt!$B$4),VLOOKUP(O212,Gesamt!$B$4:$C$9,2),0)</f>
        <v>12</v>
      </c>
      <c r="Q212" s="37">
        <f>IF(M212&gt;0,((P212*K212/12)/O212*N212*((1+L212)^M212))/((1+Gesamt!$B$29)^(O212-N212)),0)</f>
        <v>0</v>
      </c>
      <c r="R212" s="52">
        <f>(F212+(IF(C212="W",IF(F212&lt;23347,VLOOKUP(23346,Staffelung,2,FALSE)*365.25,IF(F212&gt;24990,VLOOKUP(24991,Staffelung,2,FALSE)*365.25,VLOOKUP(F212,Staffelung,2,FALSE)*365.25)),Gesamt!$B$26*365.25)))</f>
        <v>23741.25</v>
      </c>
      <c r="S212" s="52">
        <f t="shared" si="44"/>
        <v>23742</v>
      </c>
      <c r="T212" s="53">
        <f t="shared" si="48"/>
        <v>65</v>
      </c>
      <c r="U212" s="49">
        <f t="shared" si="45"/>
        <v>-50.997946611909654</v>
      </c>
      <c r="V212" s="50">
        <f>(Gesamt!$B$2-IF(I212=0,G212,I212))/365.25</f>
        <v>116</v>
      </c>
      <c r="W212" s="50">
        <f t="shared" si="49"/>
        <v>65.002053388090346</v>
      </c>
      <c r="X212" s="54">
        <f>(F212+(IF(C212="W",IF(F212&lt;23347,VLOOKUP(23346,Staffelung,2,FALSE)*365.25,IF(F212&gt;24990,VLOOKUP(24991,Staffelung,2,FALSE)*365.25,VLOOKUP(F212,Staffelung,2,FALSE)*365.25)),Gesamt!$B$26*365.25)))</f>
        <v>23741.25</v>
      </c>
      <c r="Y212" s="52">
        <f t="shared" si="46"/>
        <v>23742</v>
      </c>
      <c r="Z212" s="53">
        <f t="shared" si="50"/>
        <v>65</v>
      </c>
      <c r="AA212" s="55">
        <f>IF(YEAR(Y212)&lt;=YEAR(Gesamt!$B$2),0,IF(V212&lt;Gesamt!$B$32,(IF(I212=0,G212,I212)+365.25*Gesamt!$B$32),0))</f>
        <v>0</v>
      </c>
      <c r="AB212" s="56">
        <f>IF(U212&lt;Gesamt!$B$36,Gesamt!$C$36,IF(U212&lt;Gesamt!$B$37,Gesamt!$C$37,IF(U212&lt;Gesamt!$B$38,Gesamt!$C$38,Gesamt!$C$39)))</f>
        <v>0</v>
      </c>
      <c r="AC212" s="36">
        <f>IF(AA212&gt;0,IF(AA212&lt;X212,K212/12*Gesamt!$C$32*(1+L212)^(Gesamt!$B$32-VB!V212)*(1+$K$4),0),0)</f>
        <v>0</v>
      </c>
      <c r="AD212" s="36">
        <f>(AC212/Gesamt!$B$32*V212/((1+Gesamt!$B$29)^(Gesamt!$B$32-VB!V212))*(1+AB212))</f>
        <v>0</v>
      </c>
      <c r="AE212" s="55">
        <f>IF(YEAR($Y212)&lt;=YEAR(Gesamt!$B$2),0,IF($V212&lt;Gesamt!$B$33,(IF($I212=0,$G212,$I212)+365.25*Gesamt!$B$33),0))</f>
        <v>0</v>
      </c>
      <c r="AF212" s="36" t="b">
        <f>IF(AE212&gt;0,IF(AE212&lt;$Y212,$K212/12*Gesamt!$C$33*(1+$L212)^(Gesamt!$B$33-VB!$V212)*(1+$K$4),IF(W212&gt;=35,K212/12*Gesamt!$C$33*(1+L212)^(W212-VB!V212)*(1+$K$4),0)))</f>
        <v>0</v>
      </c>
      <c r="AG212" s="36">
        <f>IF(W212&gt;=40,(AF212/Gesamt!$B$33*V212/((1+Gesamt!$B$29)^(Gesamt!$B$33-VB!V212))*(1+AB212)),IF(W212&gt;=35,(AF212/W212*V212/((1+Gesamt!$B$29)^(W212-VB!V212))*(1+AB212)),0))</f>
        <v>0</v>
      </c>
    </row>
    <row r="213" spans="4:33" x14ac:dyDescent="0.15">
      <c r="D213" s="41"/>
      <c r="F213" s="40"/>
      <c r="G213" s="40"/>
      <c r="J213" s="47"/>
      <c r="K213" s="32">
        <f t="shared" si="42"/>
        <v>0</v>
      </c>
      <c r="L213" s="48">
        <v>1.4999999999999999E-2</v>
      </c>
      <c r="M213" s="49">
        <f t="shared" si="43"/>
        <v>-50.997946611909654</v>
      </c>
      <c r="N213" s="50">
        <f>(Gesamt!$B$2-IF(H213=0,G213,H213))/365.25</f>
        <v>116</v>
      </c>
      <c r="O213" s="50">
        <f t="shared" si="47"/>
        <v>65.002053388090346</v>
      </c>
      <c r="P213" s="51">
        <f>IF(AND(OR(AND(H213&lt;=Gesamt!$B$11,G213&lt;=Gesamt!$B$11),AND(H213&gt;0,H213&lt;=Gesamt!$B$11)), O213&gt;=Gesamt!$B$4),VLOOKUP(O213,Gesamt!$B$4:$C$9,2),0)</f>
        <v>12</v>
      </c>
      <c r="Q213" s="37">
        <f>IF(M213&gt;0,((P213*K213/12)/O213*N213*((1+L213)^M213))/((1+Gesamt!$B$29)^(O213-N213)),0)</f>
        <v>0</v>
      </c>
      <c r="R213" s="52">
        <f>(F213+(IF(C213="W",IF(F213&lt;23347,VLOOKUP(23346,Staffelung,2,FALSE)*365.25,IF(F213&gt;24990,VLOOKUP(24991,Staffelung,2,FALSE)*365.25,VLOOKUP(F213,Staffelung,2,FALSE)*365.25)),Gesamt!$B$26*365.25)))</f>
        <v>23741.25</v>
      </c>
      <c r="S213" s="52">
        <f t="shared" si="44"/>
        <v>23742</v>
      </c>
      <c r="T213" s="53">
        <f t="shared" si="48"/>
        <v>65</v>
      </c>
      <c r="U213" s="49">
        <f t="shared" si="45"/>
        <v>-50.997946611909654</v>
      </c>
      <c r="V213" s="50">
        <f>(Gesamt!$B$2-IF(I213=0,G213,I213))/365.25</f>
        <v>116</v>
      </c>
      <c r="W213" s="50">
        <f t="shared" si="49"/>
        <v>65.002053388090346</v>
      </c>
      <c r="X213" s="54">
        <f>(F213+(IF(C213="W",IF(F213&lt;23347,VLOOKUP(23346,Staffelung,2,FALSE)*365.25,IF(F213&gt;24990,VLOOKUP(24991,Staffelung,2,FALSE)*365.25,VLOOKUP(F213,Staffelung,2,FALSE)*365.25)),Gesamt!$B$26*365.25)))</f>
        <v>23741.25</v>
      </c>
      <c r="Y213" s="52">
        <f t="shared" si="46"/>
        <v>23742</v>
      </c>
      <c r="Z213" s="53">
        <f t="shared" si="50"/>
        <v>65</v>
      </c>
      <c r="AA213" s="55">
        <f>IF(YEAR(Y213)&lt;=YEAR(Gesamt!$B$2),0,IF(V213&lt;Gesamt!$B$32,(IF(I213=0,G213,I213)+365.25*Gesamt!$B$32),0))</f>
        <v>0</v>
      </c>
      <c r="AB213" s="56">
        <f>IF(U213&lt;Gesamt!$B$36,Gesamt!$C$36,IF(U213&lt;Gesamt!$B$37,Gesamt!$C$37,IF(U213&lt;Gesamt!$B$38,Gesamt!$C$38,Gesamt!$C$39)))</f>
        <v>0</v>
      </c>
      <c r="AC213" s="36">
        <f>IF(AA213&gt;0,IF(AA213&lt;X213,K213/12*Gesamt!$C$32*(1+L213)^(Gesamt!$B$32-VB!V213)*(1+$K$4),0),0)</f>
        <v>0</v>
      </c>
      <c r="AD213" s="36">
        <f>(AC213/Gesamt!$B$32*V213/((1+Gesamt!$B$29)^(Gesamt!$B$32-VB!V213))*(1+AB213))</f>
        <v>0</v>
      </c>
      <c r="AE213" s="55">
        <f>IF(YEAR($Y213)&lt;=YEAR(Gesamt!$B$2),0,IF($V213&lt;Gesamt!$B$33,(IF($I213=0,$G213,$I213)+365.25*Gesamt!$B$33),0))</f>
        <v>0</v>
      </c>
      <c r="AF213" s="36" t="b">
        <f>IF(AE213&gt;0,IF(AE213&lt;$Y213,$K213/12*Gesamt!$C$33*(1+$L213)^(Gesamt!$B$33-VB!$V213)*(1+$K$4),IF(W213&gt;=35,K213/12*Gesamt!$C$33*(1+L213)^(W213-VB!V213)*(1+$K$4),0)))</f>
        <v>0</v>
      </c>
      <c r="AG213" s="36">
        <f>IF(W213&gt;=40,(AF213/Gesamt!$B$33*V213/((1+Gesamt!$B$29)^(Gesamt!$B$33-VB!V213))*(1+AB213)),IF(W213&gt;=35,(AF213/W213*V213/((1+Gesamt!$B$29)^(W213-VB!V213))*(1+AB213)),0))</f>
        <v>0</v>
      </c>
    </row>
    <row r="214" spans="4:33" x14ac:dyDescent="0.15">
      <c r="D214" s="41"/>
      <c r="F214" s="40"/>
      <c r="G214" s="40"/>
      <c r="J214" s="47"/>
      <c r="K214" s="32">
        <f t="shared" si="42"/>
        <v>0</v>
      </c>
      <c r="L214" s="48">
        <v>1.4999999999999999E-2</v>
      </c>
      <c r="M214" s="49">
        <f t="shared" si="43"/>
        <v>-50.997946611909654</v>
      </c>
      <c r="N214" s="50">
        <f>(Gesamt!$B$2-IF(H214=0,G214,H214))/365.25</f>
        <v>116</v>
      </c>
      <c r="O214" s="50">
        <f t="shared" si="47"/>
        <v>65.002053388090346</v>
      </c>
      <c r="P214" s="51">
        <f>IF(AND(OR(AND(H214&lt;=Gesamt!$B$11,G214&lt;=Gesamt!$B$11),AND(H214&gt;0,H214&lt;=Gesamt!$B$11)), O214&gt;=Gesamt!$B$4),VLOOKUP(O214,Gesamt!$B$4:$C$9,2),0)</f>
        <v>12</v>
      </c>
      <c r="Q214" s="37">
        <f>IF(M214&gt;0,((P214*K214/12)/O214*N214*((1+L214)^M214))/((1+Gesamt!$B$29)^(O214-N214)),0)</f>
        <v>0</v>
      </c>
      <c r="R214" s="52">
        <f>(F214+(IF(C214="W",IF(F214&lt;23347,VLOOKUP(23346,Staffelung,2,FALSE)*365.25,IF(F214&gt;24990,VLOOKUP(24991,Staffelung,2,FALSE)*365.25,VLOOKUP(F214,Staffelung,2,FALSE)*365.25)),Gesamt!$B$26*365.25)))</f>
        <v>23741.25</v>
      </c>
      <c r="S214" s="52">
        <f t="shared" si="44"/>
        <v>23742</v>
      </c>
      <c r="T214" s="53">
        <f t="shared" si="48"/>
        <v>65</v>
      </c>
      <c r="U214" s="49">
        <f t="shared" si="45"/>
        <v>-50.997946611909654</v>
      </c>
      <c r="V214" s="50">
        <f>(Gesamt!$B$2-IF(I214=0,G214,I214))/365.25</f>
        <v>116</v>
      </c>
      <c r="W214" s="50">
        <f t="shared" si="49"/>
        <v>65.002053388090346</v>
      </c>
      <c r="X214" s="54">
        <f>(F214+(IF(C214="W",IF(F214&lt;23347,VLOOKUP(23346,Staffelung,2,FALSE)*365.25,IF(F214&gt;24990,VLOOKUP(24991,Staffelung,2,FALSE)*365.25,VLOOKUP(F214,Staffelung,2,FALSE)*365.25)),Gesamt!$B$26*365.25)))</f>
        <v>23741.25</v>
      </c>
      <c r="Y214" s="52">
        <f t="shared" si="46"/>
        <v>23742</v>
      </c>
      <c r="Z214" s="53">
        <f t="shared" si="50"/>
        <v>65</v>
      </c>
      <c r="AA214" s="55">
        <f>IF(YEAR(Y214)&lt;=YEAR(Gesamt!$B$2),0,IF(V214&lt;Gesamt!$B$32,(IF(I214=0,G214,I214)+365.25*Gesamt!$B$32),0))</f>
        <v>0</v>
      </c>
      <c r="AB214" s="56">
        <f>IF(U214&lt;Gesamt!$B$36,Gesamt!$C$36,IF(U214&lt;Gesamt!$B$37,Gesamt!$C$37,IF(U214&lt;Gesamt!$B$38,Gesamt!$C$38,Gesamt!$C$39)))</f>
        <v>0</v>
      </c>
      <c r="AC214" s="36">
        <f>IF(AA214&gt;0,IF(AA214&lt;X214,K214/12*Gesamt!$C$32*(1+L214)^(Gesamt!$B$32-VB!V214)*(1+$K$4),0),0)</f>
        <v>0</v>
      </c>
      <c r="AD214" s="36">
        <f>(AC214/Gesamt!$B$32*V214/((1+Gesamt!$B$29)^(Gesamt!$B$32-VB!V214))*(1+AB214))</f>
        <v>0</v>
      </c>
      <c r="AE214" s="55">
        <f>IF(YEAR($Y214)&lt;=YEAR(Gesamt!$B$2),0,IF($V214&lt;Gesamt!$B$33,(IF($I214=0,$G214,$I214)+365.25*Gesamt!$B$33),0))</f>
        <v>0</v>
      </c>
      <c r="AF214" s="36" t="b">
        <f>IF(AE214&gt;0,IF(AE214&lt;$Y214,$K214/12*Gesamt!$C$33*(1+$L214)^(Gesamt!$B$33-VB!$V214)*(1+$K$4),IF(W214&gt;=35,K214/12*Gesamt!$C$33*(1+L214)^(W214-VB!V214)*(1+$K$4),0)))</f>
        <v>0</v>
      </c>
      <c r="AG214" s="36">
        <f>IF(W214&gt;=40,(AF214/Gesamt!$B$33*V214/((1+Gesamt!$B$29)^(Gesamt!$B$33-VB!V214))*(1+AB214)),IF(W214&gt;=35,(AF214/W214*V214/((1+Gesamt!$B$29)^(W214-VB!V214))*(1+AB214)),0))</f>
        <v>0</v>
      </c>
    </row>
    <row r="215" spans="4:33" x14ac:dyDescent="0.15">
      <c r="D215" s="41"/>
      <c r="F215" s="40"/>
      <c r="G215" s="40"/>
      <c r="J215" s="47"/>
      <c r="K215" s="32">
        <f t="shared" si="42"/>
        <v>0</v>
      </c>
      <c r="L215" s="48">
        <v>1.4999999999999999E-2</v>
      </c>
      <c r="M215" s="49">
        <f t="shared" si="43"/>
        <v>-50.997946611909654</v>
      </c>
      <c r="N215" s="50">
        <f>(Gesamt!$B$2-IF(H215=0,G215,H215))/365.25</f>
        <v>116</v>
      </c>
      <c r="O215" s="50">
        <f t="shared" si="47"/>
        <v>65.002053388090346</v>
      </c>
      <c r="P215" s="51">
        <f>IF(AND(OR(AND(H215&lt;=Gesamt!$B$11,G215&lt;=Gesamt!$B$11),AND(H215&gt;0,H215&lt;=Gesamt!$B$11)), O215&gt;=Gesamt!$B$4),VLOOKUP(O215,Gesamt!$B$4:$C$9,2),0)</f>
        <v>12</v>
      </c>
      <c r="Q215" s="37">
        <f>IF(M215&gt;0,((P215*K215/12)/O215*N215*((1+L215)^M215))/((1+Gesamt!$B$29)^(O215-N215)),0)</f>
        <v>0</v>
      </c>
      <c r="R215" s="52">
        <f>(F215+(IF(C215="W",IF(F215&lt;23347,VLOOKUP(23346,Staffelung,2,FALSE)*365.25,IF(F215&gt;24990,VLOOKUP(24991,Staffelung,2,FALSE)*365.25,VLOOKUP(F215,Staffelung,2,FALSE)*365.25)),Gesamt!$B$26*365.25)))</f>
        <v>23741.25</v>
      </c>
      <c r="S215" s="52">
        <f t="shared" si="44"/>
        <v>23742</v>
      </c>
      <c r="T215" s="53">
        <f t="shared" si="48"/>
        <v>65</v>
      </c>
      <c r="U215" s="49">
        <f t="shared" si="45"/>
        <v>-50.997946611909654</v>
      </c>
      <c r="V215" s="50">
        <f>(Gesamt!$B$2-IF(I215=0,G215,I215))/365.25</f>
        <v>116</v>
      </c>
      <c r="W215" s="50">
        <f t="shared" si="49"/>
        <v>65.002053388090346</v>
      </c>
      <c r="X215" s="54">
        <f>(F215+(IF(C215="W",IF(F215&lt;23347,VLOOKUP(23346,Staffelung,2,FALSE)*365.25,IF(F215&gt;24990,VLOOKUP(24991,Staffelung,2,FALSE)*365.25,VLOOKUP(F215,Staffelung,2,FALSE)*365.25)),Gesamt!$B$26*365.25)))</f>
        <v>23741.25</v>
      </c>
      <c r="Y215" s="52">
        <f t="shared" si="46"/>
        <v>23742</v>
      </c>
      <c r="Z215" s="53">
        <f t="shared" si="50"/>
        <v>65</v>
      </c>
      <c r="AA215" s="55">
        <f>IF(YEAR(Y215)&lt;=YEAR(Gesamt!$B$2),0,IF(V215&lt;Gesamt!$B$32,(IF(I215=0,G215,I215)+365.25*Gesamt!$B$32),0))</f>
        <v>0</v>
      </c>
      <c r="AB215" s="56">
        <f>IF(U215&lt;Gesamt!$B$36,Gesamt!$C$36,IF(U215&lt;Gesamt!$B$37,Gesamt!$C$37,IF(U215&lt;Gesamt!$B$38,Gesamt!$C$38,Gesamt!$C$39)))</f>
        <v>0</v>
      </c>
      <c r="AC215" s="36">
        <f>IF(AA215&gt;0,IF(AA215&lt;X215,K215/12*Gesamt!$C$32*(1+L215)^(Gesamt!$B$32-VB!V215)*(1+$K$4),0),0)</f>
        <v>0</v>
      </c>
      <c r="AD215" s="36">
        <f>(AC215/Gesamt!$B$32*V215/((1+Gesamt!$B$29)^(Gesamt!$B$32-VB!V215))*(1+AB215))</f>
        <v>0</v>
      </c>
      <c r="AE215" s="55">
        <f>IF(YEAR($Y215)&lt;=YEAR(Gesamt!$B$2),0,IF($V215&lt;Gesamt!$B$33,(IF($I215=0,$G215,$I215)+365.25*Gesamt!$B$33),0))</f>
        <v>0</v>
      </c>
      <c r="AF215" s="36" t="b">
        <f>IF(AE215&gt;0,IF(AE215&lt;$Y215,$K215/12*Gesamt!$C$33*(1+$L215)^(Gesamt!$B$33-VB!$V215)*(1+$K$4),IF(W215&gt;=35,K215/12*Gesamt!$C$33*(1+L215)^(W215-VB!V215)*(1+$K$4),0)))</f>
        <v>0</v>
      </c>
      <c r="AG215" s="36">
        <f>IF(W215&gt;=40,(AF215/Gesamt!$B$33*V215/((1+Gesamt!$B$29)^(Gesamt!$B$33-VB!V215))*(1+AB215)),IF(W215&gt;=35,(AF215/W215*V215/((1+Gesamt!$B$29)^(W215-VB!V215))*(1+AB215)),0))</f>
        <v>0</v>
      </c>
    </row>
    <row r="216" spans="4:33" x14ac:dyDescent="0.15">
      <c r="D216" s="41"/>
      <c r="F216" s="40"/>
      <c r="G216" s="40"/>
      <c r="J216" s="47"/>
      <c r="K216" s="32">
        <f t="shared" si="42"/>
        <v>0</v>
      </c>
      <c r="L216" s="48">
        <v>1.4999999999999999E-2</v>
      </c>
      <c r="M216" s="49">
        <f t="shared" si="43"/>
        <v>-50.997946611909654</v>
      </c>
      <c r="N216" s="50">
        <f>(Gesamt!$B$2-IF(H216=0,G216,H216))/365.25</f>
        <v>116</v>
      </c>
      <c r="O216" s="50">
        <f t="shared" si="47"/>
        <v>65.002053388090346</v>
      </c>
      <c r="P216" s="51">
        <f>IF(AND(OR(AND(H216&lt;=Gesamt!$B$11,G216&lt;=Gesamt!$B$11),AND(H216&gt;0,H216&lt;=Gesamt!$B$11)), O216&gt;=Gesamt!$B$4),VLOOKUP(O216,Gesamt!$B$4:$C$9,2),0)</f>
        <v>12</v>
      </c>
      <c r="Q216" s="37">
        <f>IF(M216&gt;0,((P216*K216/12)/O216*N216*((1+L216)^M216))/((1+Gesamt!$B$29)^(O216-N216)),0)</f>
        <v>0</v>
      </c>
      <c r="R216" s="52">
        <f>(F216+(IF(C216="W",IF(F216&lt;23347,VLOOKUP(23346,Staffelung,2,FALSE)*365.25,IF(F216&gt;24990,VLOOKUP(24991,Staffelung,2,FALSE)*365.25,VLOOKUP(F216,Staffelung,2,FALSE)*365.25)),Gesamt!$B$26*365.25)))</f>
        <v>23741.25</v>
      </c>
      <c r="S216" s="52">
        <f t="shared" si="44"/>
        <v>23742</v>
      </c>
      <c r="T216" s="53">
        <f t="shared" si="48"/>
        <v>65</v>
      </c>
      <c r="U216" s="49">
        <f t="shared" si="45"/>
        <v>-50.997946611909654</v>
      </c>
      <c r="V216" s="50">
        <f>(Gesamt!$B$2-IF(I216=0,G216,I216))/365.25</f>
        <v>116</v>
      </c>
      <c r="W216" s="50">
        <f t="shared" si="49"/>
        <v>65.002053388090346</v>
      </c>
      <c r="X216" s="54">
        <f>(F216+(IF(C216="W",IF(F216&lt;23347,VLOOKUP(23346,Staffelung,2,FALSE)*365.25,IF(F216&gt;24990,VLOOKUP(24991,Staffelung,2,FALSE)*365.25,VLOOKUP(F216,Staffelung,2,FALSE)*365.25)),Gesamt!$B$26*365.25)))</f>
        <v>23741.25</v>
      </c>
      <c r="Y216" s="52">
        <f t="shared" si="46"/>
        <v>23742</v>
      </c>
      <c r="Z216" s="53">
        <f t="shared" si="50"/>
        <v>65</v>
      </c>
      <c r="AA216" s="55">
        <f>IF(YEAR(Y216)&lt;=YEAR(Gesamt!$B$2),0,IF(V216&lt;Gesamt!$B$32,(IF(I216=0,G216,I216)+365.25*Gesamt!$B$32),0))</f>
        <v>0</v>
      </c>
      <c r="AB216" s="56">
        <f>IF(U216&lt;Gesamt!$B$36,Gesamt!$C$36,IF(U216&lt;Gesamt!$B$37,Gesamt!$C$37,IF(U216&lt;Gesamt!$B$38,Gesamt!$C$38,Gesamt!$C$39)))</f>
        <v>0</v>
      </c>
      <c r="AC216" s="36">
        <f>IF(AA216&gt;0,IF(AA216&lt;X216,K216/12*Gesamt!$C$32*(1+L216)^(Gesamt!$B$32-VB!V216)*(1+$K$4),0),0)</f>
        <v>0</v>
      </c>
      <c r="AD216" s="36">
        <f>(AC216/Gesamt!$B$32*V216/((1+Gesamt!$B$29)^(Gesamt!$B$32-VB!V216))*(1+AB216))</f>
        <v>0</v>
      </c>
      <c r="AE216" s="55">
        <f>IF(YEAR($Y216)&lt;=YEAR(Gesamt!$B$2),0,IF($V216&lt;Gesamt!$B$33,(IF($I216=0,$G216,$I216)+365.25*Gesamt!$B$33),0))</f>
        <v>0</v>
      </c>
      <c r="AF216" s="36" t="b">
        <f>IF(AE216&gt;0,IF(AE216&lt;$Y216,$K216/12*Gesamt!$C$33*(1+$L216)^(Gesamt!$B$33-VB!$V216)*(1+$K$4),IF(W216&gt;=35,K216/12*Gesamt!$C$33*(1+L216)^(W216-VB!V216)*(1+$K$4),0)))</f>
        <v>0</v>
      </c>
      <c r="AG216" s="36">
        <f>IF(W216&gt;=40,(AF216/Gesamt!$B$33*V216/((1+Gesamt!$B$29)^(Gesamt!$B$33-VB!V216))*(1+AB216)),IF(W216&gt;=35,(AF216/W216*V216/((1+Gesamt!$B$29)^(W216-VB!V216))*(1+AB216)),0))</f>
        <v>0</v>
      </c>
    </row>
    <row r="217" spans="4:33" x14ac:dyDescent="0.15">
      <c r="D217" s="41"/>
      <c r="F217" s="40"/>
      <c r="G217" s="40"/>
      <c r="J217" s="47"/>
      <c r="K217" s="32">
        <f t="shared" si="42"/>
        <v>0</v>
      </c>
      <c r="L217" s="48">
        <v>1.4999999999999999E-2</v>
      </c>
      <c r="M217" s="49">
        <f t="shared" si="43"/>
        <v>-50.997946611909654</v>
      </c>
      <c r="N217" s="50">
        <f>(Gesamt!$B$2-IF(H217=0,G217,H217))/365.25</f>
        <v>116</v>
      </c>
      <c r="O217" s="50">
        <f t="shared" si="47"/>
        <v>65.002053388090346</v>
      </c>
      <c r="P217" s="51">
        <f>IF(AND(OR(AND(H217&lt;=Gesamt!$B$11,G217&lt;=Gesamt!$B$11),AND(H217&gt;0,H217&lt;=Gesamt!$B$11)), O217&gt;=Gesamt!$B$4),VLOOKUP(O217,Gesamt!$B$4:$C$9,2),0)</f>
        <v>12</v>
      </c>
      <c r="Q217" s="37">
        <f>IF(M217&gt;0,((P217*K217/12)/O217*N217*((1+L217)^M217))/((1+Gesamt!$B$29)^(O217-N217)),0)</f>
        <v>0</v>
      </c>
      <c r="R217" s="52">
        <f>(F217+(IF(C217="W",IF(F217&lt;23347,VLOOKUP(23346,Staffelung,2,FALSE)*365.25,IF(F217&gt;24990,VLOOKUP(24991,Staffelung,2,FALSE)*365.25,VLOOKUP(F217,Staffelung,2,FALSE)*365.25)),Gesamt!$B$26*365.25)))</f>
        <v>23741.25</v>
      </c>
      <c r="S217" s="52">
        <f t="shared" si="44"/>
        <v>23742</v>
      </c>
      <c r="T217" s="53">
        <f t="shared" si="48"/>
        <v>65</v>
      </c>
      <c r="U217" s="49">
        <f t="shared" si="45"/>
        <v>-50.997946611909654</v>
      </c>
      <c r="V217" s="50">
        <f>(Gesamt!$B$2-IF(I217=0,G217,I217))/365.25</f>
        <v>116</v>
      </c>
      <c r="W217" s="50">
        <f t="shared" si="49"/>
        <v>65.002053388090346</v>
      </c>
      <c r="X217" s="54">
        <f>(F217+(IF(C217="W",IF(F217&lt;23347,VLOOKUP(23346,Staffelung,2,FALSE)*365.25,IF(F217&gt;24990,VLOOKUP(24991,Staffelung,2,FALSE)*365.25,VLOOKUP(F217,Staffelung,2,FALSE)*365.25)),Gesamt!$B$26*365.25)))</f>
        <v>23741.25</v>
      </c>
      <c r="Y217" s="52">
        <f t="shared" si="46"/>
        <v>23742</v>
      </c>
      <c r="Z217" s="53">
        <f t="shared" si="50"/>
        <v>65</v>
      </c>
      <c r="AA217" s="55">
        <f>IF(YEAR(Y217)&lt;=YEAR(Gesamt!$B$2),0,IF(V217&lt;Gesamt!$B$32,(IF(I217=0,G217,I217)+365.25*Gesamt!$B$32),0))</f>
        <v>0</v>
      </c>
      <c r="AB217" s="56">
        <f>IF(U217&lt;Gesamt!$B$36,Gesamt!$C$36,IF(U217&lt;Gesamt!$B$37,Gesamt!$C$37,IF(U217&lt;Gesamt!$B$38,Gesamt!$C$38,Gesamt!$C$39)))</f>
        <v>0</v>
      </c>
      <c r="AC217" s="36">
        <f>IF(AA217&gt;0,IF(AA217&lt;X217,K217/12*Gesamt!$C$32*(1+L217)^(Gesamt!$B$32-VB!V217)*(1+$K$4),0),0)</f>
        <v>0</v>
      </c>
      <c r="AD217" s="36">
        <f>(AC217/Gesamt!$B$32*V217/((1+Gesamt!$B$29)^(Gesamt!$B$32-VB!V217))*(1+AB217))</f>
        <v>0</v>
      </c>
      <c r="AE217" s="55">
        <f>IF(YEAR($Y217)&lt;=YEAR(Gesamt!$B$2),0,IF($V217&lt;Gesamt!$B$33,(IF($I217=0,$G217,$I217)+365.25*Gesamt!$B$33),0))</f>
        <v>0</v>
      </c>
      <c r="AF217" s="36" t="b">
        <f>IF(AE217&gt;0,IF(AE217&lt;$Y217,$K217/12*Gesamt!$C$33*(1+$L217)^(Gesamt!$B$33-VB!$V217)*(1+$K$4),IF(W217&gt;=35,K217/12*Gesamt!$C$33*(1+L217)^(W217-VB!V217)*(1+$K$4),0)))</f>
        <v>0</v>
      </c>
      <c r="AG217" s="36">
        <f>IF(W217&gt;=40,(AF217/Gesamt!$B$33*V217/((1+Gesamt!$B$29)^(Gesamt!$B$33-VB!V217))*(1+AB217)),IF(W217&gt;=35,(AF217/W217*V217/((1+Gesamt!$B$29)^(W217-VB!V217))*(1+AB217)),0))</f>
        <v>0</v>
      </c>
    </row>
    <row r="218" spans="4:33" x14ac:dyDescent="0.15">
      <c r="D218" s="41"/>
      <c r="F218" s="40"/>
      <c r="G218" s="40"/>
      <c r="J218" s="47"/>
      <c r="K218" s="32">
        <f t="shared" si="42"/>
        <v>0</v>
      </c>
      <c r="L218" s="48">
        <v>1.4999999999999999E-2</v>
      </c>
      <c r="M218" s="49">
        <f t="shared" si="43"/>
        <v>-50.997946611909654</v>
      </c>
      <c r="N218" s="50">
        <f>(Gesamt!$B$2-IF(H218=0,G218,H218))/365.25</f>
        <v>116</v>
      </c>
      <c r="O218" s="50">
        <f t="shared" si="47"/>
        <v>65.002053388090346</v>
      </c>
      <c r="P218" s="51">
        <f>IF(AND(OR(AND(H218&lt;=Gesamt!$B$11,G218&lt;=Gesamt!$B$11),AND(H218&gt;0,H218&lt;=Gesamt!$B$11)), O218&gt;=Gesamt!$B$4),VLOOKUP(O218,Gesamt!$B$4:$C$9,2),0)</f>
        <v>12</v>
      </c>
      <c r="Q218" s="37">
        <f>IF(M218&gt;0,((P218*K218/12)/O218*N218*((1+L218)^M218))/((1+Gesamt!$B$29)^(O218-N218)),0)</f>
        <v>0</v>
      </c>
      <c r="R218" s="52">
        <f>(F218+(IF(C218="W",IF(F218&lt;23347,VLOOKUP(23346,Staffelung,2,FALSE)*365.25,IF(F218&gt;24990,VLOOKUP(24991,Staffelung,2,FALSE)*365.25,VLOOKUP(F218,Staffelung,2,FALSE)*365.25)),Gesamt!$B$26*365.25)))</f>
        <v>23741.25</v>
      </c>
      <c r="S218" s="52">
        <f t="shared" si="44"/>
        <v>23742</v>
      </c>
      <c r="T218" s="53">
        <f t="shared" si="48"/>
        <v>65</v>
      </c>
      <c r="U218" s="49">
        <f t="shared" si="45"/>
        <v>-50.997946611909654</v>
      </c>
      <c r="V218" s="50">
        <f>(Gesamt!$B$2-IF(I218=0,G218,I218))/365.25</f>
        <v>116</v>
      </c>
      <c r="W218" s="50">
        <f t="shared" si="49"/>
        <v>65.002053388090346</v>
      </c>
      <c r="X218" s="54">
        <f>(F218+(IF(C218="W",IF(F218&lt;23347,VLOOKUP(23346,Staffelung,2,FALSE)*365.25,IF(F218&gt;24990,VLOOKUP(24991,Staffelung,2,FALSE)*365.25,VLOOKUP(F218,Staffelung,2,FALSE)*365.25)),Gesamt!$B$26*365.25)))</f>
        <v>23741.25</v>
      </c>
      <c r="Y218" s="52">
        <f t="shared" si="46"/>
        <v>23742</v>
      </c>
      <c r="Z218" s="53">
        <f t="shared" si="50"/>
        <v>65</v>
      </c>
      <c r="AA218" s="55">
        <f>IF(YEAR(Y218)&lt;=YEAR(Gesamt!$B$2),0,IF(V218&lt;Gesamt!$B$32,(IF(I218=0,G218,I218)+365.25*Gesamt!$B$32),0))</f>
        <v>0</v>
      </c>
      <c r="AB218" s="56">
        <f>IF(U218&lt;Gesamt!$B$36,Gesamt!$C$36,IF(U218&lt;Gesamt!$B$37,Gesamt!$C$37,IF(U218&lt;Gesamt!$B$38,Gesamt!$C$38,Gesamt!$C$39)))</f>
        <v>0</v>
      </c>
      <c r="AC218" s="36">
        <f>IF(AA218&gt;0,IF(AA218&lt;X218,K218/12*Gesamt!$C$32*(1+L218)^(Gesamt!$B$32-VB!V218)*(1+$K$4),0),0)</f>
        <v>0</v>
      </c>
      <c r="AD218" s="36">
        <f>(AC218/Gesamt!$B$32*V218/((1+Gesamt!$B$29)^(Gesamt!$B$32-VB!V218))*(1+AB218))</f>
        <v>0</v>
      </c>
      <c r="AE218" s="55">
        <f>IF(YEAR($Y218)&lt;=YEAR(Gesamt!$B$2),0,IF($V218&lt;Gesamt!$B$33,(IF($I218=0,$G218,$I218)+365.25*Gesamt!$B$33),0))</f>
        <v>0</v>
      </c>
      <c r="AF218" s="36" t="b">
        <f>IF(AE218&gt;0,IF(AE218&lt;$Y218,$K218/12*Gesamt!$C$33*(1+$L218)^(Gesamt!$B$33-VB!$V218)*(1+$K$4),IF(W218&gt;=35,K218/12*Gesamt!$C$33*(1+L218)^(W218-VB!V218)*(1+$K$4),0)))</f>
        <v>0</v>
      </c>
      <c r="AG218" s="36">
        <f>IF(W218&gt;=40,(AF218/Gesamt!$B$33*V218/((1+Gesamt!$B$29)^(Gesamt!$B$33-VB!V218))*(1+AB218)),IF(W218&gt;=35,(AF218/W218*V218/((1+Gesamt!$B$29)^(W218-VB!V218))*(1+AB218)),0))</f>
        <v>0</v>
      </c>
    </row>
    <row r="219" spans="4:33" x14ac:dyDescent="0.15">
      <c r="D219" s="41"/>
      <c r="F219" s="40"/>
      <c r="G219" s="40"/>
      <c r="J219" s="47"/>
      <c r="K219" s="32">
        <f t="shared" ref="K219:K282" si="51">J219*12</f>
        <v>0</v>
      </c>
      <c r="L219" s="48">
        <v>1.4999999999999999E-2</v>
      </c>
      <c r="M219" s="49">
        <f t="shared" ref="M219:M282" si="52">+O219-N219</f>
        <v>-50.997946611909654</v>
      </c>
      <c r="N219" s="50">
        <f>(Gesamt!$B$2-IF(H219=0,G219,H219))/365.25</f>
        <v>116</v>
      </c>
      <c r="O219" s="50">
        <f t="shared" si="47"/>
        <v>65.002053388090346</v>
      </c>
      <c r="P219" s="51">
        <f>IF(AND(OR(AND(H219&lt;=Gesamt!$B$11,G219&lt;=Gesamt!$B$11),AND(H219&gt;0,H219&lt;=Gesamt!$B$11)), O219&gt;=Gesamt!$B$4),VLOOKUP(O219,Gesamt!$B$4:$C$9,2),0)</f>
        <v>12</v>
      </c>
      <c r="Q219" s="37">
        <f>IF(M219&gt;0,((P219*K219/12)/O219*N219*((1+L219)^M219))/((1+Gesamt!$B$29)^(O219-N219)),0)</f>
        <v>0</v>
      </c>
      <c r="R219" s="52">
        <f>(F219+(IF(C219="W",IF(F219&lt;23347,VLOOKUP(23346,Staffelung,2,FALSE)*365.25,IF(F219&gt;24990,VLOOKUP(24991,Staffelung,2,FALSE)*365.25,VLOOKUP(F219,Staffelung,2,FALSE)*365.25)),Gesamt!$B$26*365.25)))</f>
        <v>23741.25</v>
      </c>
      <c r="S219" s="52">
        <f t="shared" ref="S219:S282" si="53">EOMONTH(R219,0)</f>
        <v>23742</v>
      </c>
      <c r="T219" s="53">
        <f t="shared" si="48"/>
        <v>65</v>
      </c>
      <c r="U219" s="49">
        <f t="shared" ref="U219:U282" si="54">+W219-V219</f>
        <v>-50.997946611909654</v>
      </c>
      <c r="V219" s="50">
        <f>(Gesamt!$B$2-IF(I219=0,G219,I219))/365.25</f>
        <v>116</v>
      </c>
      <c r="W219" s="50">
        <f t="shared" si="49"/>
        <v>65.002053388090346</v>
      </c>
      <c r="X219" s="54">
        <f>(F219+(IF(C219="W",IF(F219&lt;23347,VLOOKUP(23346,Staffelung,2,FALSE)*365.25,IF(F219&gt;24990,VLOOKUP(24991,Staffelung,2,FALSE)*365.25,VLOOKUP(F219,Staffelung,2,FALSE)*365.25)),Gesamt!$B$26*365.25)))</f>
        <v>23741.25</v>
      </c>
      <c r="Y219" s="52">
        <f t="shared" ref="Y219:Y282" si="55">S219</f>
        <v>23742</v>
      </c>
      <c r="Z219" s="53">
        <f t="shared" si="50"/>
        <v>65</v>
      </c>
      <c r="AA219" s="55">
        <f>IF(YEAR(Y219)&lt;=YEAR(Gesamt!$B$2),0,IF(V219&lt;Gesamt!$B$32,(IF(I219=0,G219,I219)+365.25*Gesamt!$B$32),0))</f>
        <v>0</v>
      </c>
      <c r="AB219" s="56">
        <f>IF(U219&lt;Gesamt!$B$36,Gesamt!$C$36,IF(U219&lt;Gesamt!$B$37,Gesamt!$C$37,IF(U219&lt;Gesamt!$B$38,Gesamt!$C$38,Gesamt!$C$39)))</f>
        <v>0</v>
      </c>
      <c r="AC219" s="36">
        <f>IF(AA219&gt;0,IF(AA219&lt;X219,K219/12*Gesamt!$C$32*(1+L219)^(Gesamt!$B$32-VB!V219)*(1+$K$4),0),0)</f>
        <v>0</v>
      </c>
      <c r="AD219" s="36">
        <f>(AC219/Gesamt!$B$32*V219/((1+Gesamt!$B$29)^(Gesamt!$B$32-VB!V219))*(1+AB219))</f>
        <v>0</v>
      </c>
      <c r="AE219" s="55">
        <f>IF(YEAR($Y219)&lt;=YEAR(Gesamt!$B$2),0,IF($V219&lt;Gesamt!$B$33,(IF($I219=0,$G219,$I219)+365.25*Gesamt!$B$33),0))</f>
        <v>0</v>
      </c>
      <c r="AF219" s="36" t="b">
        <f>IF(AE219&gt;0,IF(AE219&lt;$Y219,$K219/12*Gesamt!$C$33*(1+$L219)^(Gesamt!$B$33-VB!$V219)*(1+$K$4),IF(W219&gt;=35,K219/12*Gesamt!$C$33*(1+L219)^(W219-VB!V219)*(1+$K$4),0)))</f>
        <v>0</v>
      </c>
      <c r="AG219" s="36">
        <f>IF(W219&gt;=40,(AF219/Gesamt!$B$33*V219/((1+Gesamt!$B$29)^(Gesamt!$B$33-VB!V219))*(1+AB219)),IF(W219&gt;=35,(AF219/W219*V219/((1+Gesamt!$B$29)^(W219-VB!V219))*(1+AB219)),0))</f>
        <v>0</v>
      </c>
    </row>
    <row r="220" spans="4:33" x14ac:dyDescent="0.15">
      <c r="D220" s="41"/>
      <c r="F220" s="40"/>
      <c r="G220" s="40"/>
      <c r="J220" s="47"/>
      <c r="K220" s="32">
        <f t="shared" si="51"/>
        <v>0</v>
      </c>
      <c r="L220" s="48">
        <v>1.4999999999999999E-2</v>
      </c>
      <c r="M220" s="49">
        <f t="shared" si="52"/>
        <v>-50.997946611909654</v>
      </c>
      <c r="N220" s="50">
        <f>(Gesamt!$B$2-IF(H220=0,G220,H220))/365.25</f>
        <v>116</v>
      </c>
      <c r="O220" s="50">
        <f t="shared" si="47"/>
        <v>65.002053388090346</v>
      </c>
      <c r="P220" s="51">
        <f>IF(AND(OR(AND(H220&lt;=Gesamt!$B$11,G220&lt;=Gesamt!$B$11),AND(H220&gt;0,H220&lt;=Gesamt!$B$11)), O220&gt;=Gesamt!$B$4),VLOOKUP(O220,Gesamt!$B$4:$C$9,2),0)</f>
        <v>12</v>
      </c>
      <c r="Q220" s="37">
        <f>IF(M220&gt;0,((P220*K220/12)/O220*N220*((1+L220)^M220))/((1+Gesamt!$B$29)^(O220-N220)),0)</f>
        <v>0</v>
      </c>
      <c r="R220" s="52">
        <f>(F220+(IF(C220="W",IF(F220&lt;23347,VLOOKUP(23346,Staffelung,2,FALSE)*365.25,IF(F220&gt;24990,VLOOKUP(24991,Staffelung,2,FALSE)*365.25,VLOOKUP(F220,Staffelung,2,FALSE)*365.25)),Gesamt!$B$26*365.25)))</f>
        <v>23741.25</v>
      </c>
      <c r="S220" s="52">
        <f t="shared" si="53"/>
        <v>23742</v>
      </c>
      <c r="T220" s="53">
        <f t="shared" si="48"/>
        <v>65</v>
      </c>
      <c r="U220" s="49">
        <f t="shared" si="54"/>
        <v>-50.997946611909654</v>
      </c>
      <c r="V220" s="50">
        <f>(Gesamt!$B$2-IF(I220=0,G220,I220))/365.25</f>
        <v>116</v>
      </c>
      <c r="W220" s="50">
        <f t="shared" si="49"/>
        <v>65.002053388090346</v>
      </c>
      <c r="X220" s="54">
        <f>(F220+(IF(C220="W",IF(F220&lt;23347,VLOOKUP(23346,Staffelung,2,FALSE)*365.25,IF(F220&gt;24990,VLOOKUP(24991,Staffelung,2,FALSE)*365.25,VLOOKUP(F220,Staffelung,2,FALSE)*365.25)),Gesamt!$B$26*365.25)))</f>
        <v>23741.25</v>
      </c>
      <c r="Y220" s="52">
        <f t="shared" si="55"/>
        <v>23742</v>
      </c>
      <c r="Z220" s="53">
        <f t="shared" si="50"/>
        <v>65</v>
      </c>
      <c r="AA220" s="55">
        <f>IF(YEAR(Y220)&lt;=YEAR(Gesamt!$B$2),0,IF(V220&lt;Gesamt!$B$32,(IF(I220=0,G220,I220)+365.25*Gesamt!$B$32),0))</f>
        <v>0</v>
      </c>
      <c r="AB220" s="56">
        <f>IF(U220&lt;Gesamt!$B$36,Gesamt!$C$36,IF(U220&lt;Gesamt!$B$37,Gesamt!$C$37,IF(U220&lt;Gesamt!$B$38,Gesamt!$C$38,Gesamt!$C$39)))</f>
        <v>0</v>
      </c>
      <c r="AC220" s="36">
        <f>IF(AA220&gt;0,IF(AA220&lt;X220,K220/12*Gesamt!$C$32*(1+L220)^(Gesamt!$B$32-VB!V220)*(1+$K$4),0),0)</f>
        <v>0</v>
      </c>
      <c r="AD220" s="36">
        <f>(AC220/Gesamt!$B$32*V220/((1+Gesamt!$B$29)^(Gesamt!$B$32-VB!V220))*(1+AB220))</f>
        <v>0</v>
      </c>
      <c r="AE220" s="55">
        <f>IF(YEAR($Y220)&lt;=YEAR(Gesamt!$B$2),0,IF($V220&lt;Gesamt!$B$33,(IF($I220=0,$G220,$I220)+365.25*Gesamt!$B$33),0))</f>
        <v>0</v>
      </c>
      <c r="AF220" s="36" t="b">
        <f>IF(AE220&gt;0,IF(AE220&lt;$Y220,$K220/12*Gesamt!$C$33*(1+$L220)^(Gesamt!$B$33-VB!$V220)*(1+$K$4),IF(W220&gt;=35,K220/12*Gesamt!$C$33*(1+L220)^(W220-VB!V220)*(1+$K$4),0)))</f>
        <v>0</v>
      </c>
      <c r="AG220" s="36">
        <f>IF(W220&gt;=40,(AF220/Gesamt!$B$33*V220/((1+Gesamt!$B$29)^(Gesamt!$B$33-VB!V220))*(1+AB220)),IF(W220&gt;=35,(AF220/W220*V220/((1+Gesamt!$B$29)^(W220-VB!V220))*(1+AB220)),0))</f>
        <v>0</v>
      </c>
    </row>
    <row r="221" spans="4:33" x14ac:dyDescent="0.15">
      <c r="D221" s="41"/>
      <c r="F221" s="40"/>
      <c r="G221" s="40"/>
      <c r="J221" s="47"/>
      <c r="K221" s="32">
        <f t="shared" si="51"/>
        <v>0</v>
      </c>
      <c r="L221" s="48">
        <v>1.4999999999999999E-2</v>
      </c>
      <c r="M221" s="49">
        <f t="shared" si="52"/>
        <v>-50.997946611909654</v>
      </c>
      <c r="N221" s="50">
        <f>(Gesamt!$B$2-IF(H221=0,G221,H221))/365.25</f>
        <v>116</v>
      </c>
      <c r="O221" s="50">
        <f t="shared" si="47"/>
        <v>65.002053388090346</v>
      </c>
      <c r="P221" s="51">
        <f>IF(AND(OR(AND(H221&lt;=Gesamt!$B$11,G221&lt;=Gesamt!$B$11),AND(H221&gt;0,H221&lt;=Gesamt!$B$11)), O221&gt;=Gesamt!$B$4),VLOOKUP(O221,Gesamt!$B$4:$C$9,2),0)</f>
        <v>12</v>
      </c>
      <c r="Q221" s="37">
        <f>IF(M221&gt;0,((P221*K221/12)/O221*N221*((1+L221)^M221))/((1+Gesamt!$B$29)^(O221-N221)),0)</f>
        <v>0</v>
      </c>
      <c r="R221" s="52">
        <f>(F221+(IF(C221="W",IF(F221&lt;23347,VLOOKUP(23346,Staffelung,2,FALSE)*365.25,IF(F221&gt;24990,VLOOKUP(24991,Staffelung,2,FALSE)*365.25,VLOOKUP(F221,Staffelung,2,FALSE)*365.25)),Gesamt!$B$26*365.25)))</f>
        <v>23741.25</v>
      </c>
      <c r="S221" s="52">
        <f t="shared" si="53"/>
        <v>23742</v>
      </c>
      <c r="T221" s="53">
        <f t="shared" si="48"/>
        <v>65</v>
      </c>
      <c r="U221" s="49">
        <f t="shared" si="54"/>
        <v>-50.997946611909654</v>
      </c>
      <c r="V221" s="50">
        <f>(Gesamt!$B$2-IF(I221=0,G221,I221))/365.25</f>
        <v>116</v>
      </c>
      <c r="W221" s="50">
        <f t="shared" si="49"/>
        <v>65.002053388090346</v>
      </c>
      <c r="X221" s="54">
        <f>(F221+(IF(C221="W",IF(F221&lt;23347,VLOOKUP(23346,Staffelung,2,FALSE)*365.25,IF(F221&gt;24990,VLOOKUP(24991,Staffelung,2,FALSE)*365.25,VLOOKUP(F221,Staffelung,2,FALSE)*365.25)),Gesamt!$B$26*365.25)))</f>
        <v>23741.25</v>
      </c>
      <c r="Y221" s="52">
        <f t="shared" si="55"/>
        <v>23742</v>
      </c>
      <c r="Z221" s="53">
        <f t="shared" si="50"/>
        <v>65</v>
      </c>
      <c r="AA221" s="55">
        <f>IF(YEAR(Y221)&lt;=YEAR(Gesamt!$B$2),0,IF(V221&lt;Gesamt!$B$32,(IF(I221=0,G221,I221)+365.25*Gesamt!$B$32),0))</f>
        <v>0</v>
      </c>
      <c r="AB221" s="56">
        <f>IF(U221&lt;Gesamt!$B$36,Gesamt!$C$36,IF(U221&lt;Gesamt!$B$37,Gesamt!$C$37,IF(U221&lt;Gesamt!$B$38,Gesamt!$C$38,Gesamt!$C$39)))</f>
        <v>0</v>
      </c>
      <c r="AC221" s="36">
        <f>IF(AA221&gt;0,IF(AA221&lt;X221,K221/12*Gesamt!$C$32*(1+L221)^(Gesamt!$B$32-VB!V221)*(1+$K$4),0),0)</f>
        <v>0</v>
      </c>
      <c r="AD221" s="36">
        <f>(AC221/Gesamt!$B$32*V221/((1+Gesamt!$B$29)^(Gesamt!$B$32-VB!V221))*(1+AB221))</f>
        <v>0</v>
      </c>
      <c r="AE221" s="55">
        <f>IF(YEAR($Y221)&lt;=YEAR(Gesamt!$B$2),0,IF($V221&lt;Gesamt!$B$33,(IF($I221=0,$G221,$I221)+365.25*Gesamt!$B$33),0))</f>
        <v>0</v>
      </c>
      <c r="AF221" s="36" t="b">
        <f>IF(AE221&gt;0,IF(AE221&lt;$Y221,$K221/12*Gesamt!$C$33*(1+$L221)^(Gesamt!$B$33-VB!$V221)*(1+$K$4),IF(W221&gt;=35,K221/12*Gesamt!$C$33*(1+L221)^(W221-VB!V221)*(1+$K$4),0)))</f>
        <v>0</v>
      </c>
      <c r="AG221" s="36">
        <f>IF(W221&gt;=40,(AF221/Gesamt!$B$33*V221/((1+Gesamt!$B$29)^(Gesamt!$B$33-VB!V221))*(1+AB221)),IF(W221&gt;=35,(AF221/W221*V221/((1+Gesamt!$B$29)^(W221-VB!V221))*(1+AB221)),0))</f>
        <v>0</v>
      </c>
    </row>
    <row r="222" spans="4:33" x14ac:dyDescent="0.15">
      <c r="D222" s="41"/>
      <c r="F222" s="40"/>
      <c r="G222" s="40"/>
      <c r="J222" s="47"/>
      <c r="K222" s="32">
        <f t="shared" si="51"/>
        <v>0</v>
      </c>
      <c r="L222" s="48">
        <v>1.4999999999999999E-2</v>
      </c>
      <c r="M222" s="49">
        <f t="shared" si="52"/>
        <v>-50.997946611909654</v>
      </c>
      <c r="N222" s="50">
        <f>(Gesamt!$B$2-IF(H222=0,G222,H222))/365.25</f>
        <v>116</v>
      </c>
      <c r="O222" s="50">
        <f t="shared" si="47"/>
        <v>65.002053388090346</v>
      </c>
      <c r="P222" s="51">
        <f>IF(AND(OR(AND(H222&lt;=Gesamt!$B$11,G222&lt;=Gesamt!$B$11),AND(H222&gt;0,H222&lt;=Gesamt!$B$11)), O222&gt;=Gesamt!$B$4),VLOOKUP(O222,Gesamt!$B$4:$C$9,2),0)</f>
        <v>12</v>
      </c>
      <c r="Q222" s="37">
        <f>IF(M222&gt;0,((P222*K222/12)/O222*N222*((1+L222)^M222))/((1+Gesamt!$B$29)^(O222-N222)),0)</f>
        <v>0</v>
      </c>
      <c r="R222" s="52">
        <f>(F222+(IF(C222="W",IF(F222&lt;23347,VLOOKUP(23346,Staffelung,2,FALSE)*365.25,IF(F222&gt;24990,VLOOKUP(24991,Staffelung,2,FALSE)*365.25,VLOOKUP(F222,Staffelung,2,FALSE)*365.25)),Gesamt!$B$26*365.25)))</f>
        <v>23741.25</v>
      </c>
      <c r="S222" s="52">
        <f t="shared" si="53"/>
        <v>23742</v>
      </c>
      <c r="T222" s="53">
        <f t="shared" si="48"/>
        <v>65</v>
      </c>
      <c r="U222" s="49">
        <f t="shared" si="54"/>
        <v>-50.997946611909654</v>
      </c>
      <c r="V222" s="50">
        <f>(Gesamt!$B$2-IF(I222=0,G222,I222))/365.25</f>
        <v>116</v>
      </c>
      <c r="W222" s="50">
        <f t="shared" si="49"/>
        <v>65.002053388090346</v>
      </c>
      <c r="X222" s="54">
        <f>(F222+(IF(C222="W",IF(F222&lt;23347,VLOOKUP(23346,Staffelung,2,FALSE)*365.25,IF(F222&gt;24990,VLOOKUP(24991,Staffelung,2,FALSE)*365.25,VLOOKUP(F222,Staffelung,2,FALSE)*365.25)),Gesamt!$B$26*365.25)))</f>
        <v>23741.25</v>
      </c>
      <c r="Y222" s="52">
        <f t="shared" si="55"/>
        <v>23742</v>
      </c>
      <c r="Z222" s="53">
        <f t="shared" si="50"/>
        <v>65</v>
      </c>
      <c r="AA222" s="55">
        <f>IF(YEAR(Y222)&lt;=YEAR(Gesamt!$B$2),0,IF(V222&lt;Gesamt!$B$32,(IF(I222=0,G222,I222)+365.25*Gesamt!$B$32),0))</f>
        <v>0</v>
      </c>
      <c r="AB222" s="56">
        <f>IF(U222&lt;Gesamt!$B$36,Gesamt!$C$36,IF(U222&lt;Gesamt!$B$37,Gesamt!$C$37,IF(U222&lt;Gesamt!$B$38,Gesamt!$C$38,Gesamt!$C$39)))</f>
        <v>0</v>
      </c>
      <c r="AC222" s="36">
        <f>IF(AA222&gt;0,IF(AA222&lt;X222,K222/12*Gesamt!$C$32*(1+L222)^(Gesamt!$B$32-VB!V222)*(1+$K$4),0),0)</f>
        <v>0</v>
      </c>
      <c r="AD222" s="36">
        <f>(AC222/Gesamt!$B$32*V222/((1+Gesamt!$B$29)^(Gesamt!$B$32-VB!V222))*(1+AB222))</f>
        <v>0</v>
      </c>
      <c r="AE222" s="55">
        <f>IF(YEAR($Y222)&lt;=YEAR(Gesamt!$B$2),0,IF($V222&lt;Gesamt!$B$33,(IF($I222=0,$G222,$I222)+365.25*Gesamt!$B$33),0))</f>
        <v>0</v>
      </c>
      <c r="AF222" s="36" t="b">
        <f>IF(AE222&gt;0,IF(AE222&lt;$Y222,$K222/12*Gesamt!$C$33*(1+$L222)^(Gesamt!$B$33-VB!$V222)*(1+$K$4),IF(W222&gt;=35,K222/12*Gesamt!$C$33*(1+L222)^(W222-VB!V222)*(1+$K$4),0)))</f>
        <v>0</v>
      </c>
      <c r="AG222" s="36">
        <f>IF(W222&gt;=40,(AF222/Gesamt!$B$33*V222/((1+Gesamt!$B$29)^(Gesamt!$B$33-VB!V222))*(1+AB222)),IF(W222&gt;=35,(AF222/W222*V222/((1+Gesamt!$B$29)^(W222-VB!V222))*(1+AB222)),0))</f>
        <v>0</v>
      </c>
    </row>
    <row r="223" spans="4:33" x14ac:dyDescent="0.15">
      <c r="D223" s="41"/>
      <c r="F223" s="40"/>
      <c r="G223" s="40"/>
      <c r="J223" s="47"/>
      <c r="K223" s="32">
        <f t="shared" si="51"/>
        <v>0</v>
      </c>
      <c r="L223" s="48">
        <v>1.4999999999999999E-2</v>
      </c>
      <c r="M223" s="49">
        <f t="shared" si="52"/>
        <v>-50.997946611909654</v>
      </c>
      <c r="N223" s="50">
        <f>(Gesamt!$B$2-IF(H223=0,G223,H223))/365.25</f>
        <v>116</v>
      </c>
      <c r="O223" s="50">
        <f t="shared" si="47"/>
        <v>65.002053388090346</v>
      </c>
      <c r="P223" s="51">
        <f>IF(AND(OR(AND(H223&lt;=Gesamt!$B$11,G223&lt;=Gesamt!$B$11),AND(H223&gt;0,H223&lt;=Gesamt!$B$11)), O223&gt;=Gesamt!$B$4),VLOOKUP(O223,Gesamt!$B$4:$C$9,2),0)</f>
        <v>12</v>
      </c>
      <c r="Q223" s="37">
        <f>IF(M223&gt;0,((P223*K223/12)/O223*N223*((1+L223)^M223))/((1+Gesamt!$B$29)^(O223-N223)),0)</f>
        <v>0</v>
      </c>
      <c r="R223" s="52">
        <f>(F223+(IF(C223="W",IF(F223&lt;23347,VLOOKUP(23346,Staffelung,2,FALSE)*365.25,IF(F223&gt;24990,VLOOKUP(24991,Staffelung,2,FALSE)*365.25,VLOOKUP(F223,Staffelung,2,FALSE)*365.25)),Gesamt!$B$26*365.25)))</f>
        <v>23741.25</v>
      </c>
      <c r="S223" s="52">
        <f t="shared" si="53"/>
        <v>23742</v>
      </c>
      <c r="T223" s="53">
        <f t="shared" si="48"/>
        <v>65</v>
      </c>
      <c r="U223" s="49">
        <f t="shared" si="54"/>
        <v>-50.997946611909654</v>
      </c>
      <c r="V223" s="50">
        <f>(Gesamt!$B$2-IF(I223=0,G223,I223))/365.25</f>
        <v>116</v>
      </c>
      <c r="W223" s="50">
        <f t="shared" si="49"/>
        <v>65.002053388090346</v>
      </c>
      <c r="X223" s="54">
        <f>(F223+(IF(C223="W",IF(F223&lt;23347,VLOOKUP(23346,Staffelung,2,FALSE)*365.25,IF(F223&gt;24990,VLOOKUP(24991,Staffelung,2,FALSE)*365.25,VLOOKUP(F223,Staffelung,2,FALSE)*365.25)),Gesamt!$B$26*365.25)))</f>
        <v>23741.25</v>
      </c>
      <c r="Y223" s="52">
        <f t="shared" si="55"/>
        <v>23742</v>
      </c>
      <c r="Z223" s="53">
        <f t="shared" si="50"/>
        <v>65</v>
      </c>
      <c r="AA223" s="55">
        <f>IF(YEAR(Y223)&lt;=YEAR(Gesamt!$B$2),0,IF(V223&lt;Gesamt!$B$32,(IF(I223=0,G223,I223)+365.25*Gesamt!$B$32),0))</f>
        <v>0</v>
      </c>
      <c r="AB223" s="56">
        <f>IF(U223&lt;Gesamt!$B$36,Gesamt!$C$36,IF(U223&lt;Gesamt!$B$37,Gesamt!$C$37,IF(U223&lt;Gesamt!$B$38,Gesamt!$C$38,Gesamt!$C$39)))</f>
        <v>0</v>
      </c>
      <c r="AC223" s="36">
        <f>IF(AA223&gt;0,IF(AA223&lt;X223,K223/12*Gesamt!$C$32*(1+L223)^(Gesamt!$B$32-VB!V223)*(1+$K$4),0),0)</f>
        <v>0</v>
      </c>
      <c r="AD223" s="36">
        <f>(AC223/Gesamt!$B$32*V223/((1+Gesamt!$B$29)^(Gesamt!$B$32-VB!V223))*(1+AB223))</f>
        <v>0</v>
      </c>
      <c r="AE223" s="55">
        <f>IF(YEAR($Y223)&lt;=YEAR(Gesamt!$B$2),0,IF($V223&lt;Gesamt!$B$33,(IF($I223=0,$G223,$I223)+365.25*Gesamt!$B$33),0))</f>
        <v>0</v>
      </c>
      <c r="AF223" s="36" t="b">
        <f>IF(AE223&gt;0,IF(AE223&lt;$Y223,$K223/12*Gesamt!$C$33*(1+$L223)^(Gesamt!$B$33-VB!$V223)*(1+$K$4),IF(W223&gt;=35,K223/12*Gesamt!$C$33*(1+L223)^(W223-VB!V223)*(1+$K$4),0)))</f>
        <v>0</v>
      </c>
      <c r="AG223" s="36">
        <f>IF(W223&gt;=40,(AF223/Gesamt!$B$33*V223/((1+Gesamt!$B$29)^(Gesamt!$B$33-VB!V223))*(1+AB223)),IF(W223&gt;=35,(AF223/W223*V223/((1+Gesamt!$B$29)^(W223-VB!V223))*(1+AB223)),0))</f>
        <v>0</v>
      </c>
    </row>
    <row r="224" spans="4:33" x14ac:dyDescent="0.15">
      <c r="D224" s="41"/>
      <c r="F224" s="40"/>
      <c r="G224" s="40"/>
      <c r="J224" s="47"/>
      <c r="K224" s="32">
        <f t="shared" si="51"/>
        <v>0</v>
      </c>
      <c r="L224" s="48">
        <v>1.4999999999999999E-2</v>
      </c>
      <c r="M224" s="49">
        <f t="shared" si="52"/>
        <v>-50.997946611909654</v>
      </c>
      <c r="N224" s="50">
        <f>(Gesamt!$B$2-IF(H224=0,G224,H224))/365.25</f>
        <v>116</v>
      </c>
      <c r="O224" s="50">
        <f t="shared" si="47"/>
        <v>65.002053388090346</v>
      </c>
      <c r="P224" s="51">
        <f>IF(AND(OR(AND(H224&lt;=Gesamt!$B$11,G224&lt;=Gesamt!$B$11),AND(H224&gt;0,H224&lt;=Gesamt!$B$11)), O224&gt;=Gesamt!$B$4),VLOOKUP(O224,Gesamt!$B$4:$C$9,2),0)</f>
        <v>12</v>
      </c>
      <c r="Q224" s="37">
        <f>IF(M224&gt;0,((P224*K224/12)/O224*N224*((1+L224)^M224))/((1+Gesamt!$B$29)^(O224-N224)),0)</f>
        <v>0</v>
      </c>
      <c r="R224" s="52">
        <f>(F224+(IF(C224="W",IF(F224&lt;23347,VLOOKUP(23346,Staffelung,2,FALSE)*365.25,IF(F224&gt;24990,VLOOKUP(24991,Staffelung,2,FALSE)*365.25,VLOOKUP(F224,Staffelung,2,FALSE)*365.25)),Gesamt!$B$26*365.25)))</f>
        <v>23741.25</v>
      </c>
      <c r="S224" s="52">
        <f t="shared" si="53"/>
        <v>23742</v>
      </c>
      <c r="T224" s="53">
        <f t="shared" si="48"/>
        <v>65</v>
      </c>
      <c r="U224" s="49">
        <f t="shared" si="54"/>
        <v>-50.997946611909654</v>
      </c>
      <c r="V224" s="50">
        <f>(Gesamt!$B$2-IF(I224=0,G224,I224))/365.25</f>
        <v>116</v>
      </c>
      <c r="W224" s="50">
        <f t="shared" si="49"/>
        <v>65.002053388090346</v>
      </c>
      <c r="X224" s="54">
        <f>(F224+(IF(C224="W",IF(F224&lt;23347,VLOOKUP(23346,Staffelung,2,FALSE)*365.25,IF(F224&gt;24990,VLOOKUP(24991,Staffelung,2,FALSE)*365.25,VLOOKUP(F224,Staffelung,2,FALSE)*365.25)),Gesamt!$B$26*365.25)))</f>
        <v>23741.25</v>
      </c>
      <c r="Y224" s="52">
        <f t="shared" si="55"/>
        <v>23742</v>
      </c>
      <c r="Z224" s="53">
        <f t="shared" si="50"/>
        <v>65</v>
      </c>
      <c r="AA224" s="55">
        <f>IF(YEAR(Y224)&lt;=YEAR(Gesamt!$B$2),0,IF(V224&lt;Gesamt!$B$32,(IF(I224=0,G224,I224)+365.25*Gesamt!$B$32),0))</f>
        <v>0</v>
      </c>
      <c r="AB224" s="56">
        <f>IF(U224&lt;Gesamt!$B$36,Gesamt!$C$36,IF(U224&lt;Gesamt!$B$37,Gesamt!$C$37,IF(U224&lt;Gesamt!$B$38,Gesamt!$C$38,Gesamt!$C$39)))</f>
        <v>0</v>
      </c>
      <c r="AC224" s="36">
        <f>IF(AA224&gt;0,IF(AA224&lt;X224,K224/12*Gesamt!$C$32*(1+L224)^(Gesamt!$B$32-VB!V224)*(1+$K$4),0),0)</f>
        <v>0</v>
      </c>
      <c r="AD224" s="36">
        <f>(AC224/Gesamt!$B$32*V224/((1+Gesamt!$B$29)^(Gesamt!$B$32-VB!V224))*(1+AB224))</f>
        <v>0</v>
      </c>
      <c r="AE224" s="55">
        <f>IF(YEAR($Y224)&lt;=YEAR(Gesamt!$B$2),0,IF($V224&lt;Gesamt!$B$33,(IF($I224=0,$G224,$I224)+365.25*Gesamt!$B$33),0))</f>
        <v>0</v>
      </c>
      <c r="AF224" s="36" t="b">
        <f>IF(AE224&gt;0,IF(AE224&lt;$Y224,$K224/12*Gesamt!$C$33*(1+$L224)^(Gesamt!$B$33-VB!$V224)*(1+$K$4),IF(W224&gt;=35,K224/12*Gesamt!$C$33*(1+L224)^(W224-VB!V224)*(1+$K$4),0)))</f>
        <v>0</v>
      </c>
      <c r="AG224" s="36">
        <f>IF(W224&gt;=40,(AF224/Gesamt!$B$33*V224/((1+Gesamt!$B$29)^(Gesamt!$B$33-VB!V224))*(1+AB224)),IF(W224&gt;=35,(AF224/W224*V224/((1+Gesamt!$B$29)^(W224-VB!V224))*(1+AB224)),0))</f>
        <v>0</v>
      </c>
    </row>
    <row r="225" spans="4:33" x14ac:dyDescent="0.15">
      <c r="D225" s="41"/>
      <c r="F225" s="40"/>
      <c r="G225" s="40"/>
      <c r="J225" s="47"/>
      <c r="K225" s="32">
        <f t="shared" si="51"/>
        <v>0</v>
      </c>
      <c r="L225" s="48">
        <v>1.4999999999999999E-2</v>
      </c>
      <c r="M225" s="49">
        <f t="shared" si="52"/>
        <v>-50.997946611909654</v>
      </c>
      <c r="N225" s="50">
        <f>(Gesamt!$B$2-IF(H225=0,G225,H225))/365.25</f>
        <v>116</v>
      </c>
      <c r="O225" s="50">
        <f t="shared" si="47"/>
        <v>65.002053388090346</v>
      </c>
      <c r="P225" s="51">
        <f>IF(AND(OR(AND(H225&lt;=Gesamt!$B$11,G225&lt;=Gesamt!$B$11),AND(H225&gt;0,H225&lt;=Gesamt!$B$11)), O225&gt;=Gesamt!$B$4),VLOOKUP(O225,Gesamt!$B$4:$C$9,2),0)</f>
        <v>12</v>
      </c>
      <c r="Q225" s="37">
        <f>IF(M225&gt;0,((P225*K225/12)/O225*N225*((1+L225)^M225))/((1+Gesamt!$B$29)^(O225-N225)),0)</f>
        <v>0</v>
      </c>
      <c r="R225" s="52">
        <f>(F225+(IF(C225="W",IF(F225&lt;23347,VLOOKUP(23346,Staffelung,2,FALSE)*365.25,IF(F225&gt;24990,VLOOKUP(24991,Staffelung,2,FALSE)*365.25,VLOOKUP(F225,Staffelung,2,FALSE)*365.25)),Gesamt!$B$26*365.25)))</f>
        <v>23741.25</v>
      </c>
      <c r="S225" s="52">
        <f t="shared" si="53"/>
        <v>23742</v>
      </c>
      <c r="T225" s="53">
        <f t="shared" si="48"/>
        <v>65</v>
      </c>
      <c r="U225" s="49">
        <f t="shared" si="54"/>
        <v>-50.997946611909654</v>
      </c>
      <c r="V225" s="50">
        <f>(Gesamt!$B$2-IF(I225=0,G225,I225))/365.25</f>
        <v>116</v>
      </c>
      <c r="W225" s="50">
        <f t="shared" si="49"/>
        <v>65.002053388090346</v>
      </c>
      <c r="X225" s="54">
        <f>(F225+(IF(C225="W",IF(F225&lt;23347,VLOOKUP(23346,Staffelung,2,FALSE)*365.25,IF(F225&gt;24990,VLOOKUP(24991,Staffelung,2,FALSE)*365.25,VLOOKUP(F225,Staffelung,2,FALSE)*365.25)),Gesamt!$B$26*365.25)))</f>
        <v>23741.25</v>
      </c>
      <c r="Y225" s="52">
        <f t="shared" si="55"/>
        <v>23742</v>
      </c>
      <c r="Z225" s="53">
        <f t="shared" si="50"/>
        <v>65</v>
      </c>
      <c r="AA225" s="55">
        <f>IF(YEAR(Y225)&lt;=YEAR(Gesamt!$B$2),0,IF(V225&lt;Gesamt!$B$32,(IF(I225=0,G225,I225)+365.25*Gesamt!$B$32),0))</f>
        <v>0</v>
      </c>
      <c r="AB225" s="56">
        <f>IF(U225&lt;Gesamt!$B$36,Gesamt!$C$36,IF(U225&lt;Gesamt!$B$37,Gesamt!$C$37,IF(U225&lt;Gesamt!$B$38,Gesamt!$C$38,Gesamt!$C$39)))</f>
        <v>0</v>
      </c>
      <c r="AC225" s="36">
        <f>IF(AA225&gt;0,IF(AA225&lt;X225,K225/12*Gesamt!$C$32*(1+L225)^(Gesamt!$B$32-VB!V225)*(1+$K$4),0),0)</f>
        <v>0</v>
      </c>
      <c r="AD225" s="36">
        <f>(AC225/Gesamt!$B$32*V225/((1+Gesamt!$B$29)^(Gesamt!$B$32-VB!V225))*(1+AB225))</f>
        <v>0</v>
      </c>
      <c r="AE225" s="55">
        <f>IF(YEAR($Y225)&lt;=YEAR(Gesamt!$B$2),0,IF($V225&lt;Gesamt!$B$33,(IF($I225=0,$G225,$I225)+365.25*Gesamt!$B$33),0))</f>
        <v>0</v>
      </c>
      <c r="AF225" s="36" t="b">
        <f>IF(AE225&gt;0,IF(AE225&lt;$Y225,$K225/12*Gesamt!$C$33*(1+$L225)^(Gesamt!$B$33-VB!$V225)*(1+$K$4),IF(W225&gt;=35,K225/12*Gesamt!$C$33*(1+L225)^(W225-VB!V225)*(1+$K$4),0)))</f>
        <v>0</v>
      </c>
      <c r="AG225" s="36">
        <f>IF(W225&gt;=40,(AF225/Gesamt!$B$33*V225/((1+Gesamt!$B$29)^(Gesamt!$B$33-VB!V225))*(1+AB225)),IF(W225&gt;=35,(AF225/W225*V225/((1+Gesamt!$B$29)^(W225-VB!V225))*(1+AB225)),0))</f>
        <v>0</v>
      </c>
    </row>
    <row r="226" spans="4:33" x14ac:dyDescent="0.15">
      <c r="D226" s="41"/>
      <c r="F226" s="40"/>
      <c r="G226" s="40"/>
      <c r="J226" s="47"/>
      <c r="K226" s="32">
        <f t="shared" si="51"/>
        <v>0</v>
      </c>
      <c r="L226" s="48">
        <v>1.4999999999999999E-2</v>
      </c>
      <c r="M226" s="49">
        <f t="shared" si="52"/>
        <v>-50.997946611909654</v>
      </c>
      <c r="N226" s="50">
        <f>(Gesamt!$B$2-IF(H226=0,G226,H226))/365.25</f>
        <v>116</v>
      </c>
      <c r="O226" s="50">
        <f t="shared" si="47"/>
        <v>65.002053388090346</v>
      </c>
      <c r="P226" s="51">
        <f>IF(AND(OR(AND(H226&lt;=Gesamt!$B$11,G226&lt;=Gesamt!$B$11),AND(H226&gt;0,H226&lt;=Gesamt!$B$11)), O226&gt;=Gesamt!$B$4),VLOOKUP(O226,Gesamt!$B$4:$C$9,2),0)</f>
        <v>12</v>
      </c>
      <c r="Q226" s="37">
        <f>IF(M226&gt;0,((P226*K226/12)/O226*N226*((1+L226)^M226))/((1+Gesamt!$B$29)^(O226-N226)),0)</f>
        <v>0</v>
      </c>
      <c r="R226" s="52">
        <f>(F226+(IF(C226="W",IF(F226&lt;23347,VLOOKUP(23346,Staffelung,2,FALSE)*365.25,IF(F226&gt;24990,VLOOKUP(24991,Staffelung,2,FALSE)*365.25,VLOOKUP(F226,Staffelung,2,FALSE)*365.25)),Gesamt!$B$26*365.25)))</f>
        <v>23741.25</v>
      </c>
      <c r="S226" s="52">
        <f t="shared" si="53"/>
        <v>23742</v>
      </c>
      <c r="T226" s="53">
        <f t="shared" si="48"/>
        <v>65</v>
      </c>
      <c r="U226" s="49">
        <f t="shared" si="54"/>
        <v>-50.997946611909654</v>
      </c>
      <c r="V226" s="50">
        <f>(Gesamt!$B$2-IF(I226=0,G226,I226))/365.25</f>
        <v>116</v>
      </c>
      <c r="W226" s="50">
        <f t="shared" si="49"/>
        <v>65.002053388090346</v>
      </c>
      <c r="X226" s="54">
        <f>(F226+(IF(C226="W",IF(F226&lt;23347,VLOOKUP(23346,Staffelung,2,FALSE)*365.25,IF(F226&gt;24990,VLOOKUP(24991,Staffelung,2,FALSE)*365.25,VLOOKUP(F226,Staffelung,2,FALSE)*365.25)),Gesamt!$B$26*365.25)))</f>
        <v>23741.25</v>
      </c>
      <c r="Y226" s="52">
        <f t="shared" si="55"/>
        <v>23742</v>
      </c>
      <c r="Z226" s="53">
        <f t="shared" si="50"/>
        <v>65</v>
      </c>
      <c r="AA226" s="55">
        <f>IF(YEAR(Y226)&lt;=YEAR(Gesamt!$B$2),0,IF(V226&lt;Gesamt!$B$32,(IF(I226=0,G226,I226)+365.25*Gesamt!$B$32),0))</f>
        <v>0</v>
      </c>
      <c r="AB226" s="56">
        <f>IF(U226&lt;Gesamt!$B$36,Gesamt!$C$36,IF(U226&lt;Gesamt!$B$37,Gesamt!$C$37,IF(U226&lt;Gesamt!$B$38,Gesamt!$C$38,Gesamt!$C$39)))</f>
        <v>0</v>
      </c>
      <c r="AC226" s="36">
        <f>IF(AA226&gt;0,IF(AA226&lt;X226,K226/12*Gesamt!$C$32*(1+L226)^(Gesamt!$B$32-VB!V226)*(1+$K$4),0),0)</f>
        <v>0</v>
      </c>
      <c r="AD226" s="36">
        <f>(AC226/Gesamt!$B$32*V226/((1+Gesamt!$B$29)^(Gesamt!$B$32-VB!V226))*(1+AB226))</f>
        <v>0</v>
      </c>
      <c r="AE226" s="55">
        <f>IF(YEAR($Y226)&lt;=YEAR(Gesamt!$B$2),0,IF($V226&lt;Gesamt!$B$33,(IF($I226=0,$G226,$I226)+365.25*Gesamt!$B$33),0))</f>
        <v>0</v>
      </c>
      <c r="AF226" s="36" t="b">
        <f>IF(AE226&gt;0,IF(AE226&lt;$Y226,$K226/12*Gesamt!$C$33*(1+$L226)^(Gesamt!$B$33-VB!$V226)*(1+$K$4),IF(W226&gt;=35,K226/12*Gesamt!$C$33*(1+L226)^(W226-VB!V226)*(1+$K$4),0)))</f>
        <v>0</v>
      </c>
      <c r="AG226" s="36">
        <f>IF(W226&gt;=40,(AF226/Gesamt!$B$33*V226/((1+Gesamt!$B$29)^(Gesamt!$B$33-VB!V226))*(1+AB226)),IF(W226&gt;=35,(AF226/W226*V226/((1+Gesamt!$B$29)^(W226-VB!V226))*(1+AB226)),0))</f>
        <v>0</v>
      </c>
    </row>
    <row r="227" spans="4:33" x14ac:dyDescent="0.15">
      <c r="D227" s="41"/>
      <c r="F227" s="40"/>
      <c r="G227" s="40"/>
      <c r="J227" s="47"/>
      <c r="K227" s="32">
        <f t="shared" si="51"/>
        <v>0</v>
      </c>
      <c r="L227" s="48">
        <v>1.4999999999999999E-2</v>
      </c>
      <c r="M227" s="49">
        <f t="shared" si="52"/>
        <v>-50.997946611909654</v>
      </c>
      <c r="N227" s="50">
        <f>(Gesamt!$B$2-IF(H227=0,G227,H227))/365.25</f>
        <v>116</v>
      </c>
      <c r="O227" s="50">
        <f t="shared" si="47"/>
        <v>65.002053388090346</v>
      </c>
      <c r="P227" s="51">
        <f>IF(AND(OR(AND(H227&lt;=Gesamt!$B$11,G227&lt;=Gesamt!$B$11),AND(H227&gt;0,H227&lt;=Gesamt!$B$11)), O227&gt;=Gesamt!$B$4),VLOOKUP(O227,Gesamt!$B$4:$C$9,2),0)</f>
        <v>12</v>
      </c>
      <c r="Q227" s="37">
        <f>IF(M227&gt;0,((P227*K227/12)/O227*N227*((1+L227)^M227))/((1+Gesamt!$B$29)^(O227-N227)),0)</f>
        <v>0</v>
      </c>
      <c r="R227" s="52">
        <f>(F227+(IF(C227="W",IF(F227&lt;23347,VLOOKUP(23346,Staffelung,2,FALSE)*365.25,IF(F227&gt;24990,VLOOKUP(24991,Staffelung,2,FALSE)*365.25,VLOOKUP(F227,Staffelung,2,FALSE)*365.25)),Gesamt!$B$26*365.25)))</f>
        <v>23741.25</v>
      </c>
      <c r="S227" s="52">
        <f t="shared" si="53"/>
        <v>23742</v>
      </c>
      <c r="T227" s="53">
        <f t="shared" si="48"/>
        <v>65</v>
      </c>
      <c r="U227" s="49">
        <f t="shared" si="54"/>
        <v>-50.997946611909654</v>
      </c>
      <c r="V227" s="50">
        <f>(Gesamt!$B$2-IF(I227=0,G227,I227))/365.25</f>
        <v>116</v>
      </c>
      <c r="W227" s="50">
        <f t="shared" si="49"/>
        <v>65.002053388090346</v>
      </c>
      <c r="X227" s="54">
        <f>(F227+(IF(C227="W",IF(F227&lt;23347,VLOOKUP(23346,Staffelung,2,FALSE)*365.25,IF(F227&gt;24990,VLOOKUP(24991,Staffelung,2,FALSE)*365.25,VLOOKUP(F227,Staffelung,2,FALSE)*365.25)),Gesamt!$B$26*365.25)))</f>
        <v>23741.25</v>
      </c>
      <c r="Y227" s="52">
        <f t="shared" si="55"/>
        <v>23742</v>
      </c>
      <c r="Z227" s="53">
        <f t="shared" si="50"/>
        <v>65</v>
      </c>
      <c r="AA227" s="55">
        <f>IF(YEAR(Y227)&lt;=YEAR(Gesamt!$B$2),0,IF(V227&lt;Gesamt!$B$32,(IF(I227=0,G227,I227)+365.25*Gesamt!$B$32),0))</f>
        <v>0</v>
      </c>
      <c r="AB227" s="56">
        <f>IF(U227&lt;Gesamt!$B$36,Gesamt!$C$36,IF(U227&lt;Gesamt!$B$37,Gesamt!$C$37,IF(U227&lt;Gesamt!$B$38,Gesamt!$C$38,Gesamt!$C$39)))</f>
        <v>0</v>
      </c>
      <c r="AC227" s="36">
        <f>IF(AA227&gt;0,IF(AA227&lt;X227,K227/12*Gesamt!$C$32*(1+L227)^(Gesamt!$B$32-VB!V227)*(1+$K$4),0),0)</f>
        <v>0</v>
      </c>
      <c r="AD227" s="36">
        <f>(AC227/Gesamt!$B$32*V227/((1+Gesamt!$B$29)^(Gesamt!$B$32-VB!V227))*(1+AB227))</f>
        <v>0</v>
      </c>
      <c r="AE227" s="55">
        <f>IF(YEAR($Y227)&lt;=YEAR(Gesamt!$B$2),0,IF($V227&lt;Gesamt!$B$33,(IF($I227=0,$G227,$I227)+365.25*Gesamt!$B$33),0))</f>
        <v>0</v>
      </c>
      <c r="AF227" s="36" t="b">
        <f>IF(AE227&gt;0,IF(AE227&lt;$Y227,$K227/12*Gesamt!$C$33*(1+$L227)^(Gesamt!$B$33-VB!$V227)*(1+$K$4),IF(W227&gt;=35,K227/12*Gesamt!$C$33*(1+L227)^(W227-VB!V227)*(1+$K$4),0)))</f>
        <v>0</v>
      </c>
      <c r="AG227" s="36">
        <f>IF(W227&gt;=40,(AF227/Gesamt!$B$33*V227/((1+Gesamt!$B$29)^(Gesamt!$B$33-VB!V227))*(1+AB227)),IF(W227&gt;=35,(AF227/W227*V227/((1+Gesamt!$B$29)^(W227-VB!V227))*(1+AB227)),0))</f>
        <v>0</v>
      </c>
    </row>
    <row r="228" spans="4:33" x14ac:dyDescent="0.15">
      <c r="D228" s="41"/>
      <c r="F228" s="40"/>
      <c r="G228" s="40"/>
      <c r="J228" s="47"/>
      <c r="K228" s="32">
        <f t="shared" si="51"/>
        <v>0</v>
      </c>
      <c r="L228" s="48">
        <v>1.4999999999999999E-2</v>
      </c>
      <c r="M228" s="49">
        <f t="shared" si="52"/>
        <v>-50.997946611909654</v>
      </c>
      <c r="N228" s="50">
        <f>(Gesamt!$B$2-IF(H228=0,G228,H228))/365.25</f>
        <v>116</v>
      </c>
      <c r="O228" s="50">
        <f t="shared" si="47"/>
        <v>65.002053388090346</v>
      </c>
      <c r="P228" s="51">
        <f>IF(AND(OR(AND(H228&lt;=Gesamt!$B$11,G228&lt;=Gesamt!$B$11),AND(H228&gt;0,H228&lt;=Gesamt!$B$11)), O228&gt;=Gesamt!$B$4),VLOOKUP(O228,Gesamt!$B$4:$C$9,2),0)</f>
        <v>12</v>
      </c>
      <c r="Q228" s="37">
        <f>IF(M228&gt;0,((P228*K228/12)/O228*N228*((1+L228)^M228))/((1+Gesamt!$B$29)^(O228-N228)),0)</f>
        <v>0</v>
      </c>
      <c r="R228" s="52">
        <f>(F228+(IF(C228="W",IF(F228&lt;23347,VLOOKUP(23346,Staffelung,2,FALSE)*365.25,IF(F228&gt;24990,VLOOKUP(24991,Staffelung,2,FALSE)*365.25,VLOOKUP(F228,Staffelung,2,FALSE)*365.25)),Gesamt!$B$26*365.25)))</f>
        <v>23741.25</v>
      </c>
      <c r="S228" s="52">
        <f t="shared" si="53"/>
        <v>23742</v>
      </c>
      <c r="T228" s="53">
        <f t="shared" si="48"/>
        <v>65</v>
      </c>
      <c r="U228" s="49">
        <f t="shared" si="54"/>
        <v>-50.997946611909654</v>
      </c>
      <c r="V228" s="50">
        <f>(Gesamt!$B$2-IF(I228=0,G228,I228))/365.25</f>
        <v>116</v>
      </c>
      <c r="W228" s="50">
        <f t="shared" si="49"/>
        <v>65.002053388090346</v>
      </c>
      <c r="X228" s="54">
        <f>(F228+(IF(C228="W",IF(F228&lt;23347,VLOOKUP(23346,Staffelung,2,FALSE)*365.25,IF(F228&gt;24990,VLOOKUP(24991,Staffelung,2,FALSE)*365.25,VLOOKUP(F228,Staffelung,2,FALSE)*365.25)),Gesamt!$B$26*365.25)))</f>
        <v>23741.25</v>
      </c>
      <c r="Y228" s="52">
        <f t="shared" si="55"/>
        <v>23742</v>
      </c>
      <c r="Z228" s="53">
        <f t="shared" si="50"/>
        <v>65</v>
      </c>
      <c r="AA228" s="55">
        <f>IF(YEAR(Y228)&lt;=YEAR(Gesamt!$B$2),0,IF(V228&lt;Gesamt!$B$32,(IF(I228=0,G228,I228)+365.25*Gesamt!$B$32),0))</f>
        <v>0</v>
      </c>
      <c r="AB228" s="56">
        <f>IF(U228&lt;Gesamt!$B$36,Gesamt!$C$36,IF(U228&lt;Gesamt!$B$37,Gesamt!$C$37,IF(U228&lt;Gesamt!$B$38,Gesamt!$C$38,Gesamt!$C$39)))</f>
        <v>0</v>
      </c>
      <c r="AC228" s="36">
        <f>IF(AA228&gt;0,IF(AA228&lt;X228,K228/12*Gesamt!$C$32*(1+L228)^(Gesamt!$B$32-VB!V228)*(1+$K$4),0),0)</f>
        <v>0</v>
      </c>
      <c r="AD228" s="36">
        <f>(AC228/Gesamt!$B$32*V228/((1+Gesamt!$B$29)^(Gesamt!$B$32-VB!V228))*(1+AB228))</f>
        <v>0</v>
      </c>
      <c r="AE228" s="55">
        <f>IF(YEAR($Y228)&lt;=YEAR(Gesamt!$B$2),0,IF($V228&lt;Gesamt!$B$33,(IF($I228=0,$G228,$I228)+365.25*Gesamt!$B$33),0))</f>
        <v>0</v>
      </c>
      <c r="AF228" s="36" t="b">
        <f>IF(AE228&gt;0,IF(AE228&lt;$Y228,$K228/12*Gesamt!$C$33*(1+$L228)^(Gesamt!$B$33-VB!$V228)*(1+$K$4),IF(W228&gt;=35,K228/12*Gesamt!$C$33*(1+L228)^(W228-VB!V228)*(1+$K$4),0)))</f>
        <v>0</v>
      </c>
      <c r="AG228" s="36">
        <f>IF(W228&gt;=40,(AF228/Gesamt!$B$33*V228/((1+Gesamt!$B$29)^(Gesamt!$B$33-VB!V228))*(1+AB228)),IF(W228&gt;=35,(AF228/W228*V228/((1+Gesamt!$B$29)^(W228-VB!V228))*(1+AB228)),0))</f>
        <v>0</v>
      </c>
    </row>
    <row r="229" spans="4:33" x14ac:dyDescent="0.15">
      <c r="D229" s="41"/>
      <c r="F229" s="40"/>
      <c r="G229" s="40"/>
      <c r="J229" s="47"/>
      <c r="K229" s="32">
        <f t="shared" si="51"/>
        <v>0</v>
      </c>
      <c r="L229" s="48">
        <v>1.4999999999999999E-2</v>
      </c>
      <c r="M229" s="49">
        <f t="shared" si="52"/>
        <v>-50.997946611909654</v>
      </c>
      <c r="N229" s="50">
        <f>(Gesamt!$B$2-IF(H229=0,G229,H229))/365.25</f>
        <v>116</v>
      </c>
      <c r="O229" s="50">
        <f t="shared" si="47"/>
        <v>65.002053388090346</v>
      </c>
      <c r="P229" s="51">
        <f>IF(AND(OR(AND(H229&lt;=Gesamt!$B$11,G229&lt;=Gesamt!$B$11),AND(H229&gt;0,H229&lt;=Gesamt!$B$11)), O229&gt;=Gesamt!$B$4),VLOOKUP(O229,Gesamt!$B$4:$C$9,2),0)</f>
        <v>12</v>
      </c>
      <c r="Q229" s="37">
        <f>IF(M229&gt;0,((P229*K229/12)/O229*N229*((1+L229)^M229))/((1+Gesamt!$B$29)^(O229-N229)),0)</f>
        <v>0</v>
      </c>
      <c r="R229" s="52">
        <f>(F229+(IF(C229="W",IF(F229&lt;23347,VLOOKUP(23346,Staffelung,2,FALSE)*365.25,IF(F229&gt;24990,VLOOKUP(24991,Staffelung,2,FALSE)*365.25,VLOOKUP(F229,Staffelung,2,FALSE)*365.25)),Gesamt!$B$26*365.25)))</f>
        <v>23741.25</v>
      </c>
      <c r="S229" s="52">
        <f t="shared" si="53"/>
        <v>23742</v>
      </c>
      <c r="T229" s="53">
        <f t="shared" si="48"/>
        <v>65</v>
      </c>
      <c r="U229" s="49">
        <f t="shared" si="54"/>
        <v>-50.997946611909654</v>
      </c>
      <c r="V229" s="50">
        <f>(Gesamt!$B$2-IF(I229=0,G229,I229))/365.25</f>
        <v>116</v>
      </c>
      <c r="W229" s="50">
        <f t="shared" si="49"/>
        <v>65.002053388090346</v>
      </c>
      <c r="X229" s="54">
        <f>(F229+(IF(C229="W",IF(F229&lt;23347,VLOOKUP(23346,Staffelung,2,FALSE)*365.25,IF(F229&gt;24990,VLOOKUP(24991,Staffelung,2,FALSE)*365.25,VLOOKUP(F229,Staffelung,2,FALSE)*365.25)),Gesamt!$B$26*365.25)))</f>
        <v>23741.25</v>
      </c>
      <c r="Y229" s="52">
        <f t="shared" si="55"/>
        <v>23742</v>
      </c>
      <c r="Z229" s="53">
        <f t="shared" si="50"/>
        <v>65</v>
      </c>
      <c r="AA229" s="55">
        <f>IF(YEAR(Y229)&lt;=YEAR(Gesamt!$B$2),0,IF(V229&lt;Gesamt!$B$32,(IF(I229=0,G229,I229)+365.25*Gesamt!$B$32),0))</f>
        <v>0</v>
      </c>
      <c r="AB229" s="56">
        <f>IF(U229&lt;Gesamt!$B$36,Gesamt!$C$36,IF(U229&lt;Gesamt!$B$37,Gesamt!$C$37,IF(U229&lt;Gesamt!$B$38,Gesamt!$C$38,Gesamt!$C$39)))</f>
        <v>0</v>
      </c>
      <c r="AC229" s="36">
        <f>IF(AA229&gt;0,IF(AA229&lt;X229,K229/12*Gesamt!$C$32*(1+L229)^(Gesamt!$B$32-VB!V229)*(1+$K$4),0),0)</f>
        <v>0</v>
      </c>
      <c r="AD229" s="36">
        <f>(AC229/Gesamt!$B$32*V229/((1+Gesamt!$B$29)^(Gesamt!$B$32-VB!V229))*(1+AB229))</f>
        <v>0</v>
      </c>
      <c r="AE229" s="55">
        <f>IF(YEAR($Y229)&lt;=YEAR(Gesamt!$B$2),0,IF($V229&lt;Gesamt!$B$33,(IF($I229=0,$G229,$I229)+365.25*Gesamt!$B$33),0))</f>
        <v>0</v>
      </c>
      <c r="AF229" s="36" t="b">
        <f>IF(AE229&gt;0,IF(AE229&lt;$Y229,$K229/12*Gesamt!$C$33*(1+$L229)^(Gesamt!$B$33-VB!$V229)*(1+$K$4),IF(W229&gt;=35,K229/12*Gesamt!$C$33*(1+L229)^(W229-VB!V229)*(1+$K$4),0)))</f>
        <v>0</v>
      </c>
      <c r="AG229" s="36">
        <f>IF(W229&gt;=40,(AF229/Gesamt!$B$33*V229/((1+Gesamt!$B$29)^(Gesamt!$B$33-VB!V229))*(1+AB229)),IF(W229&gt;=35,(AF229/W229*V229/((1+Gesamt!$B$29)^(W229-VB!V229))*(1+AB229)),0))</f>
        <v>0</v>
      </c>
    </row>
    <row r="230" spans="4:33" x14ac:dyDescent="0.15">
      <c r="D230" s="41"/>
      <c r="F230" s="40"/>
      <c r="G230" s="40"/>
      <c r="J230" s="47"/>
      <c r="K230" s="32">
        <f t="shared" si="51"/>
        <v>0</v>
      </c>
      <c r="L230" s="48">
        <v>1.4999999999999999E-2</v>
      </c>
      <c r="M230" s="49">
        <f t="shared" si="52"/>
        <v>-50.997946611909654</v>
      </c>
      <c r="N230" s="50">
        <f>(Gesamt!$B$2-IF(H230=0,G230,H230))/365.25</f>
        <v>116</v>
      </c>
      <c r="O230" s="50">
        <f t="shared" si="47"/>
        <v>65.002053388090346</v>
      </c>
      <c r="P230" s="51">
        <f>IF(AND(OR(AND(H230&lt;=Gesamt!$B$11,G230&lt;=Gesamt!$B$11),AND(H230&gt;0,H230&lt;=Gesamt!$B$11)), O230&gt;=Gesamt!$B$4),VLOOKUP(O230,Gesamt!$B$4:$C$9,2),0)</f>
        <v>12</v>
      </c>
      <c r="Q230" s="37">
        <f>IF(M230&gt;0,((P230*K230/12)/O230*N230*((1+L230)^M230))/((1+Gesamt!$B$29)^(O230-N230)),0)</f>
        <v>0</v>
      </c>
      <c r="R230" s="52">
        <f>(F230+(IF(C230="W",IF(F230&lt;23347,VLOOKUP(23346,Staffelung,2,FALSE)*365.25,IF(F230&gt;24990,VLOOKUP(24991,Staffelung,2,FALSE)*365.25,VLOOKUP(F230,Staffelung,2,FALSE)*365.25)),Gesamt!$B$26*365.25)))</f>
        <v>23741.25</v>
      </c>
      <c r="S230" s="52">
        <f t="shared" si="53"/>
        <v>23742</v>
      </c>
      <c r="T230" s="53">
        <f t="shared" si="48"/>
        <v>65</v>
      </c>
      <c r="U230" s="49">
        <f t="shared" si="54"/>
        <v>-50.997946611909654</v>
      </c>
      <c r="V230" s="50">
        <f>(Gesamt!$B$2-IF(I230=0,G230,I230))/365.25</f>
        <v>116</v>
      </c>
      <c r="W230" s="50">
        <f t="shared" si="49"/>
        <v>65.002053388090346</v>
      </c>
      <c r="X230" s="54">
        <f>(F230+(IF(C230="W",IF(F230&lt;23347,VLOOKUP(23346,Staffelung,2,FALSE)*365.25,IF(F230&gt;24990,VLOOKUP(24991,Staffelung,2,FALSE)*365.25,VLOOKUP(F230,Staffelung,2,FALSE)*365.25)),Gesamt!$B$26*365.25)))</f>
        <v>23741.25</v>
      </c>
      <c r="Y230" s="52">
        <f t="shared" si="55"/>
        <v>23742</v>
      </c>
      <c r="Z230" s="53">
        <f t="shared" si="50"/>
        <v>65</v>
      </c>
      <c r="AA230" s="55">
        <f>IF(YEAR(Y230)&lt;=YEAR(Gesamt!$B$2),0,IF(V230&lt;Gesamt!$B$32,(IF(I230=0,G230,I230)+365.25*Gesamt!$B$32),0))</f>
        <v>0</v>
      </c>
      <c r="AB230" s="56">
        <f>IF(U230&lt;Gesamt!$B$36,Gesamt!$C$36,IF(U230&lt;Gesamt!$B$37,Gesamt!$C$37,IF(U230&lt;Gesamt!$B$38,Gesamt!$C$38,Gesamt!$C$39)))</f>
        <v>0</v>
      </c>
      <c r="AC230" s="36">
        <f>IF(AA230&gt;0,IF(AA230&lt;X230,K230/12*Gesamt!$C$32*(1+L230)^(Gesamt!$B$32-VB!V230)*(1+$K$4),0),0)</f>
        <v>0</v>
      </c>
      <c r="AD230" s="36">
        <f>(AC230/Gesamt!$B$32*V230/((1+Gesamt!$B$29)^(Gesamt!$B$32-VB!V230))*(1+AB230))</f>
        <v>0</v>
      </c>
      <c r="AE230" s="55">
        <f>IF(YEAR($Y230)&lt;=YEAR(Gesamt!$B$2),0,IF($V230&lt;Gesamt!$B$33,(IF($I230=0,$G230,$I230)+365.25*Gesamt!$B$33),0))</f>
        <v>0</v>
      </c>
      <c r="AF230" s="36" t="b">
        <f>IF(AE230&gt;0,IF(AE230&lt;$Y230,$K230/12*Gesamt!$C$33*(1+$L230)^(Gesamt!$B$33-VB!$V230)*(1+$K$4),IF(W230&gt;=35,K230/12*Gesamt!$C$33*(1+L230)^(W230-VB!V230)*(1+$K$4),0)))</f>
        <v>0</v>
      </c>
      <c r="AG230" s="36">
        <f>IF(W230&gt;=40,(AF230/Gesamt!$B$33*V230/((1+Gesamt!$B$29)^(Gesamt!$B$33-VB!V230))*(1+AB230)),IF(W230&gt;=35,(AF230/W230*V230/((1+Gesamt!$B$29)^(W230-VB!V230))*(1+AB230)),0))</f>
        <v>0</v>
      </c>
    </row>
    <row r="231" spans="4:33" x14ac:dyDescent="0.15">
      <c r="D231" s="41"/>
      <c r="F231" s="40"/>
      <c r="G231" s="40"/>
      <c r="J231" s="47"/>
      <c r="K231" s="32">
        <f t="shared" si="51"/>
        <v>0</v>
      </c>
      <c r="L231" s="48">
        <v>1.4999999999999999E-2</v>
      </c>
      <c r="M231" s="49">
        <f t="shared" si="52"/>
        <v>-50.997946611909654</v>
      </c>
      <c r="N231" s="50">
        <f>(Gesamt!$B$2-IF(H231=0,G231,H231))/365.25</f>
        <v>116</v>
      </c>
      <c r="O231" s="50">
        <f t="shared" si="47"/>
        <v>65.002053388090346</v>
      </c>
      <c r="P231" s="51">
        <f>IF(AND(OR(AND(H231&lt;=Gesamt!$B$11,G231&lt;=Gesamt!$B$11),AND(H231&gt;0,H231&lt;=Gesamt!$B$11)), O231&gt;=Gesamt!$B$4),VLOOKUP(O231,Gesamt!$B$4:$C$9,2),0)</f>
        <v>12</v>
      </c>
      <c r="Q231" s="37">
        <f>IF(M231&gt;0,((P231*K231/12)/O231*N231*((1+L231)^M231))/((1+Gesamt!$B$29)^(O231-N231)),0)</f>
        <v>0</v>
      </c>
      <c r="R231" s="52">
        <f>(F231+(IF(C231="W",IF(F231&lt;23347,VLOOKUP(23346,Staffelung,2,FALSE)*365.25,IF(F231&gt;24990,VLOOKUP(24991,Staffelung,2,FALSE)*365.25,VLOOKUP(F231,Staffelung,2,FALSE)*365.25)),Gesamt!$B$26*365.25)))</f>
        <v>23741.25</v>
      </c>
      <c r="S231" s="52">
        <f t="shared" si="53"/>
        <v>23742</v>
      </c>
      <c r="T231" s="53">
        <f t="shared" si="48"/>
        <v>65</v>
      </c>
      <c r="U231" s="49">
        <f t="shared" si="54"/>
        <v>-50.997946611909654</v>
      </c>
      <c r="V231" s="50">
        <f>(Gesamt!$B$2-IF(I231=0,G231,I231))/365.25</f>
        <v>116</v>
      </c>
      <c r="W231" s="50">
        <f t="shared" si="49"/>
        <v>65.002053388090346</v>
      </c>
      <c r="X231" s="54">
        <f>(F231+(IF(C231="W",IF(F231&lt;23347,VLOOKUP(23346,Staffelung,2,FALSE)*365.25,IF(F231&gt;24990,VLOOKUP(24991,Staffelung,2,FALSE)*365.25,VLOOKUP(F231,Staffelung,2,FALSE)*365.25)),Gesamt!$B$26*365.25)))</f>
        <v>23741.25</v>
      </c>
      <c r="Y231" s="52">
        <f t="shared" si="55"/>
        <v>23742</v>
      </c>
      <c r="Z231" s="53">
        <f t="shared" si="50"/>
        <v>65</v>
      </c>
      <c r="AA231" s="55">
        <f>IF(YEAR(Y231)&lt;=YEAR(Gesamt!$B$2),0,IF(V231&lt;Gesamt!$B$32,(IF(I231=0,G231,I231)+365.25*Gesamt!$B$32),0))</f>
        <v>0</v>
      </c>
      <c r="AB231" s="56">
        <f>IF(U231&lt;Gesamt!$B$36,Gesamt!$C$36,IF(U231&lt;Gesamt!$B$37,Gesamt!$C$37,IF(U231&lt;Gesamt!$B$38,Gesamt!$C$38,Gesamt!$C$39)))</f>
        <v>0</v>
      </c>
      <c r="AC231" s="36">
        <f>IF(AA231&gt;0,IF(AA231&lt;X231,K231/12*Gesamt!$C$32*(1+L231)^(Gesamt!$B$32-VB!V231)*(1+$K$4),0),0)</f>
        <v>0</v>
      </c>
      <c r="AD231" s="36">
        <f>(AC231/Gesamt!$B$32*V231/((1+Gesamt!$B$29)^(Gesamt!$B$32-VB!V231))*(1+AB231))</f>
        <v>0</v>
      </c>
      <c r="AE231" s="55">
        <f>IF(YEAR($Y231)&lt;=YEAR(Gesamt!$B$2),0,IF($V231&lt;Gesamt!$B$33,(IF($I231=0,$G231,$I231)+365.25*Gesamt!$B$33),0))</f>
        <v>0</v>
      </c>
      <c r="AF231" s="36" t="b">
        <f>IF(AE231&gt;0,IF(AE231&lt;$Y231,$K231/12*Gesamt!$C$33*(1+$L231)^(Gesamt!$B$33-VB!$V231)*(1+$K$4),IF(W231&gt;=35,K231/12*Gesamt!$C$33*(1+L231)^(W231-VB!V231)*(1+$K$4),0)))</f>
        <v>0</v>
      </c>
      <c r="AG231" s="36">
        <f>IF(W231&gt;=40,(AF231/Gesamt!$B$33*V231/((1+Gesamt!$B$29)^(Gesamt!$B$33-VB!V231))*(1+AB231)),IF(W231&gt;=35,(AF231/W231*V231/((1+Gesamt!$B$29)^(W231-VB!V231))*(1+AB231)),0))</f>
        <v>0</v>
      </c>
    </row>
    <row r="232" spans="4:33" x14ac:dyDescent="0.15">
      <c r="D232" s="41"/>
      <c r="F232" s="40"/>
      <c r="G232" s="40"/>
      <c r="J232" s="47"/>
      <c r="K232" s="32">
        <f t="shared" si="51"/>
        <v>0</v>
      </c>
      <c r="L232" s="48">
        <v>1.4999999999999999E-2</v>
      </c>
      <c r="M232" s="49">
        <f t="shared" si="52"/>
        <v>-50.997946611909654</v>
      </c>
      <c r="N232" s="50">
        <f>(Gesamt!$B$2-IF(H232=0,G232,H232))/365.25</f>
        <v>116</v>
      </c>
      <c r="O232" s="50">
        <f t="shared" si="47"/>
        <v>65.002053388090346</v>
      </c>
      <c r="P232" s="51">
        <f>IF(AND(OR(AND(H232&lt;=Gesamt!$B$11,G232&lt;=Gesamt!$B$11),AND(H232&gt;0,H232&lt;=Gesamt!$B$11)), O232&gt;=Gesamt!$B$4),VLOOKUP(O232,Gesamt!$B$4:$C$9,2),0)</f>
        <v>12</v>
      </c>
      <c r="Q232" s="37">
        <f>IF(M232&gt;0,((P232*K232/12)/O232*N232*((1+L232)^M232))/((1+Gesamt!$B$29)^(O232-N232)),0)</f>
        <v>0</v>
      </c>
      <c r="R232" s="52">
        <f>(F232+(IF(C232="W",IF(F232&lt;23347,VLOOKUP(23346,Staffelung,2,FALSE)*365.25,IF(F232&gt;24990,VLOOKUP(24991,Staffelung,2,FALSE)*365.25,VLOOKUP(F232,Staffelung,2,FALSE)*365.25)),Gesamt!$B$26*365.25)))</f>
        <v>23741.25</v>
      </c>
      <c r="S232" s="52">
        <f t="shared" si="53"/>
        <v>23742</v>
      </c>
      <c r="T232" s="53">
        <f t="shared" si="48"/>
        <v>65</v>
      </c>
      <c r="U232" s="49">
        <f t="shared" si="54"/>
        <v>-50.997946611909654</v>
      </c>
      <c r="V232" s="50">
        <f>(Gesamt!$B$2-IF(I232=0,G232,I232))/365.25</f>
        <v>116</v>
      </c>
      <c r="W232" s="50">
        <f t="shared" si="49"/>
        <v>65.002053388090346</v>
      </c>
      <c r="X232" s="54">
        <f>(F232+(IF(C232="W",IF(F232&lt;23347,VLOOKUP(23346,Staffelung,2,FALSE)*365.25,IF(F232&gt;24990,VLOOKUP(24991,Staffelung,2,FALSE)*365.25,VLOOKUP(F232,Staffelung,2,FALSE)*365.25)),Gesamt!$B$26*365.25)))</f>
        <v>23741.25</v>
      </c>
      <c r="Y232" s="52">
        <f t="shared" si="55"/>
        <v>23742</v>
      </c>
      <c r="Z232" s="53">
        <f t="shared" si="50"/>
        <v>65</v>
      </c>
      <c r="AA232" s="55">
        <f>IF(YEAR(Y232)&lt;=YEAR(Gesamt!$B$2),0,IF(V232&lt;Gesamt!$B$32,(IF(I232=0,G232,I232)+365.25*Gesamt!$B$32),0))</f>
        <v>0</v>
      </c>
      <c r="AB232" s="56">
        <f>IF(U232&lt;Gesamt!$B$36,Gesamt!$C$36,IF(U232&lt;Gesamt!$B$37,Gesamt!$C$37,IF(U232&lt;Gesamt!$B$38,Gesamt!$C$38,Gesamt!$C$39)))</f>
        <v>0</v>
      </c>
      <c r="AC232" s="36">
        <f>IF(AA232&gt;0,IF(AA232&lt;X232,K232/12*Gesamt!$C$32*(1+L232)^(Gesamt!$B$32-VB!V232)*(1+$K$4),0),0)</f>
        <v>0</v>
      </c>
      <c r="AD232" s="36">
        <f>(AC232/Gesamt!$B$32*V232/((1+Gesamt!$B$29)^(Gesamt!$B$32-VB!V232))*(1+AB232))</f>
        <v>0</v>
      </c>
      <c r="AE232" s="55">
        <f>IF(YEAR($Y232)&lt;=YEAR(Gesamt!$B$2),0,IF($V232&lt;Gesamt!$B$33,(IF($I232=0,$G232,$I232)+365.25*Gesamt!$B$33),0))</f>
        <v>0</v>
      </c>
      <c r="AF232" s="36" t="b">
        <f>IF(AE232&gt;0,IF(AE232&lt;$Y232,$K232/12*Gesamt!$C$33*(1+$L232)^(Gesamt!$B$33-VB!$V232)*(1+$K$4),IF(W232&gt;=35,K232/12*Gesamt!$C$33*(1+L232)^(W232-VB!V232)*(1+$K$4),0)))</f>
        <v>0</v>
      </c>
      <c r="AG232" s="36">
        <f>IF(W232&gt;=40,(AF232/Gesamt!$B$33*V232/((1+Gesamt!$B$29)^(Gesamt!$B$33-VB!V232))*(1+AB232)),IF(W232&gt;=35,(AF232/W232*V232/((1+Gesamt!$B$29)^(W232-VB!V232))*(1+AB232)),0))</f>
        <v>0</v>
      </c>
    </row>
    <row r="233" spans="4:33" x14ac:dyDescent="0.15">
      <c r="D233" s="41"/>
      <c r="F233" s="40"/>
      <c r="G233" s="40"/>
      <c r="J233" s="47"/>
      <c r="K233" s="32">
        <f t="shared" si="51"/>
        <v>0</v>
      </c>
      <c r="L233" s="48">
        <v>1.4999999999999999E-2</v>
      </c>
      <c r="M233" s="49">
        <f t="shared" si="52"/>
        <v>-50.997946611909654</v>
      </c>
      <c r="N233" s="50">
        <f>(Gesamt!$B$2-IF(H233=0,G233,H233))/365.25</f>
        <v>116</v>
      </c>
      <c r="O233" s="50">
        <f t="shared" si="47"/>
        <v>65.002053388090346</v>
      </c>
      <c r="P233" s="51">
        <f>IF(AND(OR(AND(H233&lt;=Gesamt!$B$11,G233&lt;=Gesamt!$B$11),AND(H233&gt;0,H233&lt;=Gesamt!$B$11)), O233&gt;=Gesamt!$B$4),VLOOKUP(O233,Gesamt!$B$4:$C$9,2),0)</f>
        <v>12</v>
      </c>
      <c r="Q233" s="37">
        <f>IF(M233&gt;0,((P233*K233/12)/O233*N233*((1+L233)^M233))/((1+Gesamt!$B$29)^(O233-N233)),0)</f>
        <v>0</v>
      </c>
      <c r="R233" s="52">
        <f>(F233+(IF(C233="W",IF(F233&lt;23347,VLOOKUP(23346,Staffelung,2,FALSE)*365.25,IF(F233&gt;24990,VLOOKUP(24991,Staffelung,2,FALSE)*365.25,VLOOKUP(F233,Staffelung,2,FALSE)*365.25)),Gesamt!$B$26*365.25)))</f>
        <v>23741.25</v>
      </c>
      <c r="S233" s="52">
        <f t="shared" si="53"/>
        <v>23742</v>
      </c>
      <c r="T233" s="53">
        <f t="shared" si="48"/>
        <v>65</v>
      </c>
      <c r="U233" s="49">
        <f t="shared" si="54"/>
        <v>-50.997946611909654</v>
      </c>
      <c r="V233" s="50">
        <f>(Gesamt!$B$2-IF(I233=0,G233,I233))/365.25</f>
        <v>116</v>
      </c>
      <c r="W233" s="50">
        <f t="shared" si="49"/>
        <v>65.002053388090346</v>
      </c>
      <c r="X233" s="54">
        <f>(F233+(IF(C233="W",IF(F233&lt;23347,VLOOKUP(23346,Staffelung,2,FALSE)*365.25,IF(F233&gt;24990,VLOOKUP(24991,Staffelung,2,FALSE)*365.25,VLOOKUP(F233,Staffelung,2,FALSE)*365.25)),Gesamt!$B$26*365.25)))</f>
        <v>23741.25</v>
      </c>
      <c r="Y233" s="52">
        <f t="shared" si="55"/>
        <v>23742</v>
      </c>
      <c r="Z233" s="53">
        <f t="shared" si="50"/>
        <v>65</v>
      </c>
      <c r="AA233" s="55">
        <f>IF(YEAR(Y233)&lt;=YEAR(Gesamt!$B$2),0,IF(V233&lt;Gesamt!$B$32,(IF(I233=0,G233,I233)+365.25*Gesamt!$B$32),0))</f>
        <v>0</v>
      </c>
      <c r="AB233" s="56">
        <f>IF(U233&lt;Gesamt!$B$36,Gesamt!$C$36,IF(U233&lt;Gesamt!$B$37,Gesamt!$C$37,IF(U233&lt;Gesamt!$B$38,Gesamt!$C$38,Gesamt!$C$39)))</f>
        <v>0</v>
      </c>
      <c r="AC233" s="36">
        <f>IF(AA233&gt;0,IF(AA233&lt;X233,K233/12*Gesamt!$C$32*(1+L233)^(Gesamt!$B$32-VB!V233)*(1+$K$4),0),0)</f>
        <v>0</v>
      </c>
      <c r="AD233" s="36">
        <f>(AC233/Gesamt!$B$32*V233/((1+Gesamt!$B$29)^(Gesamt!$B$32-VB!V233))*(1+AB233))</f>
        <v>0</v>
      </c>
      <c r="AE233" s="55">
        <f>IF(YEAR($Y233)&lt;=YEAR(Gesamt!$B$2),0,IF($V233&lt;Gesamt!$B$33,(IF($I233=0,$G233,$I233)+365.25*Gesamt!$B$33),0))</f>
        <v>0</v>
      </c>
      <c r="AF233" s="36" t="b">
        <f>IF(AE233&gt;0,IF(AE233&lt;$Y233,$K233/12*Gesamt!$C$33*(1+$L233)^(Gesamt!$B$33-VB!$V233)*(1+$K$4),IF(W233&gt;=35,K233/12*Gesamt!$C$33*(1+L233)^(W233-VB!V233)*(1+$K$4),0)))</f>
        <v>0</v>
      </c>
      <c r="AG233" s="36">
        <f>IF(W233&gt;=40,(AF233/Gesamt!$B$33*V233/((1+Gesamt!$B$29)^(Gesamt!$B$33-VB!V233))*(1+AB233)),IF(W233&gt;=35,(AF233/W233*V233/((1+Gesamt!$B$29)^(W233-VB!V233))*(1+AB233)),0))</f>
        <v>0</v>
      </c>
    </row>
    <row r="234" spans="4:33" x14ac:dyDescent="0.15">
      <c r="D234" s="41"/>
      <c r="F234" s="40"/>
      <c r="G234" s="40"/>
      <c r="J234" s="47"/>
      <c r="K234" s="32">
        <f t="shared" si="51"/>
        <v>0</v>
      </c>
      <c r="L234" s="48">
        <v>1.4999999999999999E-2</v>
      </c>
      <c r="M234" s="49">
        <f t="shared" si="52"/>
        <v>-50.997946611909654</v>
      </c>
      <c r="N234" s="50">
        <f>(Gesamt!$B$2-IF(H234=0,G234,H234))/365.25</f>
        <v>116</v>
      </c>
      <c r="O234" s="50">
        <f t="shared" si="47"/>
        <v>65.002053388090346</v>
      </c>
      <c r="P234" s="51">
        <f>IF(AND(OR(AND(H234&lt;=Gesamt!$B$11,G234&lt;=Gesamt!$B$11),AND(H234&gt;0,H234&lt;=Gesamt!$B$11)), O234&gt;=Gesamt!$B$4),VLOOKUP(O234,Gesamt!$B$4:$C$9,2),0)</f>
        <v>12</v>
      </c>
      <c r="Q234" s="37">
        <f>IF(M234&gt;0,((P234*K234/12)/O234*N234*((1+L234)^M234))/((1+Gesamt!$B$29)^(O234-N234)),0)</f>
        <v>0</v>
      </c>
      <c r="R234" s="52">
        <f>(F234+(IF(C234="W",IF(F234&lt;23347,VLOOKUP(23346,Staffelung,2,FALSE)*365.25,IF(F234&gt;24990,VLOOKUP(24991,Staffelung,2,FALSE)*365.25,VLOOKUP(F234,Staffelung,2,FALSE)*365.25)),Gesamt!$B$26*365.25)))</f>
        <v>23741.25</v>
      </c>
      <c r="S234" s="52">
        <f t="shared" si="53"/>
        <v>23742</v>
      </c>
      <c r="T234" s="53">
        <f t="shared" si="48"/>
        <v>65</v>
      </c>
      <c r="U234" s="49">
        <f t="shared" si="54"/>
        <v>-50.997946611909654</v>
      </c>
      <c r="V234" s="50">
        <f>(Gesamt!$B$2-IF(I234=0,G234,I234))/365.25</f>
        <v>116</v>
      </c>
      <c r="W234" s="50">
        <f t="shared" si="49"/>
        <v>65.002053388090346</v>
      </c>
      <c r="X234" s="54">
        <f>(F234+(IF(C234="W",IF(F234&lt;23347,VLOOKUP(23346,Staffelung,2,FALSE)*365.25,IF(F234&gt;24990,VLOOKUP(24991,Staffelung,2,FALSE)*365.25,VLOOKUP(F234,Staffelung,2,FALSE)*365.25)),Gesamt!$B$26*365.25)))</f>
        <v>23741.25</v>
      </c>
      <c r="Y234" s="52">
        <f t="shared" si="55"/>
        <v>23742</v>
      </c>
      <c r="Z234" s="53">
        <f t="shared" si="50"/>
        <v>65</v>
      </c>
      <c r="AA234" s="55">
        <f>IF(YEAR(Y234)&lt;=YEAR(Gesamt!$B$2),0,IF(V234&lt;Gesamt!$B$32,(IF(I234=0,G234,I234)+365.25*Gesamt!$B$32),0))</f>
        <v>0</v>
      </c>
      <c r="AB234" s="56">
        <f>IF(U234&lt;Gesamt!$B$36,Gesamt!$C$36,IF(U234&lt;Gesamt!$B$37,Gesamt!$C$37,IF(U234&lt;Gesamt!$B$38,Gesamt!$C$38,Gesamt!$C$39)))</f>
        <v>0</v>
      </c>
      <c r="AC234" s="36">
        <f>IF(AA234&gt;0,IF(AA234&lt;X234,K234/12*Gesamt!$C$32*(1+L234)^(Gesamt!$B$32-VB!V234)*(1+$K$4),0),0)</f>
        <v>0</v>
      </c>
      <c r="AD234" s="36">
        <f>(AC234/Gesamt!$B$32*V234/((1+Gesamt!$B$29)^(Gesamt!$B$32-VB!V234))*(1+AB234))</f>
        <v>0</v>
      </c>
      <c r="AE234" s="55">
        <f>IF(YEAR($Y234)&lt;=YEAR(Gesamt!$B$2),0,IF($V234&lt;Gesamt!$B$33,(IF($I234=0,$G234,$I234)+365.25*Gesamt!$B$33),0))</f>
        <v>0</v>
      </c>
      <c r="AF234" s="36" t="b">
        <f>IF(AE234&gt;0,IF(AE234&lt;$Y234,$K234/12*Gesamt!$C$33*(1+$L234)^(Gesamt!$B$33-VB!$V234)*(1+$K$4),IF(W234&gt;=35,K234/12*Gesamt!$C$33*(1+L234)^(W234-VB!V234)*(1+$K$4),0)))</f>
        <v>0</v>
      </c>
      <c r="AG234" s="36">
        <f>IF(W234&gt;=40,(AF234/Gesamt!$B$33*V234/((1+Gesamt!$B$29)^(Gesamt!$B$33-VB!V234))*(1+AB234)),IF(W234&gt;=35,(AF234/W234*V234/((1+Gesamt!$B$29)^(W234-VB!V234))*(1+AB234)),0))</f>
        <v>0</v>
      </c>
    </row>
    <row r="235" spans="4:33" x14ac:dyDescent="0.15">
      <c r="D235" s="41"/>
      <c r="F235" s="40"/>
      <c r="G235" s="40"/>
      <c r="J235" s="47"/>
      <c r="K235" s="32">
        <f t="shared" si="51"/>
        <v>0</v>
      </c>
      <c r="L235" s="48">
        <v>1.4999999999999999E-2</v>
      </c>
      <c r="M235" s="49">
        <f t="shared" si="52"/>
        <v>-50.997946611909654</v>
      </c>
      <c r="N235" s="50">
        <f>(Gesamt!$B$2-IF(H235=0,G235,H235))/365.25</f>
        <v>116</v>
      </c>
      <c r="O235" s="50">
        <f t="shared" si="47"/>
        <v>65.002053388090346</v>
      </c>
      <c r="P235" s="51">
        <f>IF(AND(OR(AND(H235&lt;=Gesamt!$B$11,G235&lt;=Gesamt!$B$11),AND(H235&gt;0,H235&lt;=Gesamt!$B$11)), O235&gt;=Gesamt!$B$4),VLOOKUP(O235,Gesamt!$B$4:$C$9,2),0)</f>
        <v>12</v>
      </c>
      <c r="Q235" s="37">
        <f>IF(M235&gt;0,((P235*K235/12)/O235*N235*((1+L235)^M235))/((1+Gesamt!$B$29)^(O235-N235)),0)</f>
        <v>0</v>
      </c>
      <c r="R235" s="52">
        <f>(F235+(IF(C235="W",IF(F235&lt;23347,VLOOKUP(23346,Staffelung,2,FALSE)*365.25,IF(F235&gt;24990,VLOOKUP(24991,Staffelung,2,FALSE)*365.25,VLOOKUP(F235,Staffelung,2,FALSE)*365.25)),Gesamt!$B$26*365.25)))</f>
        <v>23741.25</v>
      </c>
      <c r="S235" s="52">
        <f t="shared" si="53"/>
        <v>23742</v>
      </c>
      <c r="T235" s="53">
        <f t="shared" si="48"/>
        <v>65</v>
      </c>
      <c r="U235" s="49">
        <f t="shared" si="54"/>
        <v>-50.997946611909654</v>
      </c>
      <c r="V235" s="50">
        <f>(Gesamt!$B$2-IF(I235=0,G235,I235))/365.25</f>
        <v>116</v>
      </c>
      <c r="W235" s="50">
        <f t="shared" si="49"/>
        <v>65.002053388090346</v>
      </c>
      <c r="X235" s="54">
        <f>(F235+(IF(C235="W",IF(F235&lt;23347,VLOOKUP(23346,Staffelung,2,FALSE)*365.25,IF(F235&gt;24990,VLOOKUP(24991,Staffelung,2,FALSE)*365.25,VLOOKUP(F235,Staffelung,2,FALSE)*365.25)),Gesamt!$B$26*365.25)))</f>
        <v>23741.25</v>
      </c>
      <c r="Y235" s="52">
        <f t="shared" si="55"/>
        <v>23742</v>
      </c>
      <c r="Z235" s="53">
        <f t="shared" si="50"/>
        <v>65</v>
      </c>
      <c r="AA235" s="55">
        <f>IF(YEAR(Y235)&lt;=YEAR(Gesamt!$B$2),0,IF(V235&lt;Gesamt!$B$32,(IF(I235=0,G235,I235)+365.25*Gesamt!$B$32),0))</f>
        <v>0</v>
      </c>
      <c r="AB235" s="56">
        <f>IF(U235&lt;Gesamt!$B$36,Gesamt!$C$36,IF(U235&lt;Gesamt!$B$37,Gesamt!$C$37,IF(U235&lt;Gesamt!$B$38,Gesamt!$C$38,Gesamt!$C$39)))</f>
        <v>0</v>
      </c>
      <c r="AC235" s="36">
        <f>IF(AA235&gt;0,IF(AA235&lt;X235,K235/12*Gesamt!$C$32*(1+L235)^(Gesamt!$B$32-VB!V235)*(1+$K$4),0),0)</f>
        <v>0</v>
      </c>
      <c r="AD235" s="36">
        <f>(AC235/Gesamt!$B$32*V235/((1+Gesamt!$B$29)^(Gesamt!$B$32-VB!V235))*(1+AB235))</f>
        <v>0</v>
      </c>
      <c r="AE235" s="55">
        <f>IF(YEAR($Y235)&lt;=YEAR(Gesamt!$B$2),0,IF($V235&lt;Gesamt!$B$33,(IF($I235=0,$G235,$I235)+365.25*Gesamt!$B$33),0))</f>
        <v>0</v>
      </c>
      <c r="AF235" s="36" t="b">
        <f>IF(AE235&gt;0,IF(AE235&lt;$Y235,$K235/12*Gesamt!$C$33*(1+$L235)^(Gesamt!$B$33-VB!$V235)*(1+$K$4),IF(W235&gt;=35,K235/12*Gesamt!$C$33*(1+L235)^(W235-VB!V235)*(1+$K$4),0)))</f>
        <v>0</v>
      </c>
      <c r="AG235" s="36">
        <f>IF(W235&gt;=40,(AF235/Gesamt!$B$33*V235/((1+Gesamt!$B$29)^(Gesamt!$B$33-VB!V235))*(1+AB235)),IF(W235&gt;=35,(AF235/W235*V235/((1+Gesamt!$B$29)^(W235-VB!V235))*(1+AB235)),0))</f>
        <v>0</v>
      </c>
    </row>
    <row r="236" spans="4:33" x14ac:dyDescent="0.15">
      <c r="D236" s="41"/>
      <c r="F236" s="40"/>
      <c r="G236" s="40"/>
      <c r="J236" s="47"/>
      <c r="K236" s="32">
        <f t="shared" si="51"/>
        <v>0</v>
      </c>
      <c r="L236" s="48">
        <v>1.4999999999999999E-2</v>
      </c>
      <c r="M236" s="49">
        <f t="shared" si="52"/>
        <v>-50.997946611909654</v>
      </c>
      <c r="N236" s="50">
        <f>(Gesamt!$B$2-IF(H236=0,G236,H236))/365.25</f>
        <v>116</v>
      </c>
      <c r="O236" s="50">
        <f t="shared" si="47"/>
        <v>65.002053388090346</v>
      </c>
      <c r="P236" s="51">
        <f>IF(AND(OR(AND(H236&lt;=Gesamt!$B$11,G236&lt;=Gesamt!$B$11),AND(H236&gt;0,H236&lt;=Gesamt!$B$11)), O236&gt;=Gesamt!$B$4),VLOOKUP(O236,Gesamt!$B$4:$C$9,2),0)</f>
        <v>12</v>
      </c>
      <c r="Q236" s="37">
        <f>IF(M236&gt;0,((P236*K236/12)/O236*N236*((1+L236)^M236))/((1+Gesamt!$B$29)^(O236-N236)),0)</f>
        <v>0</v>
      </c>
      <c r="R236" s="52">
        <f>(F236+(IF(C236="W",IF(F236&lt;23347,VLOOKUP(23346,Staffelung,2,FALSE)*365.25,IF(F236&gt;24990,VLOOKUP(24991,Staffelung,2,FALSE)*365.25,VLOOKUP(F236,Staffelung,2,FALSE)*365.25)),Gesamt!$B$26*365.25)))</f>
        <v>23741.25</v>
      </c>
      <c r="S236" s="52">
        <f t="shared" si="53"/>
        <v>23742</v>
      </c>
      <c r="T236" s="53">
        <f t="shared" si="48"/>
        <v>65</v>
      </c>
      <c r="U236" s="49">
        <f t="shared" si="54"/>
        <v>-50.997946611909654</v>
      </c>
      <c r="V236" s="50">
        <f>(Gesamt!$B$2-IF(I236=0,G236,I236))/365.25</f>
        <v>116</v>
      </c>
      <c r="W236" s="50">
        <f t="shared" si="49"/>
        <v>65.002053388090346</v>
      </c>
      <c r="X236" s="54">
        <f>(F236+(IF(C236="W",IF(F236&lt;23347,VLOOKUP(23346,Staffelung,2,FALSE)*365.25,IF(F236&gt;24990,VLOOKUP(24991,Staffelung,2,FALSE)*365.25,VLOOKUP(F236,Staffelung,2,FALSE)*365.25)),Gesamt!$B$26*365.25)))</f>
        <v>23741.25</v>
      </c>
      <c r="Y236" s="52">
        <f t="shared" si="55"/>
        <v>23742</v>
      </c>
      <c r="Z236" s="53">
        <f t="shared" si="50"/>
        <v>65</v>
      </c>
      <c r="AA236" s="55">
        <f>IF(YEAR(Y236)&lt;=YEAR(Gesamt!$B$2),0,IF(V236&lt;Gesamt!$B$32,(IF(I236=0,G236,I236)+365.25*Gesamt!$B$32),0))</f>
        <v>0</v>
      </c>
      <c r="AB236" s="56">
        <f>IF(U236&lt;Gesamt!$B$36,Gesamt!$C$36,IF(U236&lt;Gesamt!$B$37,Gesamt!$C$37,IF(U236&lt;Gesamt!$B$38,Gesamt!$C$38,Gesamt!$C$39)))</f>
        <v>0</v>
      </c>
      <c r="AC236" s="36">
        <f>IF(AA236&gt;0,IF(AA236&lt;X236,K236/12*Gesamt!$C$32*(1+L236)^(Gesamt!$B$32-VB!V236)*(1+$K$4),0),0)</f>
        <v>0</v>
      </c>
      <c r="AD236" s="36">
        <f>(AC236/Gesamt!$B$32*V236/((1+Gesamt!$B$29)^(Gesamt!$B$32-VB!V236))*(1+AB236))</f>
        <v>0</v>
      </c>
      <c r="AE236" s="55">
        <f>IF(YEAR($Y236)&lt;=YEAR(Gesamt!$B$2),0,IF($V236&lt;Gesamt!$B$33,(IF($I236=0,$G236,$I236)+365.25*Gesamt!$B$33),0))</f>
        <v>0</v>
      </c>
      <c r="AF236" s="36" t="b">
        <f>IF(AE236&gt;0,IF(AE236&lt;$Y236,$K236/12*Gesamt!$C$33*(1+$L236)^(Gesamt!$B$33-VB!$V236)*(1+$K$4),IF(W236&gt;=35,K236/12*Gesamt!$C$33*(1+L236)^(W236-VB!V236)*(1+$K$4),0)))</f>
        <v>0</v>
      </c>
      <c r="AG236" s="36">
        <f>IF(W236&gt;=40,(AF236/Gesamt!$B$33*V236/((1+Gesamt!$B$29)^(Gesamt!$B$33-VB!V236))*(1+AB236)),IF(W236&gt;=35,(AF236/W236*V236/((1+Gesamt!$B$29)^(W236-VB!V236))*(1+AB236)),0))</f>
        <v>0</v>
      </c>
    </row>
    <row r="237" spans="4:33" x14ac:dyDescent="0.15">
      <c r="D237" s="41"/>
      <c r="F237" s="40"/>
      <c r="G237" s="40"/>
      <c r="J237" s="47"/>
      <c r="K237" s="32">
        <f t="shared" si="51"/>
        <v>0</v>
      </c>
      <c r="L237" s="48">
        <v>1.4999999999999999E-2</v>
      </c>
      <c r="M237" s="49">
        <f t="shared" si="52"/>
        <v>-50.997946611909654</v>
      </c>
      <c r="N237" s="50">
        <f>(Gesamt!$B$2-IF(H237=0,G237,H237))/365.25</f>
        <v>116</v>
      </c>
      <c r="O237" s="50">
        <f t="shared" si="47"/>
        <v>65.002053388090346</v>
      </c>
      <c r="P237" s="51">
        <f>IF(AND(OR(AND(H237&lt;=Gesamt!$B$11,G237&lt;=Gesamt!$B$11),AND(H237&gt;0,H237&lt;=Gesamt!$B$11)), O237&gt;=Gesamt!$B$4),VLOOKUP(O237,Gesamt!$B$4:$C$9,2),0)</f>
        <v>12</v>
      </c>
      <c r="Q237" s="37">
        <f>IF(M237&gt;0,((P237*K237/12)/O237*N237*((1+L237)^M237))/((1+Gesamt!$B$29)^(O237-N237)),0)</f>
        <v>0</v>
      </c>
      <c r="R237" s="52">
        <f>(F237+(IF(C237="W",IF(F237&lt;23347,VLOOKUP(23346,Staffelung,2,FALSE)*365.25,IF(F237&gt;24990,VLOOKUP(24991,Staffelung,2,FALSE)*365.25,VLOOKUP(F237,Staffelung,2,FALSE)*365.25)),Gesamt!$B$26*365.25)))</f>
        <v>23741.25</v>
      </c>
      <c r="S237" s="52">
        <f t="shared" si="53"/>
        <v>23742</v>
      </c>
      <c r="T237" s="53">
        <f t="shared" si="48"/>
        <v>65</v>
      </c>
      <c r="U237" s="49">
        <f t="shared" si="54"/>
        <v>-50.997946611909654</v>
      </c>
      <c r="V237" s="50">
        <f>(Gesamt!$B$2-IF(I237=0,G237,I237))/365.25</f>
        <v>116</v>
      </c>
      <c r="W237" s="50">
        <f t="shared" si="49"/>
        <v>65.002053388090346</v>
      </c>
      <c r="X237" s="54">
        <f>(F237+(IF(C237="W",IF(F237&lt;23347,VLOOKUP(23346,Staffelung,2,FALSE)*365.25,IF(F237&gt;24990,VLOOKUP(24991,Staffelung,2,FALSE)*365.25,VLOOKUP(F237,Staffelung,2,FALSE)*365.25)),Gesamt!$B$26*365.25)))</f>
        <v>23741.25</v>
      </c>
      <c r="Y237" s="52">
        <f t="shared" si="55"/>
        <v>23742</v>
      </c>
      <c r="Z237" s="53">
        <f t="shared" si="50"/>
        <v>65</v>
      </c>
      <c r="AA237" s="55">
        <f>IF(YEAR(Y237)&lt;=YEAR(Gesamt!$B$2),0,IF(V237&lt;Gesamt!$B$32,(IF(I237=0,G237,I237)+365.25*Gesamt!$B$32),0))</f>
        <v>0</v>
      </c>
      <c r="AB237" s="56">
        <f>IF(U237&lt;Gesamt!$B$36,Gesamt!$C$36,IF(U237&lt;Gesamt!$B$37,Gesamt!$C$37,IF(U237&lt;Gesamt!$B$38,Gesamt!$C$38,Gesamt!$C$39)))</f>
        <v>0</v>
      </c>
      <c r="AC237" s="36">
        <f>IF(AA237&gt;0,IF(AA237&lt;X237,K237/12*Gesamt!$C$32*(1+L237)^(Gesamt!$B$32-VB!V237)*(1+$K$4),0),0)</f>
        <v>0</v>
      </c>
      <c r="AD237" s="36">
        <f>(AC237/Gesamt!$B$32*V237/((1+Gesamt!$B$29)^(Gesamt!$B$32-VB!V237))*(1+AB237))</f>
        <v>0</v>
      </c>
      <c r="AE237" s="55">
        <f>IF(YEAR($Y237)&lt;=YEAR(Gesamt!$B$2),0,IF($V237&lt;Gesamt!$B$33,(IF($I237=0,$G237,$I237)+365.25*Gesamt!$B$33),0))</f>
        <v>0</v>
      </c>
      <c r="AF237" s="36" t="b">
        <f>IF(AE237&gt;0,IF(AE237&lt;$Y237,$K237/12*Gesamt!$C$33*(1+$L237)^(Gesamt!$B$33-VB!$V237)*(1+$K$4),IF(W237&gt;=35,K237/12*Gesamt!$C$33*(1+L237)^(W237-VB!V237)*(1+$K$4),0)))</f>
        <v>0</v>
      </c>
      <c r="AG237" s="36">
        <f>IF(W237&gt;=40,(AF237/Gesamt!$B$33*V237/((1+Gesamt!$B$29)^(Gesamt!$B$33-VB!V237))*(1+AB237)),IF(W237&gt;=35,(AF237/W237*V237/((1+Gesamt!$B$29)^(W237-VB!V237))*(1+AB237)),0))</f>
        <v>0</v>
      </c>
    </row>
    <row r="238" spans="4:33" x14ac:dyDescent="0.15">
      <c r="D238" s="41"/>
      <c r="F238" s="40"/>
      <c r="G238" s="40"/>
      <c r="J238" s="47"/>
      <c r="K238" s="32">
        <f t="shared" si="51"/>
        <v>0</v>
      </c>
      <c r="L238" s="48">
        <v>1.4999999999999999E-2</v>
      </c>
      <c r="M238" s="49">
        <f t="shared" si="52"/>
        <v>-50.997946611909654</v>
      </c>
      <c r="N238" s="50">
        <f>(Gesamt!$B$2-IF(H238=0,G238,H238))/365.25</f>
        <v>116</v>
      </c>
      <c r="O238" s="50">
        <f t="shared" si="47"/>
        <v>65.002053388090346</v>
      </c>
      <c r="P238" s="51">
        <f>IF(AND(OR(AND(H238&lt;=Gesamt!$B$11,G238&lt;=Gesamt!$B$11),AND(H238&gt;0,H238&lt;=Gesamt!$B$11)), O238&gt;=Gesamt!$B$4),VLOOKUP(O238,Gesamt!$B$4:$C$9,2),0)</f>
        <v>12</v>
      </c>
      <c r="Q238" s="37">
        <f>IF(M238&gt;0,((P238*K238/12)/O238*N238*((1+L238)^M238))/((1+Gesamt!$B$29)^(O238-N238)),0)</f>
        <v>0</v>
      </c>
      <c r="R238" s="52">
        <f>(F238+(IF(C238="W",IF(F238&lt;23347,VLOOKUP(23346,Staffelung,2,FALSE)*365.25,IF(F238&gt;24990,VLOOKUP(24991,Staffelung,2,FALSE)*365.25,VLOOKUP(F238,Staffelung,2,FALSE)*365.25)),Gesamt!$B$26*365.25)))</f>
        <v>23741.25</v>
      </c>
      <c r="S238" s="52">
        <f t="shared" si="53"/>
        <v>23742</v>
      </c>
      <c r="T238" s="53">
        <f t="shared" si="48"/>
        <v>65</v>
      </c>
      <c r="U238" s="49">
        <f t="shared" si="54"/>
        <v>-50.997946611909654</v>
      </c>
      <c r="V238" s="50">
        <f>(Gesamt!$B$2-IF(I238=0,G238,I238))/365.25</f>
        <v>116</v>
      </c>
      <c r="W238" s="50">
        <f t="shared" si="49"/>
        <v>65.002053388090346</v>
      </c>
      <c r="X238" s="54">
        <f>(F238+(IF(C238="W",IF(F238&lt;23347,VLOOKUP(23346,Staffelung,2,FALSE)*365.25,IF(F238&gt;24990,VLOOKUP(24991,Staffelung,2,FALSE)*365.25,VLOOKUP(F238,Staffelung,2,FALSE)*365.25)),Gesamt!$B$26*365.25)))</f>
        <v>23741.25</v>
      </c>
      <c r="Y238" s="52">
        <f t="shared" si="55"/>
        <v>23742</v>
      </c>
      <c r="Z238" s="53">
        <f t="shared" si="50"/>
        <v>65</v>
      </c>
      <c r="AA238" s="55">
        <f>IF(YEAR(Y238)&lt;=YEAR(Gesamt!$B$2),0,IF(V238&lt;Gesamt!$B$32,(IF(I238=0,G238,I238)+365.25*Gesamt!$B$32),0))</f>
        <v>0</v>
      </c>
      <c r="AB238" s="56">
        <f>IF(U238&lt;Gesamt!$B$36,Gesamt!$C$36,IF(U238&lt;Gesamt!$B$37,Gesamt!$C$37,IF(U238&lt;Gesamt!$B$38,Gesamt!$C$38,Gesamt!$C$39)))</f>
        <v>0</v>
      </c>
      <c r="AC238" s="36">
        <f>IF(AA238&gt;0,IF(AA238&lt;X238,K238/12*Gesamt!$C$32*(1+L238)^(Gesamt!$B$32-VB!V238)*(1+$K$4),0),0)</f>
        <v>0</v>
      </c>
      <c r="AD238" s="36">
        <f>(AC238/Gesamt!$B$32*V238/((1+Gesamt!$B$29)^(Gesamt!$B$32-VB!V238))*(1+AB238))</f>
        <v>0</v>
      </c>
      <c r="AE238" s="55">
        <f>IF(YEAR($Y238)&lt;=YEAR(Gesamt!$B$2),0,IF($V238&lt;Gesamt!$B$33,(IF($I238=0,$G238,$I238)+365.25*Gesamt!$B$33),0))</f>
        <v>0</v>
      </c>
      <c r="AF238" s="36" t="b">
        <f>IF(AE238&gt;0,IF(AE238&lt;$Y238,$K238/12*Gesamt!$C$33*(1+$L238)^(Gesamt!$B$33-VB!$V238)*(1+$K$4),IF(W238&gt;=35,K238/12*Gesamt!$C$33*(1+L238)^(W238-VB!V238)*(1+$K$4),0)))</f>
        <v>0</v>
      </c>
      <c r="AG238" s="36">
        <f>IF(W238&gt;=40,(AF238/Gesamt!$B$33*V238/((1+Gesamt!$B$29)^(Gesamt!$B$33-VB!V238))*(1+AB238)),IF(W238&gt;=35,(AF238/W238*V238/((1+Gesamt!$B$29)^(W238-VB!V238))*(1+AB238)),0))</f>
        <v>0</v>
      </c>
    </row>
    <row r="239" spans="4:33" x14ac:dyDescent="0.15">
      <c r="D239" s="41"/>
      <c r="F239" s="40"/>
      <c r="G239" s="40"/>
      <c r="J239" s="47"/>
      <c r="K239" s="32">
        <f t="shared" si="51"/>
        <v>0</v>
      </c>
      <c r="L239" s="48">
        <v>1.4999999999999999E-2</v>
      </c>
      <c r="M239" s="49">
        <f t="shared" si="52"/>
        <v>-50.997946611909654</v>
      </c>
      <c r="N239" s="50">
        <f>(Gesamt!$B$2-IF(H239=0,G239,H239))/365.25</f>
        <v>116</v>
      </c>
      <c r="O239" s="50">
        <f t="shared" si="47"/>
        <v>65.002053388090346</v>
      </c>
      <c r="P239" s="51">
        <f>IF(AND(OR(AND(H239&lt;=Gesamt!$B$11,G239&lt;=Gesamt!$B$11),AND(H239&gt;0,H239&lt;=Gesamt!$B$11)), O239&gt;=Gesamt!$B$4),VLOOKUP(O239,Gesamt!$B$4:$C$9,2),0)</f>
        <v>12</v>
      </c>
      <c r="Q239" s="37">
        <f>IF(M239&gt;0,((P239*K239/12)/O239*N239*((1+L239)^M239))/((1+Gesamt!$B$29)^(O239-N239)),0)</f>
        <v>0</v>
      </c>
      <c r="R239" s="52">
        <f>(F239+(IF(C239="W",IF(F239&lt;23347,VLOOKUP(23346,Staffelung,2,FALSE)*365.25,IF(F239&gt;24990,VLOOKUP(24991,Staffelung,2,FALSE)*365.25,VLOOKUP(F239,Staffelung,2,FALSE)*365.25)),Gesamt!$B$26*365.25)))</f>
        <v>23741.25</v>
      </c>
      <c r="S239" s="52">
        <f t="shared" si="53"/>
        <v>23742</v>
      </c>
      <c r="T239" s="53">
        <f t="shared" si="48"/>
        <v>65</v>
      </c>
      <c r="U239" s="49">
        <f t="shared" si="54"/>
        <v>-50.997946611909654</v>
      </c>
      <c r="V239" s="50">
        <f>(Gesamt!$B$2-IF(I239=0,G239,I239))/365.25</f>
        <v>116</v>
      </c>
      <c r="W239" s="50">
        <f t="shared" si="49"/>
        <v>65.002053388090346</v>
      </c>
      <c r="X239" s="54">
        <f>(F239+(IF(C239="W",IF(F239&lt;23347,VLOOKUP(23346,Staffelung,2,FALSE)*365.25,IF(F239&gt;24990,VLOOKUP(24991,Staffelung,2,FALSE)*365.25,VLOOKUP(F239,Staffelung,2,FALSE)*365.25)),Gesamt!$B$26*365.25)))</f>
        <v>23741.25</v>
      </c>
      <c r="Y239" s="52">
        <f t="shared" si="55"/>
        <v>23742</v>
      </c>
      <c r="Z239" s="53">
        <f t="shared" si="50"/>
        <v>65</v>
      </c>
      <c r="AA239" s="55">
        <f>IF(YEAR(Y239)&lt;=YEAR(Gesamt!$B$2),0,IF(V239&lt;Gesamt!$B$32,(IF(I239=0,G239,I239)+365.25*Gesamt!$B$32),0))</f>
        <v>0</v>
      </c>
      <c r="AB239" s="56">
        <f>IF(U239&lt;Gesamt!$B$36,Gesamt!$C$36,IF(U239&lt;Gesamt!$B$37,Gesamt!$C$37,IF(U239&lt;Gesamt!$B$38,Gesamt!$C$38,Gesamt!$C$39)))</f>
        <v>0</v>
      </c>
      <c r="AC239" s="36">
        <f>IF(AA239&gt;0,IF(AA239&lt;X239,K239/12*Gesamt!$C$32*(1+L239)^(Gesamt!$B$32-VB!V239)*(1+$K$4),0),0)</f>
        <v>0</v>
      </c>
      <c r="AD239" s="36">
        <f>(AC239/Gesamt!$B$32*V239/((1+Gesamt!$B$29)^(Gesamt!$B$32-VB!V239))*(1+AB239))</f>
        <v>0</v>
      </c>
      <c r="AE239" s="55">
        <f>IF(YEAR($Y239)&lt;=YEAR(Gesamt!$B$2),0,IF($V239&lt;Gesamt!$B$33,(IF($I239=0,$G239,$I239)+365.25*Gesamt!$B$33),0))</f>
        <v>0</v>
      </c>
      <c r="AF239" s="36" t="b">
        <f>IF(AE239&gt;0,IF(AE239&lt;$Y239,$K239/12*Gesamt!$C$33*(1+$L239)^(Gesamt!$B$33-VB!$V239)*(1+$K$4),IF(W239&gt;=35,K239/12*Gesamt!$C$33*(1+L239)^(W239-VB!V239)*(1+$K$4),0)))</f>
        <v>0</v>
      </c>
      <c r="AG239" s="36">
        <f>IF(W239&gt;=40,(AF239/Gesamt!$B$33*V239/((1+Gesamt!$B$29)^(Gesamt!$B$33-VB!V239))*(1+AB239)),IF(W239&gt;=35,(AF239/W239*V239/((1+Gesamt!$B$29)^(W239-VB!V239))*(1+AB239)),0))</f>
        <v>0</v>
      </c>
    </row>
    <row r="240" spans="4:33" x14ac:dyDescent="0.15">
      <c r="D240" s="41"/>
      <c r="F240" s="40"/>
      <c r="G240" s="40"/>
      <c r="J240" s="47"/>
      <c r="K240" s="32">
        <f t="shared" si="51"/>
        <v>0</v>
      </c>
      <c r="L240" s="48">
        <v>1.4999999999999999E-2</v>
      </c>
      <c r="M240" s="49">
        <f t="shared" si="52"/>
        <v>-50.997946611909654</v>
      </c>
      <c r="N240" s="50">
        <f>(Gesamt!$B$2-IF(H240=0,G240,H240))/365.25</f>
        <v>116</v>
      </c>
      <c r="O240" s="50">
        <f t="shared" si="47"/>
        <v>65.002053388090346</v>
      </c>
      <c r="P240" s="51">
        <f>IF(AND(OR(AND(H240&lt;=Gesamt!$B$11,G240&lt;=Gesamt!$B$11),AND(H240&gt;0,H240&lt;=Gesamt!$B$11)), O240&gt;=Gesamt!$B$4),VLOOKUP(O240,Gesamt!$B$4:$C$9,2),0)</f>
        <v>12</v>
      </c>
      <c r="Q240" s="37">
        <f>IF(M240&gt;0,((P240*K240/12)/O240*N240*((1+L240)^M240))/((1+Gesamt!$B$29)^(O240-N240)),0)</f>
        <v>0</v>
      </c>
      <c r="R240" s="52">
        <f>(F240+(IF(C240="W",IF(F240&lt;23347,VLOOKUP(23346,Staffelung,2,FALSE)*365.25,IF(F240&gt;24990,VLOOKUP(24991,Staffelung,2,FALSE)*365.25,VLOOKUP(F240,Staffelung,2,FALSE)*365.25)),Gesamt!$B$26*365.25)))</f>
        <v>23741.25</v>
      </c>
      <c r="S240" s="52">
        <f t="shared" si="53"/>
        <v>23742</v>
      </c>
      <c r="T240" s="53">
        <f t="shared" si="48"/>
        <v>65</v>
      </c>
      <c r="U240" s="49">
        <f t="shared" si="54"/>
        <v>-50.997946611909654</v>
      </c>
      <c r="V240" s="50">
        <f>(Gesamt!$B$2-IF(I240=0,G240,I240))/365.25</f>
        <v>116</v>
      </c>
      <c r="W240" s="50">
        <f t="shared" si="49"/>
        <v>65.002053388090346</v>
      </c>
      <c r="X240" s="54">
        <f>(F240+(IF(C240="W",IF(F240&lt;23347,VLOOKUP(23346,Staffelung,2,FALSE)*365.25,IF(F240&gt;24990,VLOOKUP(24991,Staffelung,2,FALSE)*365.25,VLOOKUP(F240,Staffelung,2,FALSE)*365.25)),Gesamt!$B$26*365.25)))</f>
        <v>23741.25</v>
      </c>
      <c r="Y240" s="52">
        <f t="shared" si="55"/>
        <v>23742</v>
      </c>
      <c r="Z240" s="53">
        <f t="shared" si="50"/>
        <v>65</v>
      </c>
      <c r="AA240" s="55">
        <f>IF(YEAR(Y240)&lt;=YEAR(Gesamt!$B$2),0,IF(V240&lt;Gesamt!$B$32,(IF(I240=0,G240,I240)+365.25*Gesamt!$B$32),0))</f>
        <v>0</v>
      </c>
      <c r="AB240" s="56">
        <f>IF(U240&lt;Gesamt!$B$36,Gesamt!$C$36,IF(U240&lt;Gesamt!$B$37,Gesamt!$C$37,IF(U240&lt;Gesamt!$B$38,Gesamt!$C$38,Gesamt!$C$39)))</f>
        <v>0</v>
      </c>
      <c r="AC240" s="36">
        <f>IF(AA240&gt;0,IF(AA240&lt;X240,K240/12*Gesamt!$C$32*(1+L240)^(Gesamt!$B$32-VB!V240)*(1+$K$4),0),0)</f>
        <v>0</v>
      </c>
      <c r="AD240" s="36">
        <f>(AC240/Gesamt!$B$32*V240/((1+Gesamt!$B$29)^(Gesamt!$B$32-VB!V240))*(1+AB240))</f>
        <v>0</v>
      </c>
      <c r="AE240" s="55">
        <f>IF(YEAR($Y240)&lt;=YEAR(Gesamt!$B$2),0,IF($V240&lt;Gesamt!$B$33,(IF($I240=0,$G240,$I240)+365.25*Gesamt!$B$33),0))</f>
        <v>0</v>
      </c>
      <c r="AF240" s="36" t="b">
        <f>IF(AE240&gt;0,IF(AE240&lt;$Y240,$K240/12*Gesamt!$C$33*(1+$L240)^(Gesamt!$B$33-VB!$V240)*(1+$K$4),IF(W240&gt;=35,K240/12*Gesamt!$C$33*(1+L240)^(W240-VB!V240)*(1+$K$4),0)))</f>
        <v>0</v>
      </c>
      <c r="AG240" s="36">
        <f>IF(W240&gt;=40,(AF240/Gesamt!$B$33*V240/((1+Gesamt!$B$29)^(Gesamt!$B$33-VB!V240))*(1+AB240)),IF(W240&gt;=35,(AF240/W240*V240/((1+Gesamt!$B$29)^(W240-VB!V240))*(1+AB240)),0))</f>
        <v>0</v>
      </c>
    </row>
    <row r="241" spans="4:33" x14ac:dyDescent="0.15">
      <c r="D241" s="41"/>
      <c r="F241" s="40"/>
      <c r="G241" s="40"/>
      <c r="J241" s="47"/>
      <c r="K241" s="32">
        <f t="shared" si="51"/>
        <v>0</v>
      </c>
      <c r="L241" s="48">
        <v>1.4999999999999999E-2</v>
      </c>
      <c r="M241" s="49">
        <f t="shared" si="52"/>
        <v>-50.997946611909654</v>
      </c>
      <c r="N241" s="50">
        <f>(Gesamt!$B$2-IF(H241=0,G241,H241))/365.25</f>
        <v>116</v>
      </c>
      <c r="O241" s="50">
        <f t="shared" si="47"/>
        <v>65.002053388090346</v>
      </c>
      <c r="P241" s="51">
        <f>IF(AND(OR(AND(H241&lt;=Gesamt!$B$11,G241&lt;=Gesamt!$B$11),AND(H241&gt;0,H241&lt;=Gesamt!$B$11)), O241&gt;=Gesamt!$B$4),VLOOKUP(O241,Gesamt!$B$4:$C$9,2),0)</f>
        <v>12</v>
      </c>
      <c r="Q241" s="37">
        <f>IF(M241&gt;0,((P241*K241/12)/O241*N241*((1+L241)^M241))/((1+Gesamt!$B$29)^(O241-N241)),0)</f>
        <v>0</v>
      </c>
      <c r="R241" s="52">
        <f>(F241+(IF(C241="W",IF(F241&lt;23347,VLOOKUP(23346,Staffelung,2,FALSE)*365.25,IF(F241&gt;24990,VLOOKUP(24991,Staffelung,2,FALSE)*365.25,VLOOKUP(F241,Staffelung,2,FALSE)*365.25)),Gesamt!$B$26*365.25)))</f>
        <v>23741.25</v>
      </c>
      <c r="S241" s="52">
        <f t="shared" si="53"/>
        <v>23742</v>
      </c>
      <c r="T241" s="53">
        <f t="shared" si="48"/>
        <v>65</v>
      </c>
      <c r="U241" s="49">
        <f t="shared" si="54"/>
        <v>-50.997946611909654</v>
      </c>
      <c r="V241" s="50">
        <f>(Gesamt!$B$2-IF(I241=0,G241,I241))/365.25</f>
        <v>116</v>
      </c>
      <c r="W241" s="50">
        <f t="shared" si="49"/>
        <v>65.002053388090346</v>
      </c>
      <c r="X241" s="54">
        <f>(F241+(IF(C241="W",IF(F241&lt;23347,VLOOKUP(23346,Staffelung,2,FALSE)*365.25,IF(F241&gt;24990,VLOOKUP(24991,Staffelung,2,FALSE)*365.25,VLOOKUP(F241,Staffelung,2,FALSE)*365.25)),Gesamt!$B$26*365.25)))</f>
        <v>23741.25</v>
      </c>
      <c r="Y241" s="52">
        <f t="shared" si="55"/>
        <v>23742</v>
      </c>
      <c r="Z241" s="53">
        <f t="shared" si="50"/>
        <v>65</v>
      </c>
      <c r="AA241" s="55">
        <f>IF(YEAR(Y241)&lt;=YEAR(Gesamt!$B$2),0,IF(V241&lt;Gesamt!$B$32,(IF(I241=0,G241,I241)+365.25*Gesamt!$B$32),0))</f>
        <v>0</v>
      </c>
      <c r="AB241" s="56">
        <f>IF(U241&lt;Gesamt!$B$36,Gesamt!$C$36,IF(U241&lt;Gesamt!$B$37,Gesamt!$C$37,IF(U241&lt;Gesamt!$B$38,Gesamt!$C$38,Gesamt!$C$39)))</f>
        <v>0</v>
      </c>
      <c r="AC241" s="36">
        <f>IF(AA241&gt;0,IF(AA241&lt;X241,K241/12*Gesamt!$C$32*(1+L241)^(Gesamt!$B$32-VB!V241)*(1+$K$4),0),0)</f>
        <v>0</v>
      </c>
      <c r="AD241" s="36">
        <f>(AC241/Gesamt!$B$32*V241/((1+Gesamt!$B$29)^(Gesamt!$B$32-VB!V241))*(1+AB241))</f>
        <v>0</v>
      </c>
      <c r="AE241" s="55">
        <f>IF(YEAR($Y241)&lt;=YEAR(Gesamt!$B$2),0,IF($V241&lt;Gesamt!$B$33,(IF($I241=0,$G241,$I241)+365.25*Gesamt!$B$33),0))</f>
        <v>0</v>
      </c>
      <c r="AF241" s="36" t="b">
        <f>IF(AE241&gt;0,IF(AE241&lt;$Y241,$K241/12*Gesamt!$C$33*(1+$L241)^(Gesamt!$B$33-VB!$V241)*(1+$K$4),IF(W241&gt;=35,K241/12*Gesamt!$C$33*(1+L241)^(W241-VB!V241)*(1+$K$4),0)))</f>
        <v>0</v>
      </c>
      <c r="AG241" s="36">
        <f>IF(W241&gt;=40,(AF241/Gesamt!$B$33*V241/((1+Gesamt!$B$29)^(Gesamt!$B$33-VB!V241))*(1+AB241)),IF(W241&gt;=35,(AF241/W241*V241/((1+Gesamt!$B$29)^(W241-VB!V241))*(1+AB241)),0))</f>
        <v>0</v>
      </c>
    </row>
    <row r="242" spans="4:33" x14ac:dyDescent="0.15">
      <c r="D242" s="41"/>
      <c r="F242" s="40"/>
      <c r="G242" s="40"/>
      <c r="J242" s="47"/>
      <c r="K242" s="32">
        <f t="shared" si="51"/>
        <v>0</v>
      </c>
      <c r="L242" s="48">
        <v>1.4999999999999999E-2</v>
      </c>
      <c r="M242" s="49">
        <f t="shared" si="52"/>
        <v>-50.997946611909654</v>
      </c>
      <c r="N242" s="50">
        <f>(Gesamt!$B$2-IF(H242=0,G242,H242))/365.25</f>
        <v>116</v>
      </c>
      <c r="O242" s="50">
        <f t="shared" si="47"/>
        <v>65.002053388090346</v>
      </c>
      <c r="P242" s="51">
        <f>IF(AND(OR(AND(H242&lt;=Gesamt!$B$11,G242&lt;=Gesamt!$B$11),AND(H242&gt;0,H242&lt;=Gesamt!$B$11)), O242&gt;=Gesamt!$B$4),VLOOKUP(O242,Gesamt!$B$4:$C$9,2),0)</f>
        <v>12</v>
      </c>
      <c r="Q242" s="37">
        <f>IF(M242&gt;0,((P242*K242/12)/O242*N242*((1+L242)^M242))/((1+Gesamt!$B$29)^(O242-N242)),0)</f>
        <v>0</v>
      </c>
      <c r="R242" s="52">
        <f>(F242+(IF(C242="W",IF(F242&lt;23347,VLOOKUP(23346,Staffelung,2,FALSE)*365.25,IF(F242&gt;24990,VLOOKUP(24991,Staffelung,2,FALSE)*365.25,VLOOKUP(F242,Staffelung,2,FALSE)*365.25)),Gesamt!$B$26*365.25)))</f>
        <v>23741.25</v>
      </c>
      <c r="S242" s="52">
        <f t="shared" si="53"/>
        <v>23742</v>
      </c>
      <c r="T242" s="53">
        <f t="shared" si="48"/>
        <v>65</v>
      </c>
      <c r="U242" s="49">
        <f t="shared" si="54"/>
        <v>-50.997946611909654</v>
      </c>
      <c r="V242" s="50">
        <f>(Gesamt!$B$2-IF(I242=0,G242,I242))/365.25</f>
        <v>116</v>
      </c>
      <c r="W242" s="50">
        <f t="shared" si="49"/>
        <v>65.002053388090346</v>
      </c>
      <c r="X242" s="54">
        <f>(F242+(IF(C242="W",IF(F242&lt;23347,VLOOKUP(23346,Staffelung,2,FALSE)*365.25,IF(F242&gt;24990,VLOOKUP(24991,Staffelung,2,FALSE)*365.25,VLOOKUP(F242,Staffelung,2,FALSE)*365.25)),Gesamt!$B$26*365.25)))</f>
        <v>23741.25</v>
      </c>
      <c r="Y242" s="52">
        <f t="shared" si="55"/>
        <v>23742</v>
      </c>
      <c r="Z242" s="53">
        <f t="shared" si="50"/>
        <v>65</v>
      </c>
      <c r="AA242" s="55">
        <f>IF(YEAR(Y242)&lt;=YEAR(Gesamt!$B$2),0,IF(V242&lt;Gesamt!$B$32,(IF(I242=0,G242,I242)+365.25*Gesamt!$B$32),0))</f>
        <v>0</v>
      </c>
      <c r="AB242" s="56">
        <f>IF(U242&lt;Gesamt!$B$36,Gesamt!$C$36,IF(U242&lt;Gesamt!$B$37,Gesamt!$C$37,IF(U242&lt;Gesamt!$B$38,Gesamt!$C$38,Gesamt!$C$39)))</f>
        <v>0</v>
      </c>
      <c r="AC242" s="36">
        <f>IF(AA242&gt;0,IF(AA242&lt;X242,K242/12*Gesamt!$C$32*(1+L242)^(Gesamt!$B$32-VB!V242)*(1+$K$4),0),0)</f>
        <v>0</v>
      </c>
      <c r="AD242" s="36">
        <f>(AC242/Gesamt!$B$32*V242/((1+Gesamt!$B$29)^(Gesamt!$B$32-VB!V242))*(1+AB242))</f>
        <v>0</v>
      </c>
      <c r="AE242" s="55">
        <f>IF(YEAR($Y242)&lt;=YEAR(Gesamt!$B$2),0,IF($V242&lt;Gesamt!$B$33,(IF($I242=0,$G242,$I242)+365.25*Gesamt!$B$33),0))</f>
        <v>0</v>
      </c>
      <c r="AF242" s="36" t="b">
        <f>IF(AE242&gt;0,IF(AE242&lt;$Y242,$K242/12*Gesamt!$C$33*(1+$L242)^(Gesamt!$B$33-VB!$V242)*(1+$K$4),IF(W242&gt;=35,K242/12*Gesamt!$C$33*(1+L242)^(W242-VB!V242)*(1+$K$4),0)))</f>
        <v>0</v>
      </c>
      <c r="AG242" s="36">
        <f>IF(W242&gt;=40,(AF242/Gesamt!$B$33*V242/((1+Gesamt!$B$29)^(Gesamt!$B$33-VB!V242))*(1+AB242)),IF(W242&gt;=35,(AF242/W242*V242/((1+Gesamt!$B$29)^(W242-VB!V242))*(1+AB242)),0))</f>
        <v>0</v>
      </c>
    </row>
    <row r="243" spans="4:33" x14ac:dyDescent="0.15">
      <c r="D243" s="41"/>
      <c r="F243" s="40"/>
      <c r="G243" s="40"/>
      <c r="J243" s="47"/>
      <c r="K243" s="32">
        <f t="shared" si="51"/>
        <v>0</v>
      </c>
      <c r="L243" s="48">
        <v>1.4999999999999999E-2</v>
      </c>
      <c r="M243" s="49">
        <f t="shared" si="52"/>
        <v>-50.997946611909654</v>
      </c>
      <c r="N243" s="50">
        <f>(Gesamt!$B$2-IF(H243=0,G243,H243))/365.25</f>
        <v>116</v>
      </c>
      <c r="O243" s="50">
        <f t="shared" si="47"/>
        <v>65.002053388090346</v>
      </c>
      <c r="P243" s="51">
        <f>IF(AND(OR(AND(H243&lt;=Gesamt!$B$11,G243&lt;=Gesamt!$B$11),AND(H243&gt;0,H243&lt;=Gesamt!$B$11)), O243&gt;=Gesamt!$B$4),VLOOKUP(O243,Gesamt!$B$4:$C$9,2),0)</f>
        <v>12</v>
      </c>
      <c r="Q243" s="37">
        <f>IF(M243&gt;0,((P243*K243/12)/O243*N243*((1+L243)^M243))/((1+Gesamt!$B$29)^(O243-N243)),0)</f>
        <v>0</v>
      </c>
      <c r="R243" s="52">
        <f>(F243+(IF(C243="W",IF(F243&lt;23347,VLOOKUP(23346,Staffelung,2,FALSE)*365.25,IF(F243&gt;24990,VLOOKUP(24991,Staffelung,2,FALSE)*365.25,VLOOKUP(F243,Staffelung,2,FALSE)*365.25)),Gesamt!$B$26*365.25)))</f>
        <v>23741.25</v>
      </c>
      <c r="S243" s="52">
        <f t="shared" si="53"/>
        <v>23742</v>
      </c>
      <c r="T243" s="53">
        <f t="shared" si="48"/>
        <v>65</v>
      </c>
      <c r="U243" s="49">
        <f t="shared" si="54"/>
        <v>-50.997946611909654</v>
      </c>
      <c r="V243" s="50">
        <f>(Gesamt!$B$2-IF(I243=0,G243,I243))/365.25</f>
        <v>116</v>
      </c>
      <c r="W243" s="50">
        <f t="shared" si="49"/>
        <v>65.002053388090346</v>
      </c>
      <c r="X243" s="54">
        <f>(F243+(IF(C243="W",IF(F243&lt;23347,VLOOKUP(23346,Staffelung,2,FALSE)*365.25,IF(F243&gt;24990,VLOOKUP(24991,Staffelung,2,FALSE)*365.25,VLOOKUP(F243,Staffelung,2,FALSE)*365.25)),Gesamt!$B$26*365.25)))</f>
        <v>23741.25</v>
      </c>
      <c r="Y243" s="52">
        <f t="shared" si="55"/>
        <v>23742</v>
      </c>
      <c r="Z243" s="53">
        <f t="shared" si="50"/>
        <v>65</v>
      </c>
      <c r="AA243" s="55">
        <f>IF(YEAR(Y243)&lt;=YEAR(Gesamt!$B$2),0,IF(V243&lt;Gesamt!$B$32,(IF(I243=0,G243,I243)+365.25*Gesamt!$B$32),0))</f>
        <v>0</v>
      </c>
      <c r="AB243" s="56">
        <f>IF(U243&lt;Gesamt!$B$36,Gesamt!$C$36,IF(U243&lt;Gesamt!$B$37,Gesamt!$C$37,IF(U243&lt;Gesamt!$B$38,Gesamt!$C$38,Gesamt!$C$39)))</f>
        <v>0</v>
      </c>
      <c r="AC243" s="36">
        <f>IF(AA243&gt;0,IF(AA243&lt;X243,K243/12*Gesamt!$C$32*(1+L243)^(Gesamt!$B$32-VB!V243)*(1+$K$4),0),0)</f>
        <v>0</v>
      </c>
      <c r="AD243" s="36">
        <f>(AC243/Gesamt!$B$32*V243/((1+Gesamt!$B$29)^(Gesamt!$B$32-VB!V243))*(1+AB243))</f>
        <v>0</v>
      </c>
      <c r="AE243" s="55">
        <f>IF(YEAR($Y243)&lt;=YEAR(Gesamt!$B$2),0,IF($V243&lt;Gesamt!$B$33,(IF($I243=0,$G243,$I243)+365.25*Gesamt!$B$33),0))</f>
        <v>0</v>
      </c>
      <c r="AF243" s="36" t="b">
        <f>IF(AE243&gt;0,IF(AE243&lt;$Y243,$K243/12*Gesamt!$C$33*(1+$L243)^(Gesamt!$B$33-VB!$V243)*(1+$K$4),IF(W243&gt;=35,K243/12*Gesamt!$C$33*(1+L243)^(W243-VB!V243)*(1+$K$4),0)))</f>
        <v>0</v>
      </c>
      <c r="AG243" s="36">
        <f>IF(W243&gt;=40,(AF243/Gesamt!$B$33*V243/((1+Gesamt!$B$29)^(Gesamt!$B$33-VB!V243))*(1+AB243)),IF(W243&gt;=35,(AF243/W243*V243/((1+Gesamt!$B$29)^(W243-VB!V243))*(1+AB243)),0))</f>
        <v>0</v>
      </c>
    </row>
    <row r="244" spans="4:33" x14ac:dyDescent="0.15">
      <c r="D244" s="41"/>
      <c r="F244" s="40"/>
      <c r="G244" s="40"/>
      <c r="J244" s="47"/>
      <c r="K244" s="32">
        <f t="shared" si="51"/>
        <v>0</v>
      </c>
      <c r="L244" s="48">
        <v>1.4999999999999999E-2</v>
      </c>
      <c r="M244" s="49">
        <f t="shared" si="52"/>
        <v>-50.997946611909654</v>
      </c>
      <c r="N244" s="50">
        <f>(Gesamt!$B$2-IF(H244=0,G244,H244))/365.25</f>
        <v>116</v>
      </c>
      <c r="O244" s="50">
        <f t="shared" si="47"/>
        <v>65.002053388090346</v>
      </c>
      <c r="P244" s="51">
        <f>IF(AND(OR(AND(H244&lt;=Gesamt!$B$11,G244&lt;=Gesamt!$B$11),AND(H244&gt;0,H244&lt;=Gesamt!$B$11)), O244&gt;=Gesamt!$B$4),VLOOKUP(O244,Gesamt!$B$4:$C$9,2),0)</f>
        <v>12</v>
      </c>
      <c r="Q244" s="37">
        <f>IF(M244&gt;0,((P244*K244/12)/O244*N244*((1+L244)^M244))/((1+Gesamt!$B$29)^(O244-N244)),0)</f>
        <v>0</v>
      </c>
      <c r="R244" s="52">
        <f>(F244+(IF(C244="W",IF(F244&lt;23347,VLOOKUP(23346,Staffelung,2,FALSE)*365.25,IF(F244&gt;24990,VLOOKUP(24991,Staffelung,2,FALSE)*365.25,VLOOKUP(F244,Staffelung,2,FALSE)*365.25)),Gesamt!$B$26*365.25)))</f>
        <v>23741.25</v>
      </c>
      <c r="S244" s="52">
        <f t="shared" si="53"/>
        <v>23742</v>
      </c>
      <c r="T244" s="53">
        <f t="shared" si="48"/>
        <v>65</v>
      </c>
      <c r="U244" s="49">
        <f t="shared" si="54"/>
        <v>-50.997946611909654</v>
      </c>
      <c r="V244" s="50">
        <f>(Gesamt!$B$2-IF(I244=0,G244,I244))/365.25</f>
        <v>116</v>
      </c>
      <c r="W244" s="50">
        <f t="shared" si="49"/>
        <v>65.002053388090346</v>
      </c>
      <c r="X244" s="54">
        <f>(F244+(IF(C244="W",IF(F244&lt;23347,VLOOKUP(23346,Staffelung,2,FALSE)*365.25,IF(F244&gt;24990,VLOOKUP(24991,Staffelung,2,FALSE)*365.25,VLOOKUP(F244,Staffelung,2,FALSE)*365.25)),Gesamt!$B$26*365.25)))</f>
        <v>23741.25</v>
      </c>
      <c r="Y244" s="52">
        <f t="shared" si="55"/>
        <v>23742</v>
      </c>
      <c r="Z244" s="53">
        <f t="shared" si="50"/>
        <v>65</v>
      </c>
      <c r="AA244" s="55">
        <f>IF(YEAR(Y244)&lt;=YEAR(Gesamt!$B$2),0,IF(V244&lt;Gesamt!$B$32,(IF(I244=0,G244,I244)+365.25*Gesamt!$B$32),0))</f>
        <v>0</v>
      </c>
      <c r="AB244" s="56">
        <f>IF(U244&lt;Gesamt!$B$36,Gesamt!$C$36,IF(U244&lt;Gesamt!$B$37,Gesamt!$C$37,IF(U244&lt;Gesamt!$B$38,Gesamt!$C$38,Gesamt!$C$39)))</f>
        <v>0</v>
      </c>
      <c r="AC244" s="36">
        <f>IF(AA244&gt;0,IF(AA244&lt;X244,K244/12*Gesamt!$C$32*(1+L244)^(Gesamt!$B$32-VB!V244)*(1+$K$4),0),0)</f>
        <v>0</v>
      </c>
      <c r="AD244" s="36">
        <f>(AC244/Gesamt!$B$32*V244/((1+Gesamt!$B$29)^(Gesamt!$B$32-VB!V244))*(1+AB244))</f>
        <v>0</v>
      </c>
      <c r="AE244" s="55">
        <f>IF(YEAR($Y244)&lt;=YEAR(Gesamt!$B$2),0,IF($V244&lt;Gesamt!$B$33,(IF($I244=0,$G244,$I244)+365.25*Gesamt!$B$33),0))</f>
        <v>0</v>
      </c>
      <c r="AF244" s="36" t="b">
        <f>IF(AE244&gt;0,IF(AE244&lt;$Y244,$K244/12*Gesamt!$C$33*(1+$L244)^(Gesamt!$B$33-VB!$V244)*(1+$K$4),IF(W244&gt;=35,K244/12*Gesamt!$C$33*(1+L244)^(W244-VB!V244)*(1+$K$4),0)))</f>
        <v>0</v>
      </c>
      <c r="AG244" s="36">
        <f>IF(W244&gt;=40,(AF244/Gesamt!$B$33*V244/((1+Gesamt!$B$29)^(Gesamt!$B$33-VB!V244))*(1+AB244)),IF(W244&gt;=35,(AF244/W244*V244/((1+Gesamt!$B$29)^(W244-VB!V244))*(1+AB244)),0))</f>
        <v>0</v>
      </c>
    </row>
    <row r="245" spans="4:33" x14ac:dyDescent="0.15">
      <c r="D245" s="41"/>
      <c r="F245" s="40"/>
      <c r="G245" s="40"/>
      <c r="J245" s="47"/>
      <c r="K245" s="32">
        <f t="shared" si="51"/>
        <v>0</v>
      </c>
      <c r="L245" s="48">
        <v>1.4999999999999999E-2</v>
      </c>
      <c r="M245" s="49">
        <f t="shared" si="52"/>
        <v>-50.997946611909654</v>
      </c>
      <c r="N245" s="50">
        <f>(Gesamt!$B$2-IF(H245=0,G245,H245))/365.25</f>
        <v>116</v>
      </c>
      <c r="O245" s="50">
        <f t="shared" si="47"/>
        <v>65.002053388090346</v>
      </c>
      <c r="P245" s="51">
        <f>IF(AND(OR(AND(H245&lt;=Gesamt!$B$11,G245&lt;=Gesamt!$B$11),AND(H245&gt;0,H245&lt;=Gesamt!$B$11)), O245&gt;=Gesamt!$B$4),VLOOKUP(O245,Gesamt!$B$4:$C$9,2),0)</f>
        <v>12</v>
      </c>
      <c r="Q245" s="37">
        <f>IF(M245&gt;0,((P245*K245/12)/O245*N245*((1+L245)^M245))/((1+Gesamt!$B$29)^(O245-N245)),0)</f>
        <v>0</v>
      </c>
      <c r="R245" s="52">
        <f>(F245+(IF(C245="W",IF(F245&lt;23347,VLOOKUP(23346,Staffelung,2,FALSE)*365.25,IF(F245&gt;24990,VLOOKUP(24991,Staffelung,2,FALSE)*365.25,VLOOKUP(F245,Staffelung,2,FALSE)*365.25)),Gesamt!$B$26*365.25)))</f>
        <v>23741.25</v>
      </c>
      <c r="S245" s="52">
        <f t="shared" si="53"/>
        <v>23742</v>
      </c>
      <c r="T245" s="53">
        <f t="shared" si="48"/>
        <v>65</v>
      </c>
      <c r="U245" s="49">
        <f t="shared" si="54"/>
        <v>-50.997946611909654</v>
      </c>
      <c r="V245" s="50">
        <f>(Gesamt!$B$2-IF(I245=0,G245,I245))/365.25</f>
        <v>116</v>
      </c>
      <c r="W245" s="50">
        <f t="shared" si="49"/>
        <v>65.002053388090346</v>
      </c>
      <c r="X245" s="54">
        <f>(F245+(IF(C245="W",IF(F245&lt;23347,VLOOKUP(23346,Staffelung,2,FALSE)*365.25,IF(F245&gt;24990,VLOOKUP(24991,Staffelung,2,FALSE)*365.25,VLOOKUP(F245,Staffelung,2,FALSE)*365.25)),Gesamt!$B$26*365.25)))</f>
        <v>23741.25</v>
      </c>
      <c r="Y245" s="52">
        <f t="shared" si="55"/>
        <v>23742</v>
      </c>
      <c r="Z245" s="53">
        <f t="shared" si="50"/>
        <v>65</v>
      </c>
      <c r="AA245" s="55">
        <f>IF(YEAR(Y245)&lt;=YEAR(Gesamt!$B$2),0,IF(V245&lt;Gesamt!$B$32,(IF(I245=0,G245,I245)+365.25*Gesamt!$B$32),0))</f>
        <v>0</v>
      </c>
      <c r="AB245" s="56">
        <f>IF(U245&lt;Gesamt!$B$36,Gesamt!$C$36,IF(U245&lt;Gesamt!$B$37,Gesamt!$C$37,IF(U245&lt;Gesamt!$B$38,Gesamt!$C$38,Gesamt!$C$39)))</f>
        <v>0</v>
      </c>
      <c r="AC245" s="36">
        <f>IF(AA245&gt;0,IF(AA245&lt;X245,K245/12*Gesamt!$C$32*(1+L245)^(Gesamt!$B$32-VB!V245)*(1+$K$4),0),0)</f>
        <v>0</v>
      </c>
      <c r="AD245" s="36">
        <f>(AC245/Gesamt!$B$32*V245/((1+Gesamt!$B$29)^(Gesamt!$B$32-VB!V245))*(1+AB245))</f>
        <v>0</v>
      </c>
      <c r="AE245" s="55">
        <f>IF(YEAR($Y245)&lt;=YEAR(Gesamt!$B$2),0,IF($V245&lt;Gesamt!$B$33,(IF($I245=0,$G245,$I245)+365.25*Gesamt!$B$33),0))</f>
        <v>0</v>
      </c>
      <c r="AF245" s="36" t="b">
        <f>IF(AE245&gt;0,IF(AE245&lt;$Y245,$K245/12*Gesamt!$C$33*(1+$L245)^(Gesamt!$B$33-VB!$V245)*(1+$K$4),IF(W245&gt;=35,K245/12*Gesamt!$C$33*(1+L245)^(W245-VB!V245)*(1+$K$4),0)))</f>
        <v>0</v>
      </c>
      <c r="AG245" s="36">
        <f>IF(W245&gt;=40,(AF245/Gesamt!$B$33*V245/((1+Gesamt!$B$29)^(Gesamt!$B$33-VB!V245))*(1+AB245)),IF(W245&gt;=35,(AF245/W245*V245/((1+Gesamt!$B$29)^(W245-VB!V245))*(1+AB245)),0))</f>
        <v>0</v>
      </c>
    </row>
    <row r="246" spans="4:33" x14ac:dyDescent="0.15">
      <c r="D246" s="41"/>
      <c r="F246" s="40"/>
      <c r="G246" s="40"/>
      <c r="J246" s="47"/>
      <c r="K246" s="32">
        <f t="shared" si="51"/>
        <v>0</v>
      </c>
      <c r="L246" s="48">
        <v>1.4999999999999999E-2</v>
      </c>
      <c r="M246" s="49">
        <f t="shared" si="52"/>
        <v>-50.997946611909654</v>
      </c>
      <c r="N246" s="50">
        <f>(Gesamt!$B$2-IF(H246=0,G246,H246))/365.25</f>
        <v>116</v>
      </c>
      <c r="O246" s="50">
        <f t="shared" si="47"/>
        <v>65.002053388090346</v>
      </c>
      <c r="P246" s="51">
        <f>IF(AND(OR(AND(H246&lt;=Gesamt!$B$11,G246&lt;=Gesamt!$B$11),AND(H246&gt;0,H246&lt;=Gesamt!$B$11)), O246&gt;=Gesamt!$B$4),VLOOKUP(O246,Gesamt!$B$4:$C$9,2),0)</f>
        <v>12</v>
      </c>
      <c r="Q246" s="37">
        <f>IF(M246&gt;0,((P246*K246/12)/O246*N246*((1+L246)^M246))/((1+Gesamt!$B$29)^(O246-N246)),0)</f>
        <v>0</v>
      </c>
      <c r="R246" s="52">
        <f>(F246+(IF(C246="W",IF(F246&lt;23347,VLOOKUP(23346,Staffelung,2,FALSE)*365.25,IF(F246&gt;24990,VLOOKUP(24991,Staffelung,2,FALSE)*365.25,VLOOKUP(F246,Staffelung,2,FALSE)*365.25)),Gesamt!$B$26*365.25)))</f>
        <v>23741.25</v>
      </c>
      <c r="S246" s="52">
        <f t="shared" si="53"/>
        <v>23742</v>
      </c>
      <c r="T246" s="53">
        <f t="shared" si="48"/>
        <v>65</v>
      </c>
      <c r="U246" s="49">
        <f t="shared" si="54"/>
        <v>-50.997946611909654</v>
      </c>
      <c r="V246" s="50">
        <f>(Gesamt!$B$2-IF(I246=0,G246,I246))/365.25</f>
        <v>116</v>
      </c>
      <c r="W246" s="50">
        <f t="shared" si="49"/>
        <v>65.002053388090346</v>
      </c>
      <c r="X246" s="54">
        <f>(F246+(IF(C246="W",IF(F246&lt;23347,VLOOKUP(23346,Staffelung,2,FALSE)*365.25,IF(F246&gt;24990,VLOOKUP(24991,Staffelung,2,FALSE)*365.25,VLOOKUP(F246,Staffelung,2,FALSE)*365.25)),Gesamt!$B$26*365.25)))</f>
        <v>23741.25</v>
      </c>
      <c r="Y246" s="52">
        <f t="shared" si="55"/>
        <v>23742</v>
      </c>
      <c r="Z246" s="53">
        <f t="shared" si="50"/>
        <v>65</v>
      </c>
      <c r="AA246" s="55">
        <f>IF(YEAR(Y246)&lt;=YEAR(Gesamt!$B$2),0,IF(V246&lt;Gesamt!$B$32,(IF(I246=0,G246,I246)+365.25*Gesamt!$B$32),0))</f>
        <v>0</v>
      </c>
      <c r="AB246" s="56">
        <f>IF(U246&lt;Gesamt!$B$36,Gesamt!$C$36,IF(U246&lt;Gesamt!$B$37,Gesamt!$C$37,IF(U246&lt;Gesamt!$B$38,Gesamt!$C$38,Gesamt!$C$39)))</f>
        <v>0</v>
      </c>
      <c r="AC246" s="36">
        <f>IF(AA246&gt;0,IF(AA246&lt;X246,K246/12*Gesamt!$C$32*(1+L246)^(Gesamt!$B$32-VB!V246)*(1+$K$4),0),0)</f>
        <v>0</v>
      </c>
      <c r="AD246" s="36">
        <f>(AC246/Gesamt!$B$32*V246/((1+Gesamt!$B$29)^(Gesamt!$B$32-VB!V246))*(1+AB246))</f>
        <v>0</v>
      </c>
      <c r="AE246" s="55">
        <f>IF(YEAR($Y246)&lt;=YEAR(Gesamt!$B$2),0,IF($V246&lt;Gesamt!$B$33,(IF($I246=0,$G246,$I246)+365.25*Gesamt!$B$33),0))</f>
        <v>0</v>
      </c>
      <c r="AF246" s="36" t="b">
        <f>IF(AE246&gt;0,IF(AE246&lt;$Y246,$K246/12*Gesamt!$C$33*(1+$L246)^(Gesamt!$B$33-VB!$V246)*(1+$K$4),IF(W246&gt;=35,K246/12*Gesamt!$C$33*(1+L246)^(W246-VB!V246)*(1+$K$4),0)))</f>
        <v>0</v>
      </c>
      <c r="AG246" s="36">
        <f>IF(W246&gt;=40,(AF246/Gesamt!$B$33*V246/((1+Gesamt!$B$29)^(Gesamt!$B$33-VB!V246))*(1+AB246)),IF(W246&gt;=35,(AF246/W246*V246/((1+Gesamt!$B$29)^(W246-VB!V246))*(1+AB246)),0))</f>
        <v>0</v>
      </c>
    </row>
    <row r="247" spans="4:33" x14ac:dyDescent="0.15">
      <c r="D247" s="41"/>
      <c r="F247" s="40"/>
      <c r="G247" s="40"/>
      <c r="J247" s="47"/>
      <c r="K247" s="32">
        <f t="shared" si="51"/>
        <v>0</v>
      </c>
      <c r="L247" s="48">
        <v>1.4999999999999999E-2</v>
      </c>
      <c r="M247" s="49">
        <f t="shared" si="52"/>
        <v>-50.997946611909654</v>
      </c>
      <c r="N247" s="50">
        <f>(Gesamt!$B$2-IF(H247=0,G247,H247))/365.25</f>
        <v>116</v>
      </c>
      <c r="O247" s="50">
        <f t="shared" si="47"/>
        <v>65.002053388090346</v>
      </c>
      <c r="P247" s="51">
        <f>IF(AND(OR(AND(H247&lt;=Gesamt!$B$11,G247&lt;=Gesamt!$B$11),AND(H247&gt;0,H247&lt;=Gesamt!$B$11)), O247&gt;=Gesamt!$B$4),VLOOKUP(O247,Gesamt!$B$4:$C$9,2),0)</f>
        <v>12</v>
      </c>
      <c r="Q247" s="37">
        <f>IF(M247&gt;0,((P247*K247/12)/O247*N247*((1+L247)^M247))/((1+Gesamt!$B$29)^(O247-N247)),0)</f>
        <v>0</v>
      </c>
      <c r="R247" s="52">
        <f>(F247+(IF(C247="W",IF(F247&lt;23347,VLOOKUP(23346,Staffelung,2,FALSE)*365.25,IF(F247&gt;24990,VLOOKUP(24991,Staffelung,2,FALSE)*365.25,VLOOKUP(F247,Staffelung,2,FALSE)*365.25)),Gesamt!$B$26*365.25)))</f>
        <v>23741.25</v>
      </c>
      <c r="S247" s="52">
        <f t="shared" si="53"/>
        <v>23742</v>
      </c>
      <c r="T247" s="53">
        <f t="shared" si="48"/>
        <v>65</v>
      </c>
      <c r="U247" s="49">
        <f t="shared" si="54"/>
        <v>-50.997946611909654</v>
      </c>
      <c r="V247" s="50">
        <f>(Gesamt!$B$2-IF(I247=0,G247,I247))/365.25</f>
        <v>116</v>
      </c>
      <c r="W247" s="50">
        <f t="shared" si="49"/>
        <v>65.002053388090346</v>
      </c>
      <c r="X247" s="54">
        <f>(F247+(IF(C247="W",IF(F247&lt;23347,VLOOKUP(23346,Staffelung,2,FALSE)*365.25,IF(F247&gt;24990,VLOOKUP(24991,Staffelung,2,FALSE)*365.25,VLOOKUP(F247,Staffelung,2,FALSE)*365.25)),Gesamt!$B$26*365.25)))</f>
        <v>23741.25</v>
      </c>
      <c r="Y247" s="52">
        <f t="shared" si="55"/>
        <v>23742</v>
      </c>
      <c r="Z247" s="53">
        <f t="shared" si="50"/>
        <v>65</v>
      </c>
      <c r="AA247" s="55">
        <f>IF(YEAR(Y247)&lt;=YEAR(Gesamt!$B$2),0,IF(V247&lt;Gesamt!$B$32,(IF(I247=0,G247,I247)+365.25*Gesamt!$B$32),0))</f>
        <v>0</v>
      </c>
      <c r="AB247" s="56">
        <f>IF(U247&lt;Gesamt!$B$36,Gesamt!$C$36,IF(U247&lt;Gesamt!$B$37,Gesamt!$C$37,IF(U247&lt;Gesamt!$B$38,Gesamt!$C$38,Gesamt!$C$39)))</f>
        <v>0</v>
      </c>
      <c r="AC247" s="36">
        <f>IF(AA247&gt;0,IF(AA247&lt;X247,K247/12*Gesamt!$C$32*(1+L247)^(Gesamt!$B$32-VB!V247)*(1+$K$4),0),0)</f>
        <v>0</v>
      </c>
      <c r="AD247" s="36">
        <f>(AC247/Gesamt!$B$32*V247/((1+Gesamt!$B$29)^(Gesamt!$B$32-VB!V247))*(1+AB247))</f>
        <v>0</v>
      </c>
      <c r="AE247" s="55">
        <f>IF(YEAR($Y247)&lt;=YEAR(Gesamt!$B$2),0,IF($V247&lt;Gesamt!$B$33,(IF($I247=0,$G247,$I247)+365.25*Gesamt!$B$33),0))</f>
        <v>0</v>
      </c>
      <c r="AF247" s="36" t="b">
        <f>IF(AE247&gt;0,IF(AE247&lt;$Y247,$K247/12*Gesamt!$C$33*(1+$L247)^(Gesamt!$B$33-VB!$V247)*(1+$K$4),IF(W247&gt;=35,K247/12*Gesamt!$C$33*(1+L247)^(W247-VB!V247)*(1+$K$4),0)))</f>
        <v>0</v>
      </c>
      <c r="AG247" s="36">
        <f>IF(W247&gt;=40,(AF247/Gesamt!$B$33*V247/((1+Gesamt!$B$29)^(Gesamt!$B$33-VB!V247))*(1+AB247)),IF(W247&gt;=35,(AF247/W247*V247/((1+Gesamt!$B$29)^(W247-VB!V247))*(1+AB247)),0))</f>
        <v>0</v>
      </c>
    </row>
    <row r="248" spans="4:33" x14ac:dyDescent="0.15">
      <c r="D248" s="41"/>
      <c r="F248" s="40"/>
      <c r="G248" s="40"/>
      <c r="J248" s="47"/>
      <c r="K248" s="32">
        <f t="shared" si="51"/>
        <v>0</v>
      </c>
      <c r="L248" s="48">
        <v>1.4999999999999999E-2</v>
      </c>
      <c r="M248" s="49">
        <f t="shared" si="52"/>
        <v>-50.997946611909654</v>
      </c>
      <c r="N248" s="50">
        <f>(Gesamt!$B$2-IF(H248=0,G248,H248))/365.25</f>
        <v>116</v>
      </c>
      <c r="O248" s="50">
        <f t="shared" si="47"/>
        <v>65.002053388090346</v>
      </c>
      <c r="P248" s="51">
        <f>IF(AND(OR(AND(H248&lt;=Gesamt!$B$11,G248&lt;=Gesamt!$B$11),AND(H248&gt;0,H248&lt;=Gesamt!$B$11)), O248&gt;=Gesamt!$B$4),VLOOKUP(O248,Gesamt!$B$4:$C$9,2),0)</f>
        <v>12</v>
      </c>
      <c r="Q248" s="37">
        <f>IF(M248&gt;0,((P248*K248/12)/O248*N248*((1+L248)^M248))/((1+Gesamt!$B$29)^(O248-N248)),0)</f>
        <v>0</v>
      </c>
      <c r="R248" s="52">
        <f>(F248+(IF(C248="W",IF(F248&lt;23347,VLOOKUP(23346,Staffelung,2,FALSE)*365.25,IF(F248&gt;24990,VLOOKUP(24991,Staffelung,2,FALSE)*365.25,VLOOKUP(F248,Staffelung,2,FALSE)*365.25)),Gesamt!$B$26*365.25)))</f>
        <v>23741.25</v>
      </c>
      <c r="S248" s="52">
        <f t="shared" si="53"/>
        <v>23742</v>
      </c>
      <c r="T248" s="53">
        <f t="shared" si="48"/>
        <v>65</v>
      </c>
      <c r="U248" s="49">
        <f t="shared" si="54"/>
        <v>-50.997946611909654</v>
      </c>
      <c r="V248" s="50">
        <f>(Gesamt!$B$2-IF(I248=0,G248,I248))/365.25</f>
        <v>116</v>
      </c>
      <c r="W248" s="50">
        <f t="shared" si="49"/>
        <v>65.002053388090346</v>
      </c>
      <c r="X248" s="54">
        <f>(F248+(IF(C248="W",IF(F248&lt;23347,VLOOKUP(23346,Staffelung,2,FALSE)*365.25,IF(F248&gt;24990,VLOOKUP(24991,Staffelung,2,FALSE)*365.25,VLOOKUP(F248,Staffelung,2,FALSE)*365.25)),Gesamt!$B$26*365.25)))</f>
        <v>23741.25</v>
      </c>
      <c r="Y248" s="52">
        <f t="shared" si="55"/>
        <v>23742</v>
      </c>
      <c r="Z248" s="53">
        <f t="shared" si="50"/>
        <v>65</v>
      </c>
      <c r="AA248" s="55">
        <f>IF(YEAR(Y248)&lt;=YEAR(Gesamt!$B$2),0,IF(V248&lt;Gesamt!$B$32,(IF(I248=0,G248,I248)+365.25*Gesamt!$B$32),0))</f>
        <v>0</v>
      </c>
      <c r="AB248" s="56">
        <f>IF(U248&lt;Gesamt!$B$36,Gesamt!$C$36,IF(U248&lt;Gesamt!$B$37,Gesamt!$C$37,IF(U248&lt;Gesamt!$B$38,Gesamt!$C$38,Gesamt!$C$39)))</f>
        <v>0</v>
      </c>
      <c r="AC248" s="36">
        <f>IF(AA248&gt;0,IF(AA248&lt;X248,K248/12*Gesamt!$C$32*(1+L248)^(Gesamt!$B$32-VB!V248)*(1+$K$4),0),0)</f>
        <v>0</v>
      </c>
      <c r="AD248" s="36">
        <f>(AC248/Gesamt!$B$32*V248/((1+Gesamt!$B$29)^(Gesamt!$B$32-VB!V248))*(1+AB248))</f>
        <v>0</v>
      </c>
      <c r="AE248" s="55">
        <f>IF(YEAR($Y248)&lt;=YEAR(Gesamt!$B$2),0,IF($V248&lt;Gesamt!$B$33,(IF($I248=0,$G248,$I248)+365.25*Gesamt!$B$33),0))</f>
        <v>0</v>
      </c>
      <c r="AF248" s="36" t="b">
        <f>IF(AE248&gt;0,IF(AE248&lt;$Y248,$K248/12*Gesamt!$C$33*(1+$L248)^(Gesamt!$B$33-VB!$V248)*(1+$K$4),IF(W248&gt;=35,K248/12*Gesamt!$C$33*(1+L248)^(W248-VB!V248)*(1+$K$4),0)))</f>
        <v>0</v>
      </c>
      <c r="AG248" s="36">
        <f>IF(W248&gt;=40,(AF248/Gesamt!$B$33*V248/((1+Gesamt!$B$29)^(Gesamt!$B$33-VB!V248))*(1+AB248)),IF(W248&gt;=35,(AF248/W248*V248/((1+Gesamt!$B$29)^(W248-VB!V248))*(1+AB248)),0))</f>
        <v>0</v>
      </c>
    </row>
    <row r="249" spans="4:33" x14ac:dyDescent="0.15">
      <c r="D249" s="41"/>
      <c r="F249" s="40"/>
      <c r="G249" s="40"/>
      <c r="J249" s="47"/>
      <c r="K249" s="32">
        <f t="shared" si="51"/>
        <v>0</v>
      </c>
      <c r="L249" s="48">
        <v>1.4999999999999999E-2</v>
      </c>
      <c r="M249" s="49">
        <f t="shared" si="52"/>
        <v>-50.997946611909654</v>
      </c>
      <c r="N249" s="50">
        <f>(Gesamt!$B$2-IF(H249=0,G249,H249))/365.25</f>
        <v>116</v>
      </c>
      <c r="O249" s="50">
        <f t="shared" si="47"/>
        <v>65.002053388090346</v>
      </c>
      <c r="P249" s="51">
        <f>IF(AND(OR(AND(H249&lt;=Gesamt!$B$11,G249&lt;=Gesamt!$B$11),AND(H249&gt;0,H249&lt;=Gesamt!$B$11)), O249&gt;=Gesamt!$B$4),VLOOKUP(O249,Gesamt!$B$4:$C$9,2),0)</f>
        <v>12</v>
      </c>
      <c r="Q249" s="37">
        <f>IF(M249&gt;0,((P249*K249/12)/O249*N249*((1+L249)^M249))/((1+Gesamt!$B$29)^(O249-N249)),0)</f>
        <v>0</v>
      </c>
      <c r="R249" s="52">
        <f>(F249+(IF(C249="W",IF(F249&lt;23347,VLOOKUP(23346,Staffelung,2,FALSE)*365.25,IF(F249&gt;24990,VLOOKUP(24991,Staffelung,2,FALSE)*365.25,VLOOKUP(F249,Staffelung,2,FALSE)*365.25)),Gesamt!$B$26*365.25)))</f>
        <v>23741.25</v>
      </c>
      <c r="S249" s="52">
        <f t="shared" si="53"/>
        <v>23742</v>
      </c>
      <c r="T249" s="53">
        <f t="shared" si="48"/>
        <v>65</v>
      </c>
      <c r="U249" s="49">
        <f t="shared" si="54"/>
        <v>-50.997946611909654</v>
      </c>
      <c r="V249" s="50">
        <f>(Gesamt!$B$2-IF(I249=0,G249,I249))/365.25</f>
        <v>116</v>
      </c>
      <c r="W249" s="50">
        <f t="shared" si="49"/>
        <v>65.002053388090346</v>
      </c>
      <c r="X249" s="54">
        <f>(F249+(IF(C249="W",IF(F249&lt;23347,VLOOKUP(23346,Staffelung,2,FALSE)*365.25,IF(F249&gt;24990,VLOOKUP(24991,Staffelung,2,FALSE)*365.25,VLOOKUP(F249,Staffelung,2,FALSE)*365.25)),Gesamt!$B$26*365.25)))</f>
        <v>23741.25</v>
      </c>
      <c r="Y249" s="52">
        <f t="shared" si="55"/>
        <v>23742</v>
      </c>
      <c r="Z249" s="53">
        <f t="shared" si="50"/>
        <v>65</v>
      </c>
      <c r="AA249" s="55">
        <f>IF(YEAR(Y249)&lt;=YEAR(Gesamt!$B$2),0,IF(V249&lt;Gesamt!$B$32,(IF(I249=0,G249,I249)+365.25*Gesamt!$B$32),0))</f>
        <v>0</v>
      </c>
      <c r="AB249" s="56">
        <f>IF(U249&lt;Gesamt!$B$36,Gesamt!$C$36,IF(U249&lt;Gesamt!$B$37,Gesamt!$C$37,IF(U249&lt;Gesamt!$B$38,Gesamt!$C$38,Gesamt!$C$39)))</f>
        <v>0</v>
      </c>
      <c r="AC249" s="36">
        <f>IF(AA249&gt;0,IF(AA249&lt;X249,K249/12*Gesamt!$C$32*(1+L249)^(Gesamt!$B$32-VB!V249)*(1+$K$4),0),0)</f>
        <v>0</v>
      </c>
      <c r="AD249" s="36">
        <f>(AC249/Gesamt!$B$32*V249/((1+Gesamt!$B$29)^(Gesamt!$B$32-VB!V249))*(1+AB249))</f>
        <v>0</v>
      </c>
      <c r="AE249" s="55">
        <f>IF(YEAR($Y249)&lt;=YEAR(Gesamt!$B$2),0,IF($V249&lt;Gesamt!$B$33,(IF($I249=0,$G249,$I249)+365.25*Gesamt!$B$33),0))</f>
        <v>0</v>
      </c>
      <c r="AF249" s="36" t="b">
        <f>IF(AE249&gt;0,IF(AE249&lt;$Y249,$K249/12*Gesamt!$C$33*(1+$L249)^(Gesamt!$B$33-VB!$V249)*(1+$K$4),IF(W249&gt;=35,K249/12*Gesamt!$C$33*(1+L249)^(W249-VB!V249)*(1+$K$4),0)))</f>
        <v>0</v>
      </c>
      <c r="AG249" s="36">
        <f>IF(W249&gt;=40,(AF249/Gesamt!$B$33*V249/((1+Gesamt!$B$29)^(Gesamt!$B$33-VB!V249))*(1+AB249)),IF(W249&gt;=35,(AF249/W249*V249/((1+Gesamt!$B$29)^(W249-VB!V249))*(1+AB249)),0))</f>
        <v>0</v>
      </c>
    </row>
    <row r="250" spans="4:33" x14ac:dyDescent="0.15">
      <c r="D250" s="41"/>
      <c r="F250" s="40"/>
      <c r="G250" s="40"/>
      <c r="J250" s="47"/>
      <c r="K250" s="32">
        <f t="shared" si="51"/>
        <v>0</v>
      </c>
      <c r="L250" s="48">
        <v>1.4999999999999999E-2</v>
      </c>
      <c r="M250" s="49">
        <f t="shared" si="52"/>
        <v>-50.997946611909654</v>
      </c>
      <c r="N250" s="50">
        <f>(Gesamt!$B$2-IF(H250=0,G250,H250))/365.25</f>
        <v>116</v>
      </c>
      <c r="O250" s="50">
        <f t="shared" si="47"/>
        <v>65.002053388090346</v>
      </c>
      <c r="P250" s="51">
        <f>IF(AND(OR(AND(H250&lt;=Gesamt!$B$11,G250&lt;=Gesamt!$B$11),AND(H250&gt;0,H250&lt;=Gesamt!$B$11)), O250&gt;=Gesamt!$B$4),VLOOKUP(O250,Gesamt!$B$4:$C$9,2),0)</f>
        <v>12</v>
      </c>
      <c r="Q250" s="37">
        <f>IF(M250&gt;0,((P250*K250/12)/O250*N250*((1+L250)^M250))/((1+Gesamt!$B$29)^(O250-N250)),0)</f>
        <v>0</v>
      </c>
      <c r="R250" s="52">
        <f>(F250+(IF(C250="W",IF(F250&lt;23347,VLOOKUP(23346,Staffelung,2,FALSE)*365.25,IF(F250&gt;24990,VLOOKUP(24991,Staffelung,2,FALSE)*365.25,VLOOKUP(F250,Staffelung,2,FALSE)*365.25)),Gesamt!$B$26*365.25)))</f>
        <v>23741.25</v>
      </c>
      <c r="S250" s="52">
        <f t="shared" si="53"/>
        <v>23742</v>
      </c>
      <c r="T250" s="53">
        <f t="shared" si="48"/>
        <v>65</v>
      </c>
      <c r="U250" s="49">
        <f t="shared" si="54"/>
        <v>-50.997946611909654</v>
      </c>
      <c r="V250" s="50">
        <f>(Gesamt!$B$2-IF(I250=0,G250,I250))/365.25</f>
        <v>116</v>
      </c>
      <c r="W250" s="50">
        <f t="shared" si="49"/>
        <v>65.002053388090346</v>
      </c>
      <c r="X250" s="54">
        <f>(F250+(IF(C250="W",IF(F250&lt;23347,VLOOKUP(23346,Staffelung,2,FALSE)*365.25,IF(F250&gt;24990,VLOOKUP(24991,Staffelung,2,FALSE)*365.25,VLOOKUP(F250,Staffelung,2,FALSE)*365.25)),Gesamt!$B$26*365.25)))</f>
        <v>23741.25</v>
      </c>
      <c r="Y250" s="52">
        <f t="shared" si="55"/>
        <v>23742</v>
      </c>
      <c r="Z250" s="53">
        <f t="shared" si="50"/>
        <v>65</v>
      </c>
      <c r="AA250" s="55">
        <f>IF(YEAR(Y250)&lt;=YEAR(Gesamt!$B$2),0,IF(V250&lt;Gesamt!$B$32,(IF(I250=0,G250,I250)+365.25*Gesamt!$B$32),0))</f>
        <v>0</v>
      </c>
      <c r="AB250" s="56">
        <f>IF(U250&lt;Gesamt!$B$36,Gesamt!$C$36,IF(U250&lt;Gesamt!$B$37,Gesamt!$C$37,IF(U250&lt;Gesamt!$B$38,Gesamt!$C$38,Gesamt!$C$39)))</f>
        <v>0</v>
      </c>
      <c r="AC250" s="36">
        <f>IF(AA250&gt;0,IF(AA250&lt;X250,K250/12*Gesamt!$C$32*(1+L250)^(Gesamt!$B$32-VB!V250)*(1+$K$4),0),0)</f>
        <v>0</v>
      </c>
      <c r="AD250" s="36">
        <f>(AC250/Gesamt!$B$32*V250/((1+Gesamt!$B$29)^(Gesamt!$B$32-VB!V250))*(1+AB250))</f>
        <v>0</v>
      </c>
      <c r="AE250" s="55">
        <f>IF(YEAR($Y250)&lt;=YEAR(Gesamt!$B$2),0,IF($V250&lt;Gesamt!$B$33,(IF($I250=0,$G250,$I250)+365.25*Gesamt!$B$33),0))</f>
        <v>0</v>
      </c>
      <c r="AF250" s="36" t="b">
        <f>IF(AE250&gt;0,IF(AE250&lt;$Y250,$K250/12*Gesamt!$C$33*(1+$L250)^(Gesamt!$B$33-VB!$V250)*(1+$K$4),IF(W250&gt;=35,K250/12*Gesamt!$C$33*(1+L250)^(W250-VB!V250)*(1+$K$4),0)))</f>
        <v>0</v>
      </c>
      <c r="AG250" s="36">
        <f>IF(W250&gt;=40,(AF250/Gesamt!$B$33*V250/((1+Gesamt!$B$29)^(Gesamt!$B$33-VB!V250))*(1+AB250)),IF(W250&gt;=35,(AF250/W250*V250/((1+Gesamt!$B$29)^(W250-VB!V250))*(1+AB250)),0))</f>
        <v>0</v>
      </c>
    </row>
    <row r="251" spans="4:33" x14ac:dyDescent="0.15">
      <c r="D251" s="41"/>
      <c r="F251" s="40"/>
      <c r="G251" s="40"/>
      <c r="J251" s="47"/>
      <c r="K251" s="32">
        <f t="shared" si="51"/>
        <v>0</v>
      </c>
      <c r="L251" s="48">
        <v>1.4999999999999999E-2</v>
      </c>
      <c r="M251" s="49">
        <f t="shared" si="52"/>
        <v>-50.997946611909654</v>
      </c>
      <c r="N251" s="50">
        <f>(Gesamt!$B$2-IF(H251=0,G251,H251))/365.25</f>
        <v>116</v>
      </c>
      <c r="O251" s="50">
        <f t="shared" si="47"/>
        <v>65.002053388090346</v>
      </c>
      <c r="P251" s="51">
        <f>IF(AND(OR(AND(H251&lt;=Gesamt!$B$11,G251&lt;=Gesamt!$B$11),AND(H251&gt;0,H251&lt;=Gesamt!$B$11)), O251&gt;=Gesamt!$B$4),VLOOKUP(O251,Gesamt!$B$4:$C$9,2),0)</f>
        <v>12</v>
      </c>
      <c r="Q251" s="37">
        <f>IF(M251&gt;0,((P251*K251/12)/O251*N251*((1+L251)^M251))/((1+Gesamt!$B$29)^(O251-N251)),0)</f>
        <v>0</v>
      </c>
      <c r="R251" s="52">
        <f>(F251+(IF(C251="W",IF(F251&lt;23347,VLOOKUP(23346,Staffelung,2,FALSE)*365.25,IF(F251&gt;24990,VLOOKUP(24991,Staffelung,2,FALSE)*365.25,VLOOKUP(F251,Staffelung,2,FALSE)*365.25)),Gesamt!$B$26*365.25)))</f>
        <v>23741.25</v>
      </c>
      <c r="S251" s="52">
        <f t="shared" si="53"/>
        <v>23742</v>
      </c>
      <c r="T251" s="53">
        <f t="shared" si="48"/>
        <v>65</v>
      </c>
      <c r="U251" s="49">
        <f t="shared" si="54"/>
        <v>-50.997946611909654</v>
      </c>
      <c r="V251" s="50">
        <f>(Gesamt!$B$2-IF(I251=0,G251,I251))/365.25</f>
        <v>116</v>
      </c>
      <c r="W251" s="50">
        <f t="shared" si="49"/>
        <v>65.002053388090346</v>
      </c>
      <c r="X251" s="54">
        <f>(F251+(IF(C251="W",IF(F251&lt;23347,VLOOKUP(23346,Staffelung,2,FALSE)*365.25,IF(F251&gt;24990,VLOOKUP(24991,Staffelung,2,FALSE)*365.25,VLOOKUP(F251,Staffelung,2,FALSE)*365.25)),Gesamt!$B$26*365.25)))</f>
        <v>23741.25</v>
      </c>
      <c r="Y251" s="52">
        <f t="shared" si="55"/>
        <v>23742</v>
      </c>
      <c r="Z251" s="53">
        <f t="shared" si="50"/>
        <v>65</v>
      </c>
      <c r="AA251" s="55">
        <f>IF(YEAR(Y251)&lt;=YEAR(Gesamt!$B$2),0,IF(V251&lt;Gesamt!$B$32,(IF(I251=0,G251,I251)+365.25*Gesamt!$B$32),0))</f>
        <v>0</v>
      </c>
      <c r="AB251" s="56">
        <f>IF(U251&lt;Gesamt!$B$36,Gesamt!$C$36,IF(U251&lt;Gesamt!$B$37,Gesamt!$C$37,IF(U251&lt;Gesamt!$B$38,Gesamt!$C$38,Gesamt!$C$39)))</f>
        <v>0</v>
      </c>
      <c r="AC251" s="36">
        <f>IF(AA251&gt;0,IF(AA251&lt;X251,K251/12*Gesamt!$C$32*(1+L251)^(Gesamt!$B$32-VB!V251)*(1+$K$4),0),0)</f>
        <v>0</v>
      </c>
      <c r="AD251" s="36">
        <f>(AC251/Gesamt!$B$32*V251/((1+Gesamt!$B$29)^(Gesamt!$B$32-VB!V251))*(1+AB251))</f>
        <v>0</v>
      </c>
      <c r="AE251" s="55">
        <f>IF(YEAR($Y251)&lt;=YEAR(Gesamt!$B$2),0,IF($V251&lt;Gesamt!$B$33,(IF($I251=0,$G251,$I251)+365.25*Gesamt!$B$33),0))</f>
        <v>0</v>
      </c>
      <c r="AF251" s="36" t="b">
        <f>IF(AE251&gt;0,IF(AE251&lt;$Y251,$K251/12*Gesamt!$C$33*(1+$L251)^(Gesamt!$B$33-VB!$V251)*(1+$K$4),IF(W251&gt;=35,K251/12*Gesamt!$C$33*(1+L251)^(W251-VB!V251)*(1+$K$4),0)))</f>
        <v>0</v>
      </c>
      <c r="AG251" s="36">
        <f>IF(W251&gt;=40,(AF251/Gesamt!$B$33*V251/((1+Gesamt!$B$29)^(Gesamt!$B$33-VB!V251))*(1+AB251)),IF(W251&gt;=35,(AF251/W251*V251/((1+Gesamt!$B$29)^(W251-VB!V251))*(1+AB251)),0))</f>
        <v>0</v>
      </c>
    </row>
    <row r="252" spans="4:33" x14ac:dyDescent="0.15">
      <c r="D252" s="41"/>
      <c r="F252" s="40"/>
      <c r="G252" s="40"/>
      <c r="J252" s="47"/>
      <c r="K252" s="32">
        <f t="shared" si="51"/>
        <v>0</v>
      </c>
      <c r="L252" s="48">
        <v>1.4999999999999999E-2</v>
      </c>
      <c r="M252" s="49">
        <f t="shared" si="52"/>
        <v>-50.997946611909654</v>
      </c>
      <c r="N252" s="50">
        <f>(Gesamt!$B$2-IF(H252=0,G252,H252))/365.25</f>
        <v>116</v>
      </c>
      <c r="O252" s="50">
        <f t="shared" si="47"/>
        <v>65.002053388090346</v>
      </c>
      <c r="P252" s="51">
        <f>IF(AND(OR(AND(H252&lt;=Gesamt!$B$11,G252&lt;=Gesamt!$B$11),AND(H252&gt;0,H252&lt;=Gesamt!$B$11)), O252&gt;=Gesamt!$B$4),VLOOKUP(O252,Gesamt!$B$4:$C$9,2),0)</f>
        <v>12</v>
      </c>
      <c r="Q252" s="37">
        <f>IF(M252&gt;0,((P252*K252/12)/O252*N252*((1+L252)^M252))/((1+Gesamt!$B$29)^(O252-N252)),0)</f>
        <v>0</v>
      </c>
      <c r="R252" s="52">
        <f>(F252+(IF(C252="W",IF(F252&lt;23347,VLOOKUP(23346,Staffelung,2,FALSE)*365.25,IF(F252&gt;24990,VLOOKUP(24991,Staffelung,2,FALSE)*365.25,VLOOKUP(F252,Staffelung,2,FALSE)*365.25)),Gesamt!$B$26*365.25)))</f>
        <v>23741.25</v>
      </c>
      <c r="S252" s="52">
        <f t="shared" si="53"/>
        <v>23742</v>
      </c>
      <c r="T252" s="53">
        <f t="shared" si="48"/>
        <v>65</v>
      </c>
      <c r="U252" s="49">
        <f t="shared" si="54"/>
        <v>-50.997946611909654</v>
      </c>
      <c r="V252" s="50">
        <f>(Gesamt!$B$2-IF(I252=0,G252,I252))/365.25</f>
        <v>116</v>
      </c>
      <c r="W252" s="50">
        <f t="shared" si="49"/>
        <v>65.002053388090346</v>
      </c>
      <c r="X252" s="54">
        <f>(F252+(IF(C252="W",IF(F252&lt;23347,VLOOKUP(23346,Staffelung,2,FALSE)*365.25,IF(F252&gt;24990,VLOOKUP(24991,Staffelung,2,FALSE)*365.25,VLOOKUP(F252,Staffelung,2,FALSE)*365.25)),Gesamt!$B$26*365.25)))</f>
        <v>23741.25</v>
      </c>
      <c r="Y252" s="52">
        <f t="shared" si="55"/>
        <v>23742</v>
      </c>
      <c r="Z252" s="53">
        <f t="shared" si="50"/>
        <v>65</v>
      </c>
      <c r="AA252" s="55">
        <f>IF(YEAR(Y252)&lt;=YEAR(Gesamt!$B$2),0,IF(V252&lt;Gesamt!$B$32,(IF(I252=0,G252,I252)+365.25*Gesamt!$B$32),0))</f>
        <v>0</v>
      </c>
      <c r="AB252" s="56">
        <f>IF(U252&lt;Gesamt!$B$36,Gesamt!$C$36,IF(U252&lt;Gesamt!$B$37,Gesamt!$C$37,IF(U252&lt;Gesamt!$B$38,Gesamt!$C$38,Gesamt!$C$39)))</f>
        <v>0</v>
      </c>
      <c r="AC252" s="36">
        <f>IF(AA252&gt;0,IF(AA252&lt;X252,K252/12*Gesamt!$C$32*(1+L252)^(Gesamt!$B$32-VB!V252)*(1+$K$4),0),0)</f>
        <v>0</v>
      </c>
      <c r="AD252" s="36">
        <f>(AC252/Gesamt!$B$32*V252/((1+Gesamt!$B$29)^(Gesamt!$B$32-VB!V252))*(1+AB252))</f>
        <v>0</v>
      </c>
      <c r="AE252" s="55">
        <f>IF(YEAR($Y252)&lt;=YEAR(Gesamt!$B$2),0,IF($V252&lt;Gesamt!$B$33,(IF($I252=0,$G252,$I252)+365.25*Gesamt!$B$33),0))</f>
        <v>0</v>
      </c>
      <c r="AF252" s="36" t="b">
        <f>IF(AE252&gt;0,IF(AE252&lt;$Y252,$K252/12*Gesamt!$C$33*(1+$L252)^(Gesamt!$B$33-VB!$V252)*(1+$K$4),IF(W252&gt;=35,K252/12*Gesamt!$C$33*(1+L252)^(W252-VB!V252)*(1+$K$4),0)))</f>
        <v>0</v>
      </c>
      <c r="AG252" s="36">
        <f>IF(W252&gt;=40,(AF252/Gesamt!$B$33*V252/((1+Gesamt!$B$29)^(Gesamt!$B$33-VB!V252))*(1+AB252)),IF(W252&gt;=35,(AF252/W252*V252/((1+Gesamt!$B$29)^(W252-VB!V252))*(1+AB252)),0))</f>
        <v>0</v>
      </c>
    </row>
    <row r="253" spans="4:33" x14ac:dyDescent="0.15">
      <c r="D253" s="41"/>
      <c r="F253" s="40"/>
      <c r="G253" s="40"/>
      <c r="J253" s="47"/>
      <c r="K253" s="32">
        <f t="shared" si="51"/>
        <v>0</v>
      </c>
      <c r="L253" s="48">
        <v>1.4999999999999999E-2</v>
      </c>
      <c r="M253" s="49">
        <f t="shared" si="52"/>
        <v>-50.997946611909654</v>
      </c>
      <c r="N253" s="50">
        <f>(Gesamt!$B$2-IF(H253=0,G253,H253))/365.25</f>
        <v>116</v>
      </c>
      <c r="O253" s="50">
        <f t="shared" si="47"/>
        <v>65.002053388090346</v>
      </c>
      <c r="P253" s="51">
        <f>IF(AND(OR(AND(H253&lt;=Gesamt!$B$11,G253&lt;=Gesamt!$B$11),AND(H253&gt;0,H253&lt;=Gesamt!$B$11)), O253&gt;=Gesamt!$B$4),VLOOKUP(O253,Gesamt!$B$4:$C$9,2),0)</f>
        <v>12</v>
      </c>
      <c r="Q253" s="37">
        <f>IF(M253&gt;0,((P253*K253/12)/O253*N253*((1+L253)^M253))/((1+Gesamt!$B$29)^(O253-N253)),0)</f>
        <v>0</v>
      </c>
      <c r="R253" s="52">
        <f>(F253+(IF(C253="W",IF(F253&lt;23347,VLOOKUP(23346,Staffelung,2,FALSE)*365.25,IF(F253&gt;24990,VLOOKUP(24991,Staffelung,2,FALSE)*365.25,VLOOKUP(F253,Staffelung,2,FALSE)*365.25)),Gesamt!$B$26*365.25)))</f>
        <v>23741.25</v>
      </c>
      <c r="S253" s="52">
        <f t="shared" si="53"/>
        <v>23742</v>
      </c>
      <c r="T253" s="53">
        <f t="shared" si="48"/>
        <v>65</v>
      </c>
      <c r="U253" s="49">
        <f t="shared" si="54"/>
        <v>-50.997946611909654</v>
      </c>
      <c r="V253" s="50">
        <f>(Gesamt!$B$2-IF(I253=0,G253,I253))/365.25</f>
        <v>116</v>
      </c>
      <c r="W253" s="50">
        <f t="shared" si="49"/>
        <v>65.002053388090346</v>
      </c>
      <c r="X253" s="54">
        <f>(F253+(IF(C253="W",IF(F253&lt;23347,VLOOKUP(23346,Staffelung,2,FALSE)*365.25,IF(F253&gt;24990,VLOOKUP(24991,Staffelung,2,FALSE)*365.25,VLOOKUP(F253,Staffelung,2,FALSE)*365.25)),Gesamt!$B$26*365.25)))</f>
        <v>23741.25</v>
      </c>
      <c r="Y253" s="52">
        <f t="shared" si="55"/>
        <v>23742</v>
      </c>
      <c r="Z253" s="53">
        <f t="shared" si="50"/>
        <v>65</v>
      </c>
      <c r="AA253" s="55">
        <f>IF(YEAR(Y253)&lt;=YEAR(Gesamt!$B$2),0,IF(V253&lt;Gesamt!$B$32,(IF(I253=0,G253,I253)+365.25*Gesamt!$B$32),0))</f>
        <v>0</v>
      </c>
      <c r="AB253" s="56">
        <f>IF(U253&lt;Gesamt!$B$36,Gesamt!$C$36,IF(U253&lt;Gesamt!$B$37,Gesamt!$C$37,IF(U253&lt;Gesamt!$B$38,Gesamt!$C$38,Gesamt!$C$39)))</f>
        <v>0</v>
      </c>
      <c r="AC253" s="36">
        <f>IF(AA253&gt;0,IF(AA253&lt;X253,K253/12*Gesamt!$C$32*(1+L253)^(Gesamt!$B$32-VB!V253)*(1+$K$4),0),0)</f>
        <v>0</v>
      </c>
      <c r="AD253" s="36">
        <f>(AC253/Gesamt!$B$32*V253/((1+Gesamt!$B$29)^(Gesamt!$B$32-VB!V253))*(1+AB253))</f>
        <v>0</v>
      </c>
      <c r="AE253" s="55">
        <f>IF(YEAR($Y253)&lt;=YEAR(Gesamt!$B$2),0,IF($V253&lt;Gesamt!$B$33,(IF($I253=0,$G253,$I253)+365.25*Gesamt!$B$33),0))</f>
        <v>0</v>
      </c>
      <c r="AF253" s="36" t="b">
        <f>IF(AE253&gt;0,IF(AE253&lt;$Y253,$K253/12*Gesamt!$C$33*(1+$L253)^(Gesamt!$B$33-VB!$V253)*(1+$K$4),IF(W253&gt;=35,K253/12*Gesamt!$C$33*(1+L253)^(W253-VB!V253)*(1+$K$4),0)))</f>
        <v>0</v>
      </c>
      <c r="AG253" s="36">
        <f>IF(W253&gt;=40,(AF253/Gesamt!$B$33*V253/((1+Gesamt!$B$29)^(Gesamt!$B$33-VB!V253))*(1+AB253)),IF(W253&gt;=35,(AF253/W253*V253/((1+Gesamt!$B$29)^(W253-VB!V253))*(1+AB253)),0))</f>
        <v>0</v>
      </c>
    </row>
    <row r="254" spans="4:33" x14ac:dyDescent="0.15">
      <c r="D254" s="41"/>
      <c r="F254" s="40"/>
      <c r="G254" s="40"/>
      <c r="J254" s="47"/>
      <c r="K254" s="32">
        <f t="shared" si="51"/>
        <v>0</v>
      </c>
      <c r="L254" s="48">
        <v>1.4999999999999999E-2</v>
      </c>
      <c r="M254" s="49">
        <f t="shared" si="52"/>
        <v>-50.997946611909654</v>
      </c>
      <c r="N254" s="50">
        <f>(Gesamt!$B$2-IF(H254=0,G254,H254))/365.25</f>
        <v>116</v>
      </c>
      <c r="O254" s="50">
        <f t="shared" si="47"/>
        <v>65.002053388090346</v>
      </c>
      <c r="P254" s="51">
        <f>IF(AND(OR(AND(H254&lt;=Gesamt!$B$11,G254&lt;=Gesamt!$B$11),AND(H254&gt;0,H254&lt;=Gesamt!$B$11)), O254&gt;=Gesamt!$B$4),VLOOKUP(O254,Gesamt!$B$4:$C$9,2),0)</f>
        <v>12</v>
      </c>
      <c r="Q254" s="37">
        <f>IF(M254&gt;0,((P254*K254/12)/O254*N254*((1+L254)^M254))/((1+Gesamt!$B$29)^(O254-N254)),0)</f>
        <v>0</v>
      </c>
      <c r="R254" s="52">
        <f>(F254+(IF(C254="W",IF(F254&lt;23347,VLOOKUP(23346,Staffelung,2,FALSE)*365.25,IF(F254&gt;24990,VLOOKUP(24991,Staffelung,2,FALSE)*365.25,VLOOKUP(F254,Staffelung,2,FALSE)*365.25)),Gesamt!$B$26*365.25)))</f>
        <v>23741.25</v>
      </c>
      <c r="S254" s="52">
        <f t="shared" si="53"/>
        <v>23742</v>
      </c>
      <c r="T254" s="53">
        <f t="shared" si="48"/>
        <v>65</v>
      </c>
      <c r="U254" s="49">
        <f t="shared" si="54"/>
        <v>-50.997946611909654</v>
      </c>
      <c r="V254" s="50">
        <f>(Gesamt!$B$2-IF(I254=0,G254,I254))/365.25</f>
        <v>116</v>
      </c>
      <c r="W254" s="50">
        <f t="shared" si="49"/>
        <v>65.002053388090346</v>
      </c>
      <c r="X254" s="54">
        <f>(F254+(IF(C254="W",IF(F254&lt;23347,VLOOKUP(23346,Staffelung,2,FALSE)*365.25,IF(F254&gt;24990,VLOOKUP(24991,Staffelung,2,FALSE)*365.25,VLOOKUP(F254,Staffelung,2,FALSE)*365.25)),Gesamt!$B$26*365.25)))</f>
        <v>23741.25</v>
      </c>
      <c r="Y254" s="52">
        <f t="shared" si="55"/>
        <v>23742</v>
      </c>
      <c r="Z254" s="53">
        <f t="shared" si="50"/>
        <v>65</v>
      </c>
      <c r="AA254" s="55">
        <f>IF(YEAR(Y254)&lt;=YEAR(Gesamt!$B$2),0,IF(V254&lt;Gesamt!$B$32,(IF(I254=0,G254,I254)+365.25*Gesamt!$B$32),0))</f>
        <v>0</v>
      </c>
      <c r="AB254" s="56">
        <f>IF(U254&lt;Gesamt!$B$36,Gesamt!$C$36,IF(U254&lt;Gesamt!$B$37,Gesamt!$C$37,IF(U254&lt;Gesamt!$B$38,Gesamt!$C$38,Gesamt!$C$39)))</f>
        <v>0</v>
      </c>
      <c r="AC254" s="36">
        <f>IF(AA254&gt;0,IF(AA254&lt;X254,K254/12*Gesamt!$C$32*(1+L254)^(Gesamt!$B$32-VB!V254)*(1+$K$4),0),0)</f>
        <v>0</v>
      </c>
      <c r="AD254" s="36">
        <f>(AC254/Gesamt!$B$32*V254/((1+Gesamt!$B$29)^(Gesamt!$B$32-VB!V254))*(1+AB254))</f>
        <v>0</v>
      </c>
      <c r="AE254" s="55">
        <f>IF(YEAR($Y254)&lt;=YEAR(Gesamt!$B$2),0,IF($V254&lt;Gesamt!$B$33,(IF($I254=0,$G254,$I254)+365.25*Gesamt!$B$33),0))</f>
        <v>0</v>
      </c>
      <c r="AF254" s="36" t="b">
        <f>IF(AE254&gt;0,IF(AE254&lt;$Y254,$K254/12*Gesamt!$C$33*(1+$L254)^(Gesamt!$B$33-VB!$V254)*(1+$K$4),IF(W254&gt;=35,K254/12*Gesamt!$C$33*(1+L254)^(W254-VB!V254)*(1+$K$4),0)))</f>
        <v>0</v>
      </c>
      <c r="AG254" s="36">
        <f>IF(W254&gt;=40,(AF254/Gesamt!$B$33*V254/((1+Gesamt!$B$29)^(Gesamt!$B$33-VB!V254))*(1+AB254)),IF(W254&gt;=35,(AF254/W254*V254/((1+Gesamt!$B$29)^(W254-VB!V254))*(1+AB254)),0))</f>
        <v>0</v>
      </c>
    </row>
    <row r="255" spans="4:33" x14ac:dyDescent="0.15">
      <c r="D255" s="41"/>
      <c r="F255" s="40"/>
      <c r="G255" s="40"/>
      <c r="J255" s="47"/>
      <c r="K255" s="32">
        <f t="shared" si="51"/>
        <v>0</v>
      </c>
      <c r="L255" s="48">
        <v>1.4999999999999999E-2</v>
      </c>
      <c r="M255" s="49">
        <f t="shared" si="52"/>
        <v>-50.997946611909654</v>
      </c>
      <c r="N255" s="50">
        <f>(Gesamt!$B$2-IF(H255=0,G255,H255))/365.25</f>
        <v>116</v>
      </c>
      <c r="O255" s="50">
        <f t="shared" si="47"/>
        <v>65.002053388090346</v>
      </c>
      <c r="P255" s="51">
        <f>IF(AND(OR(AND(H255&lt;=Gesamt!$B$11,G255&lt;=Gesamt!$B$11),AND(H255&gt;0,H255&lt;=Gesamt!$B$11)), O255&gt;=Gesamt!$B$4),VLOOKUP(O255,Gesamt!$B$4:$C$9,2),0)</f>
        <v>12</v>
      </c>
      <c r="Q255" s="37">
        <f>IF(M255&gt;0,((P255*K255/12)/O255*N255*((1+L255)^M255))/((1+Gesamt!$B$29)^(O255-N255)),0)</f>
        <v>0</v>
      </c>
      <c r="R255" s="52">
        <f>(F255+(IF(C255="W",IF(F255&lt;23347,VLOOKUP(23346,Staffelung,2,FALSE)*365.25,IF(F255&gt;24990,VLOOKUP(24991,Staffelung,2,FALSE)*365.25,VLOOKUP(F255,Staffelung,2,FALSE)*365.25)),Gesamt!$B$26*365.25)))</f>
        <v>23741.25</v>
      </c>
      <c r="S255" s="52">
        <f t="shared" si="53"/>
        <v>23742</v>
      </c>
      <c r="T255" s="53">
        <f t="shared" si="48"/>
        <v>65</v>
      </c>
      <c r="U255" s="49">
        <f t="shared" si="54"/>
        <v>-50.997946611909654</v>
      </c>
      <c r="V255" s="50">
        <f>(Gesamt!$B$2-IF(I255=0,G255,I255))/365.25</f>
        <v>116</v>
      </c>
      <c r="W255" s="50">
        <f t="shared" si="49"/>
        <v>65.002053388090346</v>
      </c>
      <c r="X255" s="54">
        <f>(F255+(IF(C255="W",IF(F255&lt;23347,VLOOKUP(23346,Staffelung,2,FALSE)*365.25,IF(F255&gt;24990,VLOOKUP(24991,Staffelung,2,FALSE)*365.25,VLOOKUP(F255,Staffelung,2,FALSE)*365.25)),Gesamt!$B$26*365.25)))</f>
        <v>23741.25</v>
      </c>
      <c r="Y255" s="52">
        <f t="shared" si="55"/>
        <v>23742</v>
      </c>
      <c r="Z255" s="53">
        <f t="shared" si="50"/>
        <v>65</v>
      </c>
      <c r="AA255" s="55">
        <f>IF(YEAR(Y255)&lt;=YEAR(Gesamt!$B$2),0,IF(V255&lt;Gesamt!$B$32,(IF(I255=0,G255,I255)+365.25*Gesamt!$B$32),0))</f>
        <v>0</v>
      </c>
      <c r="AB255" s="56">
        <f>IF(U255&lt;Gesamt!$B$36,Gesamt!$C$36,IF(U255&lt;Gesamt!$B$37,Gesamt!$C$37,IF(U255&lt;Gesamt!$B$38,Gesamt!$C$38,Gesamt!$C$39)))</f>
        <v>0</v>
      </c>
      <c r="AC255" s="36">
        <f>IF(AA255&gt;0,IF(AA255&lt;X255,K255/12*Gesamt!$C$32*(1+L255)^(Gesamt!$B$32-VB!V255)*(1+$K$4),0),0)</f>
        <v>0</v>
      </c>
      <c r="AD255" s="36">
        <f>(AC255/Gesamt!$B$32*V255/((1+Gesamt!$B$29)^(Gesamt!$B$32-VB!V255))*(1+AB255))</f>
        <v>0</v>
      </c>
      <c r="AE255" s="55">
        <f>IF(YEAR($Y255)&lt;=YEAR(Gesamt!$B$2),0,IF($V255&lt;Gesamt!$B$33,(IF($I255=0,$G255,$I255)+365.25*Gesamt!$B$33),0))</f>
        <v>0</v>
      </c>
      <c r="AF255" s="36" t="b">
        <f>IF(AE255&gt;0,IF(AE255&lt;$Y255,$K255/12*Gesamt!$C$33*(1+$L255)^(Gesamt!$B$33-VB!$V255)*(1+$K$4),IF(W255&gt;=35,K255/12*Gesamt!$C$33*(1+L255)^(W255-VB!V255)*(1+$K$4),0)))</f>
        <v>0</v>
      </c>
      <c r="AG255" s="36">
        <f>IF(W255&gt;=40,(AF255/Gesamt!$B$33*V255/((1+Gesamt!$B$29)^(Gesamt!$B$33-VB!V255))*(1+AB255)),IF(W255&gt;=35,(AF255/W255*V255/((1+Gesamt!$B$29)^(W255-VB!V255))*(1+AB255)),0))</f>
        <v>0</v>
      </c>
    </row>
    <row r="256" spans="4:33" x14ac:dyDescent="0.15">
      <c r="D256" s="41"/>
      <c r="F256" s="40"/>
      <c r="G256" s="40"/>
      <c r="J256" s="47"/>
      <c r="K256" s="32">
        <f t="shared" si="51"/>
        <v>0</v>
      </c>
      <c r="L256" s="48">
        <v>1.4999999999999999E-2</v>
      </c>
      <c r="M256" s="49">
        <f t="shared" si="52"/>
        <v>-50.997946611909654</v>
      </c>
      <c r="N256" s="50">
        <f>(Gesamt!$B$2-IF(H256=0,G256,H256))/365.25</f>
        <v>116</v>
      </c>
      <c r="O256" s="50">
        <f t="shared" si="47"/>
        <v>65.002053388090346</v>
      </c>
      <c r="P256" s="51">
        <f>IF(AND(OR(AND(H256&lt;=Gesamt!$B$11,G256&lt;=Gesamt!$B$11),AND(H256&gt;0,H256&lt;=Gesamt!$B$11)), O256&gt;=Gesamt!$B$4),VLOOKUP(O256,Gesamt!$B$4:$C$9,2),0)</f>
        <v>12</v>
      </c>
      <c r="Q256" s="37">
        <f>IF(M256&gt;0,((P256*K256/12)/O256*N256*((1+L256)^M256))/((1+Gesamt!$B$29)^(O256-N256)),0)</f>
        <v>0</v>
      </c>
      <c r="R256" s="52">
        <f>(F256+(IF(C256="W",IF(F256&lt;23347,VLOOKUP(23346,Staffelung,2,FALSE)*365.25,IF(F256&gt;24990,VLOOKUP(24991,Staffelung,2,FALSE)*365.25,VLOOKUP(F256,Staffelung,2,FALSE)*365.25)),Gesamt!$B$26*365.25)))</f>
        <v>23741.25</v>
      </c>
      <c r="S256" s="52">
        <f t="shared" si="53"/>
        <v>23742</v>
      </c>
      <c r="T256" s="53">
        <f t="shared" si="48"/>
        <v>65</v>
      </c>
      <c r="U256" s="49">
        <f t="shared" si="54"/>
        <v>-50.997946611909654</v>
      </c>
      <c r="V256" s="50">
        <f>(Gesamt!$B$2-IF(I256=0,G256,I256))/365.25</f>
        <v>116</v>
      </c>
      <c r="W256" s="50">
        <f t="shared" si="49"/>
        <v>65.002053388090346</v>
      </c>
      <c r="X256" s="54">
        <f>(F256+(IF(C256="W",IF(F256&lt;23347,VLOOKUP(23346,Staffelung,2,FALSE)*365.25,IF(F256&gt;24990,VLOOKUP(24991,Staffelung,2,FALSE)*365.25,VLOOKUP(F256,Staffelung,2,FALSE)*365.25)),Gesamt!$B$26*365.25)))</f>
        <v>23741.25</v>
      </c>
      <c r="Y256" s="52">
        <f t="shared" si="55"/>
        <v>23742</v>
      </c>
      <c r="Z256" s="53">
        <f t="shared" si="50"/>
        <v>65</v>
      </c>
      <c r="AA256" s="55">
        <f>IF(YEAR(Y256)&lt;=YEAR(Gesamt!$B$2),0,IF(V256&lt;Gesamt!$B$32,(IF(I256=0,G256,I256)+365.25*Gesamt!$B$32),0))</f>
        <v>0</v>
      </c>
      <c r="AB256" s="56">
        <f>IF(U256&lt;Gesamt!$B$36,Gesamt!$C$36,IF(U256&lt;Gesamt!$B$37,Gesamt!$C$37,IF(U256&lt;Gesamt!$B$38,Gesamt!$C$38,Gesamt!$C$39)))</f>
        <v>0</v>
      </c>
      <c r="AC256" s="36">
        <f>IF(AA256&gt;0,IF(AA256&lt;X256,K256/12*Gesamt!$C$32*(1+L256)^(Gesamt!$B$32-VB!V256)*(1+$K$4),0),0)</f>
        <v>0</v>
      </c>
      <c r="AD256" s="36">
        <f>(AC256/Gesamt!$B$32*V256/((1+Gesamt!$B$29)^(Gesamt!$B$32-VB!V256))*(1+AB256))</f>
        <v>0</v>
      </c>
      <c r="AE256" s="55">
        <f>IF(YEAR($Y256)&lt;=YEAR(Gesamt!$B$2),0,IF($V256&lt;Gesamt!$B$33,(IF($I256=0,$G256,$I256)+365.25*Gesamt!$B$33),0))</f>
        <v>0</v>
      </c>
      <c r="AF256" s="36" t="b">
        <f>IF(AE256&gt;0,IF(AE256&lt;$Y256,$K256/12*Gesamt!$C$33*(1+$L256)^(Gesamt!$B$33-VB!$V256)*(1+$K$4),IF(W256&gt;=35,K256/12*Gesamt!$C$33*(1+L256)^(W256-VB!V256)*(1+$K$4),0)))</f>
        <v>0</v>
      </c>
      <c r="AG256" s="36">
        <f>IF(W256&gt;=40,(AF256/Gesamt!$B$33*V256/((1+Gesamt!$B$29)^(Gesamt!$B$33-VB!V256))*(1+AB256)),IF(W256&gt;=35,(AF256/W256*V256/((1+Gesamt!$B$29)^(W256-VB!V256))*(1+AB256)),0))</f>
        <v>0</v>
      </c>
    </row>
    <row r="257" spans="4:33" x14ac:dyDescent="0.15">
      <c r="D257" s="41"/>
      <c r="F257" s="40"/>
      <c r="G257" s="40"/>
      <c r="J257" s="47"/>
      <c r="K257" s="32">
        <f t="shared" si="51"/>
        <v>0</v>
      </c>
      <c r="L257" s="48">
        <v>1.4999999999999999E-2</v>
      </c>
      <c r="M257" s="49">
        <f t="shared" si="52"/>
        <v>-50.997946611909654</v>
      </c>
      <c r="N257" s="50">
        <f>(Gesamt!$B$2-IF(H257=0,G257,H257))/365.25</f>
        <v>116</v>
      </c>
      <c r="O257" s="50">
        <f t="shared" si="47"/>
        <v>65.002053388090346</v>
      </c>
      <c r="P257" s="51">
        <f>IF(AND(OR(AND(H257&lt;=Gesamt!$B$11,G257&lt;=Gesamt!$B$11),AND(H257&gt;0,H257&lt;=Gesamt!$B$11)), O257&gt;=Gesamt!$B$4),VLOOKUP(O257,Gesamt!$B$4:$C$9,2),0)</f>
        <v>12</v>
      </c>
      <c r="Q257" s="37">
        <f>IF(M257&gt;0,((P257*K257/12)/O257*N257*((1+L257)^M257))/((1+Gesamt!$B$29)^(O257-N257)),0)</f>
        <v>0</v>
      </c>
      <c r="R257" s="52">
        <f>(F257+(IF(C257="W",IF(F257&lt;23347,VLOOKUP(23346,Staffelung,2,FALSE)*365.25,IF(F257&gt;24990,VLOOKUP(24991,Staffelung,2,FALSE)*365.25,VLOOKUP(F257,Staffelung,2,FALSE)*365.25)),Gesamt!$B$26*365.25)))</f>
        <v>23741.25</v>
      </c>
      <c r="S257" s="52">
        <f t="shared" si="53"/>
        <v>23742</v>
      </c>
      <c r="T257" s="53">
        <f t="shared" si="48"/>
        <v>65</v>
      </c>
      <c r="U257" s="49">
        <f t="shared" si="54"/>
        <v>-50.997946611909654</v>
      </c>
      <c r="V257" s="50">
        <f>(Gesamt!$B$2-IF(I257=0,G257,I257))/365.25</f>
        <v>116</v>
      </c>
      <c r="W257" s="50">
        <f t="shared" si="49"/>
        <v>65.002053388090346</v>
      </c>
      <c r="X257" s="54">
        <f>(F257+(IF(C257="W",IF(F257&lt;23347,VLOOKUP(23346,Staffelung,2,FALSE)*365.25,IF(F257&gt;24990,VLOOKUP(24991,Staffelung,2,FALSE)*365.25,VLOOKUP(F257,Staffelung,2,FALSE)*365.25)),Gesamt!$B$26*365.25)))</f>
        <v>23741.25</v>
      </c>
      <c r="Y257" s="52">
        <f t="shared" si="55"/>
        <v>23742</v>
      </c>
      <c r="Z257" s="53">
        <f t="shared" si="50"/>
        <v>65</v>
      </c>
      <c r="AA257" s="55">
        <f>IF(YEAR(Y257)&lt;=YEAR(Gesamt!$B$2),0,IF(V257&lt;Gesamt!$B$32,(IF(I257=0,G257,I257)+365.25*Gesamt!$B$32),0))</f>
        <v>0</v>
      </c>
      <c r="AB257" s="56">
        <f>IF(U257&lt;Gesamt!$B$36,Gesamt!$C$36,IF(U257&lt;Gesamt!$B$37,Gesamt!$C$37,IF(U257&lt;Gesamt!$B$38,Gesamt!$C$38,Gesamt!$C$39)))</f>
        <v>0</v>
      </c>
      <c r="AC257" s="36">
        <f>IF(AA257&gt;0,IF(AA257&lt;X257,K257/12*Gesamt!$C$32*(1+L257)^(Gesamt!$B$32-VB!V257)*(1+$K$4),0),0)</f>
        <v>0</v>
      </c>
      <c r="AD257" s="36">
        <f>(AC257/Gesamt!$B$32*V257/((1+Gesamt!$B$29)^(Gesamt!$B$32-VB!V257))*(1+AB257))</f>
        <v>0</v>
      </c>
      <c r="AE257" s="55">
        <f>IF(YEAR($Y257)&lt;=YEAR(Gesamt!$B$2),0,IF($V257&lt;Gesamt!$B$33,(IF($I257=0,$G257,$I257)+365.25*Gesamt!$B$33),0))</f>
        <v>0</v>
      </c>
      <c r="AF257" s="36" t="b">
        <f>IF(AE257&gt;0,IF(AE257&lt;$Y257,$K257/12*Gesamt!$C$33*(1+$L257)^(Gesamt!$B$33-VB!$V257)*(1+$K$4),IF(W257&gt;=35,K257/12*Gesamt!$C$33*(1+L257)^(W257-VB!V257)*(1+$K$4),0)))</f>
        <v>0</v>
      </c>
      <c r="AG257" s="36">
        <f>IF(W257&gt;=40,(AF257/Gesamt!$B$33*V257/((1+Gesamt!$B$29)^(Gesamt!$B$33-VB!V257))*(1+AB257)),IF(W257&gt;=35,(AF257/W257*V257/((1+Gesamt!$B$29)^(W257-VB!V257))*(1+AB257)),0))</f>
        <v>0</v>
      </c>
    </row>
    <row r="258" spans="4:33" x14ac:dyDescent="0.15">
      <c r="D258" s="41"/>
      <c r="F258" s="40"/>
      <c r="G258" s="40"/>
      <c r="J258" s="47"/>
      <c r="K258" s="32">
        <f t="shared" si="51"/>
        <v>0</v>
      </c>
      <c r="L258" s="48">
        <v>1.4999999999999999E-2</v>
      </c>
      <c r="M258" s="49">
        <f t="shared" si="52"/>
        <v>-50.997946611909654</v>
      </c>
      <c r="N258" s="50">
        <f>(Gesamt!$B$2-IF(H258=0,G258,H258))/365.25</f>
        <v>116</v>
      </c>
      <c r="O258" s="50">
        <f t="shared" si="47"/>
        <v>65.002053388090346</v>
      </c>
      <c r="P258" s="51">
        <f>IF(AND(OR(AND(H258&lt;=Gesamt!$B$11,G258&lt;=Gesamt!$B$11),AND(H258&gt;0,H258&lt;=Gesamt!$B$11)), O258&gt;=Gesamt!$B$4),VLOOKUP(O258,Gesamt!$B$4:$C$9,2),0)</f>
        <v>12</v>
      </c>
      <c r="Q258" s="37">
        <f>IF(M258&gt;0,((P258*K258/12)/O258*N258*((1+L258)^M258))/((1+Gesamt!$B$29)^(O258-N258)),0)</f>
        <v>0</v>
      </c>
      <c r="R258" s="52">
        <f>(F258+(IF(C258="W",IF(F258&lt;23347,VLOOKUP(23346,Staffelung,2,FALSE)*365.25,IF(F258&gt;24990,VLOOKUP(24991,Staffelung,2,FALSE)*365.25,VLOOKUP(F258,Staffelung,2,FALSE)*365.25)),Gesamt!$B$26*365.25)))</f>
        <v>23741.25</v>
      </c>
      <c r="S258" s="52">
        <f t="shared" si="53"/>
        <v>23742</v>
      </c>
      <c r="T258" s="53">
        <f t="shared" si="48"/>
        <v>65</v>
      </c>
      <c r="U258" s="49">
        <f t="shared" si="54"/>
        <v>-50.997946611909654</v>
      </c>
      <c r="V258" s="50">
        <f>(Gesamt!$B$2-IF(I258=0,G258,I258))/365.25</f>
        <v>116</v>
      </c>
      <c r="W258" s="50">
        <f t="shared" si="49"/>
        <v>65.002053388090346</v>
      </c>
      <c r="X258" s="54">
        <f>(F258+(IF(C258="W",IF(F258&lt;23347,VLOOKUP(23346,Staffelung,2,FALSE)*365.25,IF(F258&gt;24990,VLOOKUP(24991,Staffelung,2,FALSE)*365.25,VLOOKUP(F258,Staffelung,2,FALSE)*365.25)),Gesamt!$B$26*365.25)))</f>
        <v>23741.25</v>
      </c>
      <c r="Y258" s="52">
        <f t="shared" si="55"/>
        <v>23742</v>
      </c>
      <c r="Z258" s="53">
        <f t="shared" si="50"/>
        <v>65</v>
      </c>
      <c r="AA258" s="55">
        <f>IF(YEAR(Y258)&lt;=YEAR(Gesamt!$B$2),0,IF(V258&lt;Gesamt!$B$32,(IF(I258=0,G258,I258)+365.25*Gesamt!$B$32),0))</f>
        <v>0</v>
      </c>
      <c r="AB258" s="56">
        <f>IF(U258&lt;Gesamt!$B$36,Gesamt!$C$36,IF(U258&lt;Gesamt!$B$37,Gesamt!$C$37,IF(U258&lt;Gesamt!$B$38,Gesamt!$C$38,Gesamt!$C$39)))</f>
        <v>0</v>
      </c>
      <c r="AC258" s="36">
        <f>IF(AA258&gt;0,IF(AA258&lt;X258,K258/12*Gesamt!$C$32*(1+L258)^(Gesamt!$B$32-VB!V258)*(1+$K$4),0),0)</f>
        <v>0</v>
      </c>
      <c r="AD258" s="36">
        <f>(AC258/Gesamt!$B$32*V258/((1+Gesamt!$B$29)^(Gesamt!$B$32-VB!V258))*(1+AB258))</f>
        <v>0</v>
      </c>
      <c r="AE258" s="55">
        <f>IF(YEAR($Y258)&lt;=YEAR(Gesamt!$B$2),0,IF($V258&lt;Gesamt!$B$33,(IF($I258=0,$G258,$I258)+365.25*Gesamt!$B$33),0))</f>
        <v>0</v>
      </c>
      <c r="AF258" s="36" t="b">
        <f>IF(AE258&gt;0,IF(AE258&lt;$Y258,$K258/12*Gesamt!$C$33*(1+$L258)^(Gesamt!$B$33-VB!$V258)*(1+$K$4),IF(W258&gt;=35,K258/12*Gesamt!$C$33*(1+L258)^(W258-VB!V258)*(1+$K$4),0)))</f>
        <v>0</v>
      </c>
      <c r="AG258" s="36">
        <f>IF(W258&gt;=40,(AF258/Gesamt!$B$33*V258/((1+Gesamt!$B$29)^(Gesamt!$B$33-VB!V258))*(1+AB258)),IF(W258&gt;=35,(AF258/W258*V258/((1+Gesamt!$B$29)^(W258-VB!V258))*(1+AB258)),0))</f>
        <v>0</v>
      </c>
    </row>
    <row r="259" spans="4:33" x14ac:dyDescent="0.15">
      <c r="D259" s="41"/>
      <c r="F259" s="40"/>
      <c r="G259" s="40"/>
      <c r="J259" s="47"/>
      <c r="K259" s="32">
        <f t="shared" si="51"/>
        <v>0</v>
      </c>
      <c r="L259" s="48">
        <v>1.4999999999999999E-2</v>
      </c>
      <c r="M259" s="49">
        <f t="shared" si="52"/>
        <v>-50.997946611909654</v>
      </c>
      <c r="N259" s="50">
        <f>(Gesamt!$B$2-IF(H259=0,G259,H259))/365.25</f>
        <v>116</v>
      </c>
      <c r="O259" s="50">
        <f t="shared" si="47"/>
        <v>65.002053388090346</v>
      </c>
      <c r="P259" s="51">
        <f>IF(AND(OR(AND(H259&lt;=Gesamt!$B$11,G259&lt;=Gesamt!$B$11),AND(H259&gt;0,H259&lt;=Gesamt!$B$11)), O259&gt;=Gesamt!$B$4),VLOOKUP(O259,Gesamt!$B$4:$C$9,2),0)</f>
        <v>12</v>
      </c>
      <c r="Q259" s="37">
        <f>IF(M259&gt;0,((P259*K259/12)/O259*N259*((1+L259)^M259))/((1+Gesamt!$B$29)^(O259-N259)),0)</f>
        <v>0</v>
      </c>
      <c r="R259" s="52">
        <f>(F259+(IF(C259="W",IF(F259&lt;23347,VLOOKUP(23346,Staffelung,2,FALSE)*365.25,IF(F259&gt;24990,VLOOKUP(24991,Staffelung,2,FALSE)*365.25,VLOOKUP(F259,Staffelung,2,FALSE)*365.25)),Gesamt!$B$26*365.25)))</f>
        <v>23741.25</v>
      </c>
      <c r="S259" s="52">
        <f t="shared" si="53"/>
        <v>23742</v>
      </c>
      <c r="T259" s="53">
        <f t="shared" si="48"/>
        <v>65</v>
      </c>
      <c r="U259" s="49">
        <f t="shared" si="54"/>
        <v>-50.997946611909654</v>
      </c>
      <c r="V259" s="50">
        <f>(Gesamt!$B$2-IF(I259=0,G259,I259))/365.25</f>
        <v>116</v>
      </c>
      <c r="W259" s="50">
        <f t="shared" si="49"/>
        <v>65.002053388090346</v>
      </c>
      <c r="X259" s="54">
        <f>(F259+(IF(C259="W",IF(F259&lt;23347,VLOOKUP(23346,Staffelung,2,FALSE)*365.25,IF(F259&gt;24990,VLOOKUP(24991,Staffelung,2,FALSE)*365.25,VLOOKUP(F259,Staffelung,2,FALSE)*365.25)),Gesamt!$B$26*365.25)))</f>
        <v>23741.25</v>
      </c>
      <c r="Y259" s="52">
        <f t="shared" si="55"/>
        <v>23742</v>
      </c>
      <c r="Z259" s="53">
        <f t="shared" si="50"/>
        <v>65</v>
      </c>
      <c r="AA259" s="55">
        <f>IF(YEAR(Y259)&lt;=YEAR(Gesamt!$B$2),0,IF(V259&lt;Gesamt!$B$32,(IF(I259=0,G259,I259)+365.25*Gesamt!$B$32),0))</f>
        <v>0</v>
      </c>
      <c r="AB259" s="56">
        <f>IF(U259&lt;Gesamt!$B$36,Gesamt!$C$36,IF(U259&lt;Gesamt!$B$37,Gesamt!$C$37,IF(U259&lt;Gesamt!$B$38,Gesamt!$C$38,Gesamt!$C$39)))</f>
        <v>0</v>
      </c>
      <c r="AC259" s="36">
        <f>IF(AA259&gt;0,IF(AA259&lt;X259,K259/12*Gesamt!$C$32*(1+L259)^(Gesamt!$B$32-VB!V259)*(1+$K$4),0),0)</f>
        <v>0</v>
      </c>
      <c r="AD259" s="36">
        <f>(AC259/Gesamt!$B$32*V259/((1+Gesamt!$B$29)^(Gesamt!$B$32-VB!V259))*(1+AB259))</f>
        <v>0</v>
      </c>
      <c r="AE259" s="55">
        <f>IF(YEAR($Y259)&lt;=YEAR(Gesamt!$B$2),0,IF($V259&lt;Gesamt!$B$33,(IF($I259=0,$G259,$I259)+365.25*Gesamt!$B$33),0))</f>
        <v>0</v>
      </c>
      <c r="AF259" s="36" t="b">
        <f>IF(AE259&gt;0,IF(AE259&lt;$Y259,$K259/12*Gesamt!$C$33*(1+$L259)^(Gesamt!$B$33-VB!$V259)*(1+$K$4),IF(W259&gt;=35,K259/12*Gesamt!$C$33*(1+L259)^(W259-VB!V259)*(1+$K$4),0)))</f>
        <v>0</v>
      </c>
      <c r="AG259" s="36">
        <f>IF(W259&gt;=40,(AF259/Gesamt!$B$33*V259/((1+Gesamt!$B$29)^(Gesamt!$B$33-VB!V259))*(1+AB259)),IF(W259&gt;=35,(AF259/W259*V259/((1+Gesamt!$B$29)^(W259-VB!V259))*(1+AB259)),0))</f>
        <v>0</v>
      </c>
    </row>
    <row r="260" spans="4:33" x14ac:dyDescent="0.15">
      <c r="D260" s="41"/>
      <c r="F260" s="40"/>
      <c r="G260" s="40"/>
      <c r="J260" s="47"/>
      <c r="K260" s="32">
        <f t="shared" si="51"/>
        <v>0</v>
      </c>
      <c r="L260" s="48">
        <v>1.4999999999999999E-2</v>
      </c>
      <c r="M260" s="49">
        <f t="shared" si="52"/>
        <v>-50.997946611909654</v>
      </c>
      <c r="N260" s="50">
        <f>(Gesamt!$B$2-IF(H260=0,G260,H260))/365.25</f>
        <v>116</v>
      </c>
      <c r="O260" s="50">
        <f t="shared" si="47"/>
        <v>65.002053388090346</v>
      </c>
      <c r="P260" s="51">
        <f>IF(AND(OR(AND(H260&lt;=Gesamt!$B$11,G260&lt;=Gesamt!$B$11),AND(H260&gt;0,H260&lt;=Gesamt!$B$11)), O260&gt;=Gesamt!$B$4),VLOOKUP(O260,Gesamt!$B$4:$C$9,2),0)</f>
        <v>12</v>
      </c>
      <c r="Q260" s="37">
        <f>IF(M260&gt;0,((P260*K260/12)/O260*N260*((1+L260)^M260))/((1+Gesamt!$B$29)^(O260-N260)),0)</f>
        <v>0</v>
      </c>
      <c r="R260" s="52">
        <f>(F260+(IF(C260="W",IF(F260&lt;23347,VLOOKUP(23346,Staffelung,2,FALSE)*365.25,IF(F260&gt;24990,VLOOKUP(24991,Staffelung,2,FALSE)*365.25,VLOOKUP(F260,Staffelung,2,FALSE)*365.25)),Gesamt!$B$26*365.25)))</f>
        <v>23741.25</v>
      </c>
      <c r="S260" s="52">
        <f t="shared" si="53"/>
        <v>23742</v>
      </c>
      <c r="T260" s="53">
        <f t="shared" si="48"/>
        <v>65</v>
      </c>
      <c r="U260" s="49">
        <f t="shared" si="54"/>
        <v>-50.997946611909654</v>
      </c>
      <c r="V260" s="50">
        <f>(Gesamt!$B$2-IF(I260=0,G260,I260))/365.25</f>
        <v>116</v>
      </c>
      <c r="W260" s="50">
        <f t="shared" si="49"/>
        <v>65.002053388090346</v>
      </c>
      <c r="X260" s="54">
        <f>(F260+(IF(C260="W",IF(F260&lt;23347,VLOOKUP(23346,Staffelung,2,FALSE)*365.25,IF(F260&gt;24990,VLOOKUP(24991,Staffelung,2,FALSE)*365.25,VLOOKUP(F260,Staffelung,2,FALSE)*365.25)),Gesamt!$B$26*365.25)))</f>
        <v>23741.25</v>
      </c>
      <c r="Y260" s="52">
        <f t="shared" si="55"/>
        <v>23742</v>
      </c>
      <c r="Z260" s="53">
        <f t="shared" si="50"/>
        <v>65</v>
      </c>
      <c r="AA260" s="55">
        <f>IF(YEAR(Y260)&lt;=YEAR(Gesamt!$B$2),0,IF(V260&lt;Gesamt!$B$32,(IF(I260=0,G260,I260)+365.25*Gesamt!$B$32),0))</f>
        <v>0</v>
      </c>
      <c r="AB260" s="56">
        <f>IF(U260&lt;Gesamt!$B$36,Gesamt!$C$36,IF(U260&lt;Gesamt!$B$37,Gesamt!$C$37,IF(U260&lt;Gesamt!$B$38,Gesamt!$C$38,Gesamt!$C$39)))</f>
        <v>0</v>
      </c>
      <c r="AC260" s="36">
        <f>IF(AA260&gt;0,IF(AA260&lt;X260,K260/12*Gesamt!$C$32*(1+L260)^(Gesamt!$B$32-VB!V260)*(1+$K$4),0),0)</f>
        <v>0</v>
      </c>
      <c r="AD260" s="36">
        <f>(AC260/Gesamt!$B$32*V260/((1+Gesamt!$B$29)^(Gesamt!$B$32-VB!V260))*(1+AB260))</f>
        <v>0</v>
      </c>
      <c r="AE260" s="55">
        <f>IF(YEAR($Y260)&lt;=YEAR(Gesamt!$B$2),0,IF($V260&lt;Gesamt!$B$33,(IF($I260=0,$G260,$I260)+365.25*Gesamt!$B$33),0))</f>
        <v>0</v>
      </c>
      <c r="AF260" s="36" t="b">
        <f>IF(AE260&gt;0,IF(AE260&lt;$Y260,$K260/12*Gesamt!$C$33*(1+$L260)^(Gesamt!$B$33-VB!$V260)*(1+$K$4),IF(W260&gt;=35,K260/12*Gesamt!$C$33*(1+L260)^(W260-VB!V260)*(1+$K$4),0)))</f>
        <v>0</v>
      </c>
      <c r="AG260" s="36">
        <f>IF(W260&gt;=40,(AF260/Gesamt!$B$33*V260/((1+Gesamt!$B$29)^(Gesamt!$B$33-VB!V260))*(1+AB260)),IF(W260&gt;=35,(AF260/W260*V260/((1+Gesamt!$B$29)^(W260-VB!V260))*(1+AB260)),0))</f>
        <v>0</v>
      </c>
    </row>
    <row r="261" spans="4:33" x14ac:dyDescent="0.15">
      <c r="D261" s="41"/>
      <c r="F261" s="40"/>
      <c r="G261" s="40"/>
      <c r="J261" s="47"/>
      <c r="K261" s="32">
        <f t="shared" si="51"/>
        <v>0</v>
      </c>
      <c r="L261" s="48">
        <v>1.4999999999999999E-2</v>
      </c>
      <c r="M261" s="49">
        <f t="shared" si="52"/>
        <v>-50.997946611909654</v>
      </c>
      <c r="N261" s="50">
        <f>(Gesamt!$B$2-IF(H261=0,G261,H261))/365.25</f>
        <v>116</v>
      </c>
      <c r="O261" s="50">
        <f t="shared" si="47"/>
        <v>65.002053388090346</v>
      </c>
      <c r="P261" s="51">
        <f>IF(AND(OR(AND(H261&lt;=Gesamt!$B$11,G261&lt;=Gesamt!$B$11),AND(H261&gt;0,H261&lt;=Gesamt!$B$11)), O261&gt;=Gesamt!$B$4),VLOOKUP(O261,Gesamt!$B$4:$C$9,2),0)</f>
        <v>12</v>
      </c>
      <c r="Q261" s="37">
        <f>IF(M261&gt;0,((P261*K261/12)/O261*N261*((1+L261)^M261))/((1+Gesamt!$B$29)^(O261-N261)),0)</f>
        <v>0</v>
      </c>
      <c r="R261" s="52">
        <f>(F261+(IF(C261="W",IF(F261&lt;23347,VLOOKUP(23346,Staffelung,2,FALSE)*365.25,IF(F261&gt;24990,VLOOKUP(24991,Staffelung,2,FALSE)*365.25,VLOOKUP(F261,Staffelung,2,FALSE)*365.25)),Gesamt!$B$26*365.25)))</f>
        <v>23741.25</v>
      </c>
      <c r="S261" s="52">
        <f t="shared" si="53"/>
        <v>23742</v>
      </c>
      <c r="T261" s="53">
        <f t="shared" si="48"/>
        <v>65</v>
      </c>
      <c r="U261" s="49">
        <f t="shared" si="54"/>
        <v>-50.997946611909654</v>
      </c>
      <c r="V261" s="50">
        <f>(Gesamt!$B$2-IF(I261=0,G261,I261))/365.25</f>
        <v>116</v>
      </c>
      <c r="W261" s="50">
        <f t="shared" si="49"/>
        <v>65.002053388090346</v>
      </c>
      <c r="X261" s="54">
        <f>(F261+(IF(C261="W",IF(F261&lt;23347,VLOOKUP(23346,Staffelung,2,FALSE)*365.25,IF(F261&gt;24990,VLOOKUP(24991,Staffelung,2,FALSE)*365.25,VLOOKUP(F261,Staffelung,2,FALSE)*365.25)),Gesamt!$B$26*365.25)))</f>
        <v>23741.25</v>
      </c>
      <c r="Y261" s="52">
        <f t="shared" si="55"/>
        <v>23742</v>
      </c>
      <c r="Z261" s="53">
        <f t="shared" si="50"/>
        <v>65</v>
      </c>
      <c r="AA261" s="55">
        <f>IF(YEAR(Y261)&lt;=YEAR(Gesamt!$B$2),0,IF(V261&lt;Gesamt!$B$32,(IF(I261=0,G261,I261)+365.25*Gesamt!$B$32),0))</f>
        <v>0</v>
      </c>
      <c r="AB261" s="56">
        <f>IF(U261&lt;Gesamt!$B$36,Gesamt!$C$36,IF(U261&lt;Gesamt!$B$37,Gesamt!$C$37,IF(U261&lt;Gesamt!$B$38,Gesamt!$C$38,Gesamt!$C$39)))</f>
        <v>0</v>
      </c>
      <c r="AC261" s="36">
        <f>IF(AA261&gt;0,IF(AA261&lt;X261,K261/12*Gesamt!$C$32*(1+L261)^(Gesamt!$B$32-VB!V261)*(1+$K$4),0),0)</f>
        <v>0</v>
      </c>
      <c r="AD261" s="36">
        <f>(AC261/Gesamt!$B$32*V261/((1+Gesamt!$B$29)^(Gesamt!$B$32-VB!V261))*(1+AB261))</f>
        <v>0</v>
      </c>
      <c r="AE261" s="55">
        <f>IF(YEAR($Y261)&lt;=YEAR(Gesamt!$B$2),0,IF($V261&lt;Gesamt!$B$33,(IF($I261=0,$G261,$I261)+365.25*Gesamt!$B$33),0))</f>
        <v>0</v>
      </c>
      <c r="AF261" s="36" t="b">
        <f>IF(AE261&gt;0,IF(AE261&lt;$Y261,$K261/12*Gesamt!$C$33*(1+$L261)^(Gesamt!$B$33-VB!$V261)*(1+$K$4),IF(W261&gt;=35,K261/12*Gesamt!$C$33*(1+L261)^(W261-VB!V261)*(1+$K$4),0)))</f>
        <v>0</v>
      </c>
      <c r="AG261" s="36">
        <f>IF(W261&gt;=40,(AF261/Gesamt!$B$33*V261/((1+Gesamt!$B$29)^(Gesamt!$B$33-VB!V261))*(1+AB261)),IF(W261&gt;=35,(AF261/W261*V261/((1+Gesamt!$B$29)^(W261-VB!V261))*(1+AB261)),0))</f>
        <v>0</v>
      </c>
    </row>
    <row r="262" spans="4:33" x14ac:dyDescent="0.15">
      <c r="D262" s="41"/>
      <c r="F262" s="40"/>
      <c r="G262" s="40"/>
      <c r="J262" s="47"/>
      <c r="K262" s="32">
        <f t="shared" si="51"/>
        <v>0</v>
      </c>
      <c r="L262" s="48">
        <v>1.4999999999999999E-2</v>
      </c>
      <c r="M262" s="49">
        <f t="shared" si="52"/>
        <v>-50.997946611909654</v>
      </c>
      <c r="N262" s="50">
        <f>(Gesamt!$B$2-IF(H262=0,G262,H262))/365.25</f>
        <v>116</v>
      </c>
      <c r="O262" s="50">
        <f t="shared" ref="O262:O325" si="56">(S262-IF(H262=0,G262,H262))/365.25</f>
        <v>65.002053388090346</v>
      </c>
      <c r="P262" s="51">
        <f>IF(AND(OR(AND(H262&lt;=Gesamt!$B$11,G262&lt;=Gesamt!$B$11),AND(H262&gt;0,H262&lt;=Gesamt!$B$11)), O262&gt;=Gesamt!$B$4),VLOOKUP(O262,Gesamt!$B$4:$C$9,2),0)</f>
        <v>12</v>
      </c>
      <c r="Q262" s="37">
        <f>IF(M262&gt;0,((P262*K262/12)/O262*N262*((1+L262)^M262))/((1+Gesamt!$B$29)^(O262-N262)),0)</f>
        <v>0</v>
      </c>
      <c r="R262" s="52">
        <f>(F262+(IF(C262="W",IF(F262&lt;23347,VLOOKUP(23346,Staffelung,2,FALSE)*365.25,IF(F262&gt;24990,VLOOKUP(24991,Staffelung,2,FALSE)*365.25,VLOOKUP(F262,Staffelung,2,FALSE)*365.25)),Gesamt!$B$26*365.25)))</f>
        <v>23741.25</v>
      </c>
      <c r="S262" s="52">
        <f t="shared" si="53"/>
        <v>23742</v>
      </c>
      <c r="T262" s="53">
        <f t="shared" ref="T262:T325" si="57">(+X262-F262)/365.25</f>
        <v>65</v>
      </c>
      <c r="U262" s="49">
        <f t="shared" si="54"/>
        <v>-50.997946611909654</v>
      </c>
      <c r="V262" s="50">
        <f>(Gesamt!$B$2-IF(I262=0,G262,I262))/365.25</f>
        <v>116</v>
      </c>
      <c r="W262" s="50">
        <f t="shared" ref="W262:W325" si="58">(Y262-IF(I262=0,G262,I262))/365.25</f>
        <v>65.002053388090346</v>
      </c>
      <c r="X262" s="54">
        <f>(F262+(IF(C262="W",IF(F262&lt;23347,VLOOKUP(23346,Staffelung,2,FALSE)*365.25,IF(F262&gt;24990,VLOOKUP(24991,Staffelung,2,FALSE)*365.25,VLOOKUP(F262,Staffelung,2,FALSE)*365.25)),Gesamt!$B$26*365.25)))</f>
        <v>23741.25</v>
      </c>
      <c r="Y262" s="52">
        <f t="shared" si="55"/>
        <v>23742</v>
      </c>
      <c r="Z262" s="53">
        <f t="shared" ref="Z262:Z325" si="59">(+X262-F262)/365.25</f>
        <v>65</v>
      </c>
      <c r="AA262" s="55">
        <f>IF(YEAR(Y262)&lt;=YEAR(Gesamt!$B$2),0,IF(V262&lt;Gesamt!$B$32,(IF(I262=0,G262,I262)+365.25*Gesamt!$B$32),0))</f>
        <v>0</v>
      </c>
      <c r="AB262" s="56">
        <f>IF(U262&lt;Gesamt!$B$36,Gesamt!$C$36,IF(U262&lt;Gesamt!$B$37,Gesamt!$C$37,IF(U262&lt;Gesamt!$B$38,Gesamt!$C$38,Gesamt!$C$39)))</f>
        <v>0</v>
      </c>
      <c r="AC262" s="36">
        <f>IF(AA262&gt;0,IF(AA262&lt;X262,K262/12*Gesamt!$C$32*(1+L262)^(Gesamt!$B$32-VB!V262)*(1+$K$4),0),0)</f>
        <v>0</v>
      </c>
      <c r="AD262" s="36">
        <f>(AC262/Gesamt!$B$32*V262/((1+Gesamt!$B$29)^(Gesamt!$B$32-VB!V262))*(1+AB262))</f>
        <v>0</v>
      </c>
      <c r="AE262" s="55">
        <f>IF(YEAR($Y262)&lt;=YEAR(Gesamt!$B$2),0,IF($V262&lt;Gesamt!$B$33,(IF($I262=0,$G262,$I262)+365.25*Gesamt!$B$33),0))</f>
        <v>0</v>
      </c>
      <c r="AF262" s="36" t="b">
        <f>IF(AE262&gt;0,IF(AE262&lt;$Y262,$K262/12*Gesamt!$C$33*(1+$L262)^(Gesamt!$B$33-VB!$V262)*(1+$K$4),IF(W262&gt;=35,K262/12*Gesamt!$C$33*(1+L262)^(W262-VB!V262)*(1+$K$4),0)))</f>
        <v>0</v>
      </c>
      <c r="AG262" s="36">
        <f>IF(W262&gt;=40,(AF262/Gesamt!$B$33*V262/((1+Gesamt!$B$29)^(Gesamt!$B$33-VB!V262))*(1+AB262)),IF(W262&gt;=35,(AF262/W262*V262/((1+Gesamt!$B$29)^(W262-VB!V262))*(1+AB262)),0))</f>
        <v>0</v>
      </c>
    </row>
    <row r="263" spans="4:33" x14ac:dyDescent="0.15">
      <c r="D263" s="41"/>
      <c r="F263" s="40"/>
      <c r="G263" s="40"/>
      <c r="J263" s="47"/>
      <c r="K263" s="32">
        <f t="shared" si="51"/>
        <v>0</v>
      </c>
      <c r="L263" s="48">
        <v>1.4999999999999999E-2</v>
      </c>
      <c r="M263" s="49">
        <f t="shared" si="52"/>
        <v>-50.997946611909654</v>
      </c>
      <c r="N263" s="50">
        <f>(Gesamt!$B$2-IF(H263=0,G263,H263))/365.25</f>
        <v>116</v>
      </c>
      <c r="O263" s="50">
        <f t="shared" si="56"/>
        <v>65.002053388090346</v>
      </c>
      <c r="P263" s="51">
        <f>IF(AND(OR(AND(H263&lt;=Gesamt!$B$11,G263&lt;=Gesamt!$B$11),AND(H263&gt;0,H263&lt;=Gesamt!$B$11)), O263&gt;=Gesamt!$B$4),VLOOKUP(O263,Gesamt!$B$4:$C$9,2),0)</f>
        <v>12</v>
      </c>
      <c r="Q263" s="37">
        <f>IF(M263&gt;0,((P263*K263/12)/O263*N263*((1+L263)^M263))/((1+Gesamt!$B$29)^(O263-N263)),0)</f>
        <v>0</v>
      </c>
      <c r="R263" s="52">
        <f>(F263+(IF(C263="W",IF(F263&lt;23347,VLOOKUP(23346,Staffelung,2,FALSE)*365.25,IF(F263&gt;24990,VLOOKUP(24991,Staffelung,2,FALSE)*365.25,VLOOKUP(F263,Staffelung,2,FALSE)*365.25)),Gesamt!$B$26*365.25)))</f>
        <v>23741.25</v>
      </c>
      <c r="S263" s="52">
        <f t="shared" si="53"/>
        <v>23742</v>
      </c>
      <c r="T263" s="53">
        <f t="shared" si="57"/>
        <v>65</v>
      </c>
      <c r="U263" s="49">
        <f t="shared" si="54"/>
        <v>-50.997946611909654</v>
      </c>
      <c r="V263" s="50">
        <f>(Gesamt!$B$2-IF(I263=0,G263,I263))/365.25</f>
        <v>116</v>
      </c>
      <c r="W263" s="50">
        <f t="shared" si="58"/>
        <v>65.002053388090346</v>
      </c>
      <c r="X263" s="54">
        <f>(F263+(IF(C263="W",IF(F263&lt;23347,VLOOKUP(23346,Staffelung,2,FALSE)*365.25,IF(F263&gt;24990,VLOOKUP(24991,Staffelung,2,FALSE)*365.25,VLOOKUP(F263,Staffelung,2,FALSE)*365.25)),Gesamt!$B$26*365.25)))</f>
        <v>23741.25</v>
      </c>
      <c r="Y263" s="52">
        <f t="shared" si="55"/>
        <v>23742</v>
      </c>
      <c r="Z263" s="53">
        <f t="shared" si="59"/>
        <v>65</v>
      </c>
      <c r="AA263" s="55">
        <f>IF(YEAR(Y263)&lt;=YEAR(Gesamt!$B$2),0,IF(V263&lt;Gesamt!$B$32,(IF(I263=0,G263,I263)+365.25*Gesamt!$B$32),0))</f>
        <v>0</v>
      </c>
      <c r="AB263" s="56">
        <f>IF(U263&lt;Gesamt!$B$36,Gesamt!$C$36,IF(U263&lt;Gesamt!$B$37,Gesamt!$C$37,IF(U263&lt;Gesamt!$B$38,Gesamt!$C$38,Gesamt!$C$39)))</f>
        <v>0</v>
      </c>
      <c r="AC263" s="36">
        <f>IF(AA263&gt;0,IF(AA263&lt;X263,K263/12*Gesamt!$C$32*(1+L263)^(Gesamt!$B$32-VB!V263)*(1+$K$4),0),0)</f>
        <v>0</v>
      </c>
      <c r="AD263" s="36">
        <f>(AC263/Gesamt!$B$32*V263/((1+Gesamt!$B$29)^(Gesamt!$B$32-VB!V263))*(1+AB263))</f>
        <v>0</v>
      </c>
      <c r="AE263" s="55">
        <f>IF(YEAR($Y263)&lt;=YEAR(Gesamt!$B$2),0,IF($V263&lt;Gesamt!$B$33,(IF($I263=0,$G263,$I263)+365.25*Gesamt!$B$33),0))</f>
        <v>0</v>
      </c>
      <c r="AF263" s="36" t="b">
        <f>IF(AE263&gt;0,IF(AE263&lt;$Y263,$K263/12*Gesamt!$C$33*(1+$L263)^(Gesamt!$B$33-VB!$V263)*(1+$K$4),IF(W263&gt;=35,K263/12*Gesamt!$C$33*(1+L263)^(W263-VB!V263)*(1+$K$4),0)))</f>
        <v>0</v>
      </c>
      <c r="AG263" s="36">
        <f>IF(W263&gt;=40,(AF263/Gesamt!$B$33*V263/((1+Gesamt!$B$29)^(Gesamt!$B$33-VB!V263))*(1+AB263)),IF(W263&gt;=35,(AF263/W263*V263/((1+Gesamt!$B$29)^(W263-VB!V263))*(1+AB263)),0))</f>
        <v>0</v>
      </c>
    </row>
    <row r="264" spans="4:33" x14ac:dyDescent="0.15">
      <c r="D264" s="41"/>
      <c r="F264" s="40"/>
      <c r="G264" s="40"/>
      <c r="J264" s="47"/>
      <c r="K264" s="32">
        <f t="shared" si="51"/>
        <v>0</v>
      </c>
      <c r="L264" s="48">
        <v>1.4999999999999999E-2</v>
      </c>
      <c r="M264" s="49">
        <f t="shared" si="52"/>
        <v>-50.997946611909654</v>
      </c>
      <c r="N264" s="50">
        <f>(Gesamt!$B$2-IF(H264=0,G264,H264))/365.25</f>
        <v>116</v>
      </c>
      <c r="O264" s="50">
        <f t="shared" si="56"/>
        <v>65.002053388090346</v>
      </c>
      <c r="P264" s="51">
        <f>IF(AND(OR(AND(H264&lt;=Gesamt!$B$11,G264&lt;=Gesamt!$B$11),AND(H264&gt;0,H264&lt;=Gesamt!$B$11)), O264&gt;=Gesamt!$B$4),VLOOKUP(O264,Gesamt!$B$4:$C$9,2),0)</f>
        <v>12</v>
      </c>
      <c r="Q264" s="37">
        <f>IF(M264&gt;0,((P264*K264/12)/O264*N264*((1+L264)^M264))/((1+Gesamt!$B$29)^(O264-N264)),0)</f>
        <v>0</v>
      </c>
      <c r="R264" s="52">
        <f>(F264+(IF(C264="W",IF(F264&lt;23347,VLOOKUP(23346,Staffelung,2,FALSE)*365.25,IF(F264&gt;24990,VLOOKUP(24991,Staffelung,2,FALSE)*365.25,VLOOKUP(F264,Staffelung,2,FALSE)*365.25)),Gesamt!$B$26*365.25)))</f>
        <v>23741.25</v>
      </c>
      <c r="S264" s="52">
        <f t="shared" si="53"/>
        <v>23742</v>
      </c>
      <c r="T264" s="53">
        <f t="shared" si="57"/>
        <v>65</v>
      </c>
      <c r="U264" s="49">
        <f t="shared" si="54"/>
        <v>-50.997946611909654</v>
      </c>
      <c r="V264" s="50">
        <f>(Gesamt!$B$2-IF(I264=0,G264,I264))/365.25</f>
        <v>116</v>
      </c>
      <c r="W264" s="50">
        <f t="shared" si="58"/>
        <v>65.002053388090346</v>
      </c>
      <c r="X264" s="54">
        <f>(F264+(IF(C264="W",IF(F264&lt;23347,VLOOKUP(23346,Staffelung,2,FALSE)*365.25,IF(F264&gt;24990,VLOOKUP(24991,Staffelung,2,FALSE)*365.25,VLOOKUP(F264,Staffelung,2,FALSE)*365.25)),Gesamt!$B$26*365.25)))</f>
        <v>23741.25</v>
      </c>
      <c r="Y264" s="52">
        <f t="shared" si="55"/>
        <v>23742</v>
      </c>
      <c r="Z264" s="53">
        <f t="shared" si="59"/>
        <v>65</v>
      </c>
      <c r="AA264" s="55">
        <f>IF(YEAR(Y264)&lt;=YEAR(Gesamt!$B$2),0,IF(V264&lt;Gesamt!$B$32,(IF(I264=0,G264,I264)+365.25*Gesamt!$B$32),0))</f>
        <v>0</v>
      </c>
      <c r="AB264" s="56">
        <f>IF(U264&lt;Gesamt!$B$36,Gesamt!$C$36,IF(U264&lt;Gesamt!$B$37,Gesamt!$C$37,IF(U264&lt;Gesamt!$B$38,Gesamt!$C$38,Gesamt!$C$39)))</f>
        <v>0</v>
      </c>
      <c r="AC264" s="36">
        <f>IF(AA264&gt;0,IF(AA264&lt;X264,K264/12*Gesamt!$C$32*(1+L264)^(Gesamt!$B$32-VB!V264)*(1+$K$4),0),0)</f>
        <v>0</v>
      </c>
      <c r="AD264" s="36">
        <f>(AC264/Gesamt!$B$32*V264/((1+Gesamt!$B$29)^(Gesamt!$B$32-VB!V264))*(1+AB264))</f>
        <v>0</v>
      </c>
      <c r="AE264" s="55">
        <f>IF(YEAR($Y264)&lt;=YEAR(Gesamt!$B$2),0,IF($V264&lt;Gesamt!$B$33,(IF($I264=0,$G264,$I264)+365.25*Gesamt!$B$33),0))</f>
        <v>0</v>
      </c>
      <c r="AF264" s="36" t="b">
        <f>IF(AE264&gt;0,IF(AE264&lt;$Y264,$K264/12*Gesamt!$C$33*(1+$L264)^(Gesamt!$B$33-VB!$V264)*(1+$K$4),IF(W264&gt;=35,K264/12*Gesamt!$C$33*(1+L264)^(W264-VB!V264)*(1+$K$4),0)))</f>
        <v>0</v>
      </c>
      <c r="AG264" s="36">
        <f>IF(W264&gt;=40,(AF264/Gesamt!$B$33*V264/((1+Gesamt!$B$29)^(Gesamt!$B$33-VB!V264))*(1+AB264)),IF(W264&gt;=35,(AF264/W264*V264/((1+Gesamt!$B$29)^(W264-VB!V264))*(1+AB264)),0))</f>
        <v>0</v>
      </c>
    </row>
    <row r="265" spans="4:33" x14ac:dyDescent="0.15">
      <c r="D265" s="41"/>
      <c r="F265" s="40"/>
      <c r="G265" s="40"/>
      <c r="J265" s="47"/>
      <c r="K265" s="32">
        <f t="shared" si="51"/>
        <v>0</v>
      </c>
      <c r="L265" s="48">
        <v>1.4999999999999999E-2</v>
      </c>
      <c r="M265" s="49">
        <f t="shared" si="52"/>
        <v>-50.997946611909654</v>
      </c>
      <c r="N265" s="50">
        <f>(Gesamt!$B$2-IF(H265=0,G265,H265))/365.25</f>
        <v>116</v>
      </c>
      <c r="O265" s="50">
        <f t="shared" si="56"/>
        <v>65.002053388090346</v>
      </c>
      <c r="P265" s="51">
        <f>IF(AND(OR(AND(H265&lt;=Gesamt!$B$11,G265&lt;=Gesamt!$B$11),AND(H265&gt;0,H265&lt;=Gesamt!$B$11)), O265&gt;=Gesamt!$B$4),VLOOKUP(O265,Gesamt!$B$4:$C$9,2),0)</f>
        <v>12</v>
      </c>
      <c r="Q265" s="37">
        <f>IF(M265&gt;0,((P265*K265/12)/O265*N265*((1+L265)^M265))/((1+Gesamt!$B$29)^(O265-N265)),0)</f>
        <v>0</v>
      </c>
      <c r="R265" s="52">
        <f>(F265+(IF(C265="W",IF(F265&lt;23347,VLOOKUP(23346,Staffelung,2,FALSE)*365.25,IF(F265&gt;24990,VLOOKUP(24991,Staffelung,2,FALSE)*365.25,VLOOKUP(F265,Staffelung,2,FALSE)*365.25)),Gesamt!$B$26*365.25)))</f>
        <v>23741.25</v>
      </c>
      <c r="S265" s="52">
        <f t="shared" si="53"/>
        <v>23742</v>
      </c>
      <c r="T265" s="53">
        <f t="shared" si="57"/>
        <v>65</v>
      </c>
      <c r="U265" s="49">
        <f t="shared" si="54"/>
        <v>-50.997946611909654</v>
      </c>
      <c r="V265" s="50">
        <f>(Gesamt!$B$2-IF(I265=0,G265,I265))/365.25</f>
        <v>116</v>
      </c>
      <c r="W265" s="50">
        <f t="shared" si="58"/>
        <v>65.002053388090346</v>
      </c>
      <c r="X265" s="54">
        <f>(F265+(IF(C265="W",IF(F265&lt;23347,VLOOKUP(23346,Staffelung,2,FALSE)*365.25,IF(F265&gt;24990,VLOOKUP(24991,Staffelung,2,FALSE)*365.25,VLOOKUP(F265,Staffelung,2,FALSE)*365.25)),Gesamt!$B$26*365.25)))</f>
        <v>23741.25</v>
      </c>
      <c r="Y265" s="52">
        <f t="shared" si="55"/>
        <v>23742</v>
      </c>
      <c r="Z265" s="53">
        <f t="shared" si="59"/>
        <v>65</v>
      </c>
      <c r="AA265" s="55">
        <f>IF(YEAR(Y265)&lt;=YEAR(Gesamt!$B$2),0,IF(V265&lt;Gesamt!$B$32,(IF(I265=0,G265,I265)+365.25*Gesamt!$B$32),0))</f>
        <v>0</v>
      </c>
      <c r="AB265" s="56">
        <f>IF(U265&lt;Gesamt!$B$36,Gesamt!$C$36,IF(U265&lt;Gesamt!$B$37,Gesamt!$C$37,IF(U265&lt;Gesamt!$B$38,Gesamt!$C$38,Gesamt!$C$39)))</f>
        <v>0</v>
      </c>
      <c r="AC265" s="36">
        <f>IF(AA265&gt;0,IF(AA265&lt;X265,K265/12*Gesamt!$C$32*(1+L265)^(Gesamt!$B$32-VB!V265)*(1+$K$4),0),0)</f>
        <v>0</v>
      </c>
      <c r="AD265" s="36">
        <f>(AC265/Gesamt!$B$32*V265/((1+Gesamt!$B$29)^(Gesamt!$B$32-VB!V265))*(1+AB265))</f>
        <v>0</v>
      </c>
      <c r="AE265" s="55">
        <f>IF(YEAR($Y265)&lt;=YEAR(Gesamt!$B$2),0,IF($V265&lt;Gesamt!$B$33,(IF($I265=0,$G265,$I265)+365.25*Gesamt!$B$33),0))</f>
        <v>0</v>
      </c>
      <c r="AF265" s="36" t="b">
        <f>IF(AE265&gt;0,IF(AE265&lt;$Y265,$K265/12*Gesamt!$C$33*(1+$L265)^(Gesamt!$B$33-VB!$V265)*(1+$K$4),IF(W265&gt;=35,K265/12*Gesamt!$C$33*(1+L265)^(W265-VB!V265)*(1+$K$4),0)))</f>
        <v>0</v>
      </c>
      <c r="AG265" s="36">
        <f>IF(W265&gt;=40,(AF265/Gesamt!$B$33*V265/((1+Gesamt!$B$29)^(Gesamt!$B$33-VB!V265))*(1+AB265)),IF(W265&gt;=35,(AF265/W265*V265/((1+Gesamt!$B$29)^(W265-VB!V265))*(1+AB265)),0))</f>
        <v>0</v>
      </c>
    </row>
    <row r="266" spans="4:33" x14ac:dyDescent="0.15">
      <c r="D266" s="41"/>
      <c r="F266" s="40"/>
      <c r="G266" s="40"/>
      <c r="J266" s="47"/>
      <c r="K266" s="32">
        <f t="shared" si="51"/>
        <v>0</v>
      </c>
      <c r="L266" s="48">
        <v>1.4999999999999999E-2</v>
      </c>
      <c r="M266" s="49">
        <f t="shared" si="52"/>
        <v>-50.997946611909654</v>
      </c>
      <c r="N266" s="50">
        <f>(Gesamt!$B$2-IF(H266=0,G266,H266))/365.25</f>
        <v>116</v>
      </c>
      <c r="O266" s="50">
        <f t="shared" si="56"/>
        <v>65.002053388090346</v>
      </c>
      <c r="P266" s="51">
        <f>IF(AND(OR(AND(H266&lt;=Gesamt!$B$11,G266&lt;=Gesamt!$B$11),AND(H266&gt;0,H266&lt;=Gesamt!$B$11)), O266&gt;=Gesamt!$B$4),VLOOKUP(O266,Gesamt!$B$4:$C$9,2),0)</f>
        <v>12</v>
      </c>
      <c r="Q266" s="37">
        <f>IF(M266&gt;0,((P266*K266/12)/O266*N266*((1+L266)^M266))/((1+Gesamt!$B$29)^(O266-N266)),0)</f>
        <v>0</v>
      </c>
      <c r="R266" s="52">
        <f>(F266+(IF(C266="W",IF(F266&lt;23347,VLOOKUP(23346,Staffelung,2,FALSE)*365.25,IF(F266&gt;24990,VLOOKUP(24991,Staffelung,2,FALSE)*365.25,VLOOKUP(F266,Staffelung,2,FALSE)*365.25)),Gesamt!$B$26*365.25)))</f>
        <v>23741.25</v>
      </c>
      <c r="S266" s="52">
        <f t="shared" si="53"/>
        <v>23742</v>
      </c>
      <c r="T266" s="53">
        <f t="shared" si="57"/>
        <v>65</v>
      </c>
      <c r="U266" s="49">
        <f t="shared" si="54"/>
        <v>-50.997946611909654</v>
      </c>
      <c r="V266" s="50">
        <f>(Gesamt!$B$2-IF(I266=0,G266,I266))/365.25</f>
        <v>116</v>
      </c>
      <c r="W266" s="50">
        <f t="shared" si="58"/>
        <v>65.002053388090346</v>
      </c>
      <c r="X266" s="54">
        <f>(F266+(IF(C266="W",IF(F266&lt;23347,VLOOKUP(23346,Staffelung,2,FALSE)*365.25,IF(F266&gt;24990,VLOOKUP(24991,Staffelung,2,FALSE)*365.25,VLOOKUP(F266,Staffelung,2,FALSE)*365.25)),Gesamt!$B$26*365.25)))</f>
        <v>23741.25</v>
      </c>
      <c r="Y266" s="52">
        <f t="shared" si="55"/>
        <v>23742</v>
      </c>
      <c r="Z266" s="53">
        <f t="shared" si="59"/>
        <v>65</v>
      </c>
      <c r="AA266" s="55">
        <f>IF(YEAR(Y266)&lt;=YEAR(Gesamt!$B$2),0,IF(V266&lt;Gesamt!$B$32,(IF(I266=0,G266,I266)+365.25*Gesamt!$B$32),0))</f>
        <v>0</v>
      </c>
      <c r="AB266" s="56">
        <f>IF(U266&lt;Gesamt!$B$36,Gesamt!$C$36,IF(U266&lt;Gesamt!$B$37,Gesamt!$C$37,IF(U266&lt;Gesamt!$B$38,Gesamt!$C$38,Gesamt!$C$39)))</f>
        <v>0</v>
      </c>
      <c r="AC266" s="36">
        <f>IF(AA266&gt;0,IF(AA266&lt;X266,K266/12*Gesamt!$C$32*(1+L266)^(Gesamt!$B$32-VB!V266)*(1+$K$4),0),0)</f>
        <v>0</v>
      </c>
      <c r="AD266" s="36">
        <f>(AC266/Gesamt!$B$32*V266/((1+Gesamt!$B$29)^(Gesamt!$B$32-VB!V266))*(1+AB266))</f>
        <v>0</v>
      </c>
      <c r="AE266" s="55">
        <f>IF(YEAR($Y266)&lt;=YEAR(Gesamt!$B$2),0,IF($V266&lt;Gesamt!$B$33,(IF($I266=0,$G266,$I266)+365.25*Gesamt!$B$33),0))</f>
        <v>0</v>
      </c>
      <c r="AF266" s="36" t="b">
        <f>IF(AE266&gt;0,IF(AE266&lt;$Y266,$K266/12*Gesamt!$C$33*(1+$L266)^(Gesamt!$B$33-VB!$V266)*(1+$K$4),IF(W266&gt;=35,K266/12*Gesamt!$C$33*(1+L266)^(W266-VB!V266)*(1+$K$4),0)))</f>
        <v>0</v>
      </c>
      <c r="AG266" s="36">
        <f>IF(W266&gt;=40,(AF266/Gesamt!$B$33*V266/((1+Gesamt!$B$29)^(Gesamt!$B$33-VB!V266))*(1+AB266)),IF(W266&gt;=35,(AF266/W266*V266/((1+Gesamt!$B$29)^(W266-VB!V266))*(1+AB266)),0))</f>
        <v>0</v>
      </c>
    </row>
    <row r="267" spans="4:33" x14ac:dyDescent="0.15">
      <c r="D267" s="41"/>
      <c r="F267" s="40"/>
      <c r="G267" s="40"/>
      <c r="J267" s="47"/>
      <c r="K267" s="32">
        <f t="shared" si="51"/>
        <v>0</v>
      </c>
      <c r="L267" s="48">
        <v>1.4999999999999999E-2</v>
      </c>
      <c r="M267" s="49">
        <f t="shared" si="52"/>
        <v>-50.997946611909654</v>
      </c>
      <c r="N267" s="50">
        <f>(Gesamt!$B$2-IF(H267=0,G267,H267))/365.25</f>
        <v>116</v>
      </c>
      <c r="O267" s="50">
        <f t="shared" si="56"/>
        <v>65.002053388090346</v>
      </c>
      <c r="P267" s="51">
        <f>IF(AND(OR(AND(H267&lt;=Gesamt!$B$11,G267&lt;=Gesamt!$B$11),AND(H267&gt;0,H267&lt;=Gesamt!$B$11)), O267&gt;=Gesamt!$B$4),VLOOKUP(O267,Gesamt!$B$4:$C$9,2),0)</f>
        <v>12</v>
      </c>
      <c r="Q267" s="37">
        <f>IF(M267&gt;0,((P267*K267/12)/O267*N267*((1+L267)^M267))/((1+Gesamt!$B$29)^(O267-N267)),0)</f>
        <v>0</v>
      </c>
      <c r="R267" s="52">
        <f>(F267+(IF(C267="W",IF(F267&lt;23347,VLOOKUP(23346,Staffelung,2,FALSE)*365.25,IF(F267&gt;24990,VLOOKUP(24991,Staffelung,2,FALSE)*365.25,VLOOKUP(F267,Staffelung,2,FALSE)*365.25)),Gesamt!$B$26*365.25)))</f>
        <v>23741.25</v>
      </c>
      <c r="S267" s="52">
        <f t="shared" si="53"/>
        <v>23742</v>
      </c>
      <c r="T267" s="53">
        <f t="shared" si="57"/>
        <v>65</v>
      </c>
      <c r="U267" s="49">
        <f t="shared" si="54"/>
        <v>-50.997946611909654</v>
      </c>
      <c r="V267" s="50">
        <f>(Gesamt!$B$2-IF(I267=0,G267,I267))/365.25</f>
        <v>116</v>
      </c>
      <c r="W267" s="50">
        <f t="shared" si="58"/>
        <v>65.002053388090346</v>
      </c>
      <c r="X267" s="54">
        <f>(F267+(IF(C267="W",IF(F267&lt;23347,VLOOKUP(23346,Staffelung,2,FALSE)*365.25,IF(F267&gt;24990,VLOOKUP(24991,Staffelung,2,FALSE)*365.25,VLOOKUP(F267,Staffelung,2,FALSE)*365.25)),Gesamt!$B$26*365.25)))</f>
        <v>23741.25</v>
      </c>
      <c r="Y267" s="52">
        <f t="shared" si="55"/>
        <v>23742</v>
      </c>
      <c r="Z267" s="53">
        <f t="shared" si="59"/>
        <v>65</v>
      </c>
      <c r="AA267" s="55">
        <f>IF(YEAR(Y267)&lt;=YEAR(Gesamt!$B$2),0,IF(V267&lt;Gesamt!$B$32,(IF(I267=0,G267,I267)+365.25*Gesamt!$B$32),0))</f>
        <v>0</v>
      </c>
      <c r="AB267" s="56">
        <f>IF(U267&lt;Gesamt!$B$36,Gesamt!$C$36,IF(U267&lt;Gesamt!$B$37,Gesamt!$C$37,IF(U267&lt;Gesamt!$B$38,Gesamt!$C$38,Gesamt!$C$39)))</f>
        <v>0</v>
      </c>
      <c r="AC267" s="36">
        <f>IF(AA267&gt;0,IF(AA267&lt;X267,K267/12*Gesamt!$C$32*(1+L267)^(Gesamt!$B$32-VB!V267)*(1+$K$4),0),0)</f>
        <v>0</v>
      </c>
      <c r="AD267" s="36">
        <f>(AC267/Gesamt!$B$32*V267/((1+Gesamt!$B$29)^(Gesamt!$B$32-VB!V267))*(1+AB267))</f>
        <v>0</v>
      </c>
      <c r="AE267" s="55">
        <f>IF(YEAR($Y267)&lt;=YEAR(Gesamt!$B$2),0,IF($V267&lt;Gesamt!$B$33,(IF($I267=0,$G267,$I267)+365.25*Gesamt!$B$33),0))</f>
        <v>0</v>
      </c>
      <c r="AF267" s="36" t="b">
        <f>IF(AE267&gt;0,IF(AE267&lt;$Y267,$K267/12*Gesamt!$C$33*(1+$L267)^(Gesamt!$B$33-VB!$V267)*(1+$K$4),IF(W267&gt;=35,K267/12*Gesamt!$C$33*(1+L267)^(W267-VB!V267)*(1+$K$4),0)))</f>
        <v>0</v>
      </c>
      <c r="AG267" s="36">
        <f>IF(W267&gt;=40,(AF267/Gesamt!$B$33*V267/((1+Gesamt!$B$29)^(Gesamt!$B$33-VB!V267))*(1+AB267)),IF(W267&gt;=35,(AF267/W267*V267/((1+Gesamt!$B$29)^(W267-VB!V267))*(1+AB267)),0))</f>
        <v>0</v>
      </c>
    </row>
    <row r="268" spans="4:33" x14ac:dyDescent="0.15">
      <c r="D268" s="41"/>
      <c r="F268" s="40"/>
      <c r="G268" s="40"/>
      <c r="J268" s="47"/>
      <c r="K268" s="32">
        <f t="shared" si="51"/>
        <v>0</v>
      </c>
      <c r="L268" s="48">
        <v>1.4999999999999999E-2</v>
      </c>
      <c r="M268" s="49">
        <f t="shared" si="52"/>
        <v>-50.997946611909654</v>
      </c>
      <c r="N268" s="50">
        <f>(Gesamt!$B$2-IF(H268=0,G268,H268))/365.25</f>
        <v>116</v>
      </c>
      <c r="O268" s="50">
        <f t="shared" si="56"/>
        <v>65.002053388090346</v>
      </c>
      <c r="P268" s="51">
        <f>IF(AND(OR(AND(H268&lt;=Gesamt!$B$11,G268&lt;=Gesamt!$B$11),AND(H268&gt;0,H268&lt;=Gesamt!$B$11)), O268&gt;=Gesamt!$B$4),VLOOKUP(O268,Gesamt!$B$4:$C$9,2),0)</f>
        <v>12</v>
      </c>
      <c r="Q268" s="37">
        <f>IF(M268&gt;0,((P268*K268/12)/O268*N268*((1+L268)^M268))/((1+Gesamt!$B$29)^(O268-N268)),0)</f>
        <v>0</v>
      </c>
      <c r="R268" s="52">
        <f>(F268+(IF(C268="W",IF(F268&lt;23347,VLOOKUP(23346,Staffelung,2,FALSE)*365.25,IF(F268&gt;24990,VLOOKUP(24991,Staffelung,2,FALSE)*365.25,VLOOKUP(F268,Staffelung,2,FALSE)*365.25)),Gesamt!$B$26*365.25)))</f>
        <v>23741.25</v>
      </c>
      <c r="S268" s="52">
        <f t="shared" si="53"/>
        <v>23742</v>
      </c>
      <c r="T268" s="53">
        <f t="shared" si="57"/>
        <v>65</v>
      </c>
      <c r="U268" s="49">
        <f t="shared" si="54"/>
        <v>-50.997946611909654</v>
      </c>
      <c r="V268" s="50">
        <f>(Gesamt!$B$2-IF(I268=0,G268,I268))/365.25</f>
        <v>116</v>
      </c>
      <c r="W268" s="50">
        <f t="shared" si="58"/>
        <v>65.002053388090346</v>
      </c>
      <c r="X268" s="54">
        <f>(F268+(IF(C268="W",IF(F268&lt;23347,VLOOKUP(23346,Staffelung,2,FALSE)*365.25,IF(F268&gt;24990,VLOOKUP(24991,Staffelung,2,FALSE)*365.25,VLOOKUP(F268,Staffelung,2,FALSE)*365.25)),Gesamt!$B$26*365.25)))</f>
        <v>23741.25</v>
      </c>
      <c r="Y268" s="52">
        <f t="shared" si="55"/>
        <v>23742</v>
      </c>
      <c r="Z268" s="53">
        <f t="shared" si="59"/>
        <v>65</v>
      </c>
      <c r="AA268" s="55">
        <f>IF(YEAR(Y268)&lt;=YEAR(Gesamt!$B$2),0,IF(V268&lt;Gesamt!$B$32,(IF(I268=0,G268,I268)+365.25*Gesamt!$B$32),0))</f>
        <v>0</v>
      </c>
      <c r="AB268" s="56">
        <f>IF(U268&lt;Gesamt!$B$36,Gesamt!$C$36,IF(U268&lt;Gesamt!$B$37,Gesamt!$C$37,IF(U268&lt;Gesamt!$B$38,Gesamt!$C$38,Gesamt!$C$39)))</f>
        <v>0</v>
      </c>
      <c r="AC268" s="36">
        <f>IF(AA268&gt;0,IF(AA268&lt;X268,K268/12*Gesamt!$C$32*(1+L268)^(Gesamt!$B$32-VB!V268)*(1+$K$4),0),0)</f>
        <v>0</v>
      </c>
      <c r="AD268" s="36">
        <f>(AC268/Gesamt!$B$32*V268/((1+Gesamt!$B$29)^(Gesamt!$B$32-VB!V268))*(1+AB268))</f>
        <v>0</v>
      </c>
      <c r="AE268" s="55">
        <f>IF(YEAR($Y268)&lt;=YEAR(Gesamt!$B$2),0,IF($V268&lt;Gesamt!$B$33,(IF($I268=0,$G268,$I268)+365.25*Gesamt!$B$33),0))</f>
        <v>0</v>
      </c>
      <c r="AF268" s="36" t="b">
        <f>IF(AE268&gt;0,IF(AE268&lt;$Y268,$K268/12*Gesamt!$C$33*(1+$L268)^(Gesamt!$B$33-VB!$V268)*(1+$K$4),IF(W268&gt;=35,K268/12*Gesamt!$C$33*(1+L268)^(W268-VB!V268)*(1+$K$4),0)))</f>
        <v>0</v>
      </c>
      <c r="AG268" s="36">
        <f>IF(W268&gt;=40,(AF268/Gesamt!$B$33*V268/((1+Gesamt!$B$29)^(Gesamt!$B$33-VB!V268))*(1+AB268)),IF(W268&gt;=35,(AF268/W268*V268/((1+Gesamt!$B$29)^(W268-VB!V268))*(1+AB268)),0))</f>
        <v>0</v>
      </c>
    </row>
    <row r="269" spans="4:33" x14ac:dyDescent="0.15">
      <c r="D269" s="41"/>
      <c r="F269" s="40"/>
      <c r="G269" s="40"/>
      <c r="J269" s="47"/>
      <c r="K269" s="32">
        <f t="shared" si="51"/>
        <v>0</v>
      </c>
      <c r="L269" s="48">
        <v>1.4999999999999999E-2</v>
      </c>
      <c r="M269" s="49">
        <f t="shared" si="52"/>
        <v>-50.997946611909654</v>
      </c>
      <c r="N269" s="50">
        <f>(Gesamt!$B$2-IF(H269=0,G269,H269))/365.25</f>
        <v>116</v>
      </c>
      <c r="O269" s="50">
        <f t="shared" si="56"/>
        <v>65.002053388090346</v>
      </c>
      <c r="P269" s="51">
        <f>IF(AND(OR(AND(H269&lt;=Gesamt!$B$11,G269&lt;=Gesamt!$B$11),AND(H269&gt;0,H269&lt;=Gesamt!$B$11)), O269&gt;=Gesamt!$B$4),VLOOKUP(O269,Gesamt!$B$4:$C$9,2),0)</f>
        <v>12</v>
      </c>
      <c r="Q269" s="37">
        <f>IF(M269&gt;0,((P269*K269/12)/O269*N269*((1+L269)^M269))/((1+Gesamt!$B$29)^(O269-N269)),0)</f>
        <v>0</v>
      </c>
      <c r="R269" s="52">
        <f>(F269+(IF(C269="W",IF(F269&lt;23347,VLOOKUP(23346,Staffelung,2,FALSE)*365.25,IF(F269&gt;24990,VLOOKUP(24991,Staffelung,2,FALSE)*365.25,VLOOKUP(F269,Staffelung,2,FALSE)*365.25)),Gesamt!$B$26*365.25)))</f>
        <v>23741.25</v>
      </c>
      <c r="S269" s="52">
        <f t="shared" si="53"/>
        <v>23742</v>
      </c>
      <c r="T269" s="53">
        <f t="shared" si="57"/>
        <v>65</v>
      </c>
      <c r="U269" s="49">
        <f t="shared" si="54"/>
        <v>-50.997946611909654</v>
      </c>
      <c r="V269" s="50">
        <f>(Gesamt!$B$2-IF(I269=0,G269,I269))/365.25</f>
        <v>116</v>
      </c>
      <c r="W269" s="50">
        <f t="shared" si="58"/>
        <v>65.002053388090346</v>
      </c>
      <c r="X269" s="54">
        <f>(F269+(IF(C269="W",IF(F269&lt;23347,VLOOKUP(23346,Staffelung,2,FALSE)*365.25,IF(F269&gt;24990,VLOOKUP(24991,Staffelung,2,FALSE)*365.25,VLOOKUP(F269,Staffelung,2,FALSE)*365.25)),Gesamt!$B$26*365.25)))</f>
        <v>23741.25</v>
      </c>
      <c r="Y269" s="52">
        <f t="shared" si="55"/>
        <v>23742</v>
      </c>
      <c r="Z269" s="53">
        <f t="shared" si="59"/>
        <v>65</v>
      </c>
      <c r="AA269" s="55">
        <f>IF(YEAR(Y269)&lt;=YEAR(Gesamt!$B$2),0,IF(V269&lt;Gesamt!$B$32,(IF(I269=0,G269,I269)+365.25*Gesamt!$B$32),0))</f>
        <v>0</v>
      </c>
      <c r="AB269" s="56">
        <f>IF(U269&lt;Gesamt!$B$36,Gesamt!$C$36,IF(U269&lt;Gesamt!$B$37,Gesamt!$C$37,IF(U269&lt;Gesamt!$B$38,Gesamt!$C$38,Gesamt!$C$39)))</f>
        <v>0</v>
      </c>
      <c r="AC269" s="36">
        <f>IF(AA269&gt;0,IF(AA269&lt;X269,K269/12*Gesamt!$C$32*(1+L269)^(Gesamt!$B$32-VB!V269)*(1+$K$4),0),0)</f>
        <v>0</v>
      </c>
      <c r="AD269" s="36">
        <f>(AC269/Gesamt!$B$32*V269/((1+Gesamt!$B$29)^(Gesamt!$B$32-VB!V269))*(1+AB269))</f>
        <v>0</v>
      </c>
      <c r="AE269" s="55">
        <f>IF(YEAR($Y269)&lt;=YEAR(Gesamt!$B$2),0,IF($V269&lt;Gesamt!$B$33,(IF($I269=0,$G269,$I269)+365.25*Gesamt!$B$33),0))</f>
        <v>0</v>
      </c>
      <c r="AF269" s="36" t="b">
        <f>IF(AE269&gt;0,IF(AE269&lt;$Y269,$K269/12*Gesamt!$C$33*(1+$L269)^(Gesamt!$B$33-VB!$V269)*(1+$K$4),IF(W269&gt;=35,K269/12*Gesamt!$C$33*(1+L269)^(W269-VB!V269)*(1+$K$4),0)))</f>
        <v>0</v>
      </c>
      <c r="AG269" s="36">
        <f>IF(W269&gt;=40,(AF269/Gesamt!$B$33*V269/((1+Gesamt!$B$29)^(Gesamt!$B$33-VB!V269))*(1+AB269)),IF(W269&gt;=35,(AF269/W269*V269/((1+Gesamt!$B$29)^(W269-VB!V269))*(1+AB269)),0))</f>
        <v>0</v>
      </c>
    </row>
    <row r="270" spans="4:33" x14ac:dyDescent="0.15">
      <c r="D270" s="41"/>
      <c r="F270" s="40"/>
      <c r="G270" s="40"/>
      <c r="J270" s="47"/>
      <c r="K270" s="32">
        <f t="shared" si="51"/>
        <v>0</v>
      </c>
      <c r="L270" s="48">
        <v>1.4999999999999999E-2</v>
      </c>
      <c r="M270" s="49">
        <f t="shared" si="52"/>
        <v>-50.997946611909654</v>
      </c>
      <c r="N270" s="50">
        <f>(Gesamt!$B$2-IF(H270=0,G270,H270))/365.25</f>
        <v>116</v>
      </c>
      <c r="O270" s="50">
        <f t="shared" si="56"/>
        <v>65.002053388090346</v>
      </c>
      <c r="P270" s="51">
        <f>IF(AND(OR(AND(H270&lt;=Gesamt!$B$11,G270&lt;=Gesamt!$B$11),AND(H270&gt;0,H270&lt;=Gesamt!$B$11)), O270&gt;=Gesamt!$B$4),VLOOKUP(O270,Gesamt!$B$4:$C$9,2),0)</f>
        <v>12</v>
      </c>
      <c r="Q270" s="37">
        <f>IF(M270&gt;0,((P270*K270/12)/O270*N270*((1+L270)^M270))/((1+Gesamt!$B$29)^(O270-N270)),0)</f>
        <v>0</v>
      </c>
      <c r="R270" s="52">
        <f>(F270+(IF(C270="W",IF(F270&lt;23347,VLOOKUP(23346,Staffelung,2,FALSE)*365.25,IF(F270&gt;24990,VLOOKUP(24991,Staffelung,2,FALSE)*365.25,VLOOKUP(F270,Staffelung,2,FALSE)*365.25)),Gesamt!$B$26*365.25)))</f>
        <v>23741.25</v>
      </c>
      <c r="S270" s="52">
        <f t="shared" si="53"/>
        <v>23742</v>
      </c>
      <c r="T270" s="53">
        <f t="shared" si="57"/>
        <v>65</v>
      </c>
      <c r="U270" s="49">
        <f t="shared" si="54"/>
        <v>-50.997946611909654</v>
      </c>
      <c r="V270" s="50">
        <f>(Gesamt!$B$2-IF(I270=0,G270,I270))/365.25</f>
        <v>116</v>
      </c>
      <c r="W270" s="50">
        <f t="shared" si="58"/>
        <v>65.002053388090346</v>
      </c>
      <c r="X270" s="54">
        <f>(F270+(IF(C270="W",IF(F270&lt;23347,VLOOKUP(23346,Staffelung,2,FALSE)*365.25,IF(F270&gt;24990,VLOOKUP(24991,Staffelung,2,FALSE)*365.25,VLOOKUP(F270,Staffelung,2,FALSE)*365.25)),Gesamt!$B$26*365.25)))</f>
        <v>23741.25</v>
      </c>
      <c r="Y270" s="52">
        <f t="shared" si="55"/>
        <v>23742</v>
      </c>
      <c r="Z270" s="53">
        <f t="shared" si="59"/>
        <v>65</v>
      </c>
      <c r="AA270" s="55">
        <f>IF(YEAR(Y270)&lt;=YEAR(Gesamt!$B$2),0,IF(V270&lt;Gesamt!$B$32,(IF(I270=0,G270,I270)+365.25*Gesamt!$B$32),0))</f>
        <v>0</v>
      </c>
      <c r="AB270" s="56">
        <f>IF(U270&lt;Gesamt!$B$36,Gesamt!$C$36,IF(U270&lt;Gesamt!$B$37,Gesamt!$C$37,IF(U270&lt;Gesamt!$B$38,Gesamt!$C$38,Gesamt!$C$39)))</f>
        <v>0</v>
      </c>
      <c r="AC270" s="36">
        <f>IF(AA270&gt;0,IF(AA270&lt;X270,K270/12*Gesamt!$C$32*(1+L270)^(Gesamt!$B$32-VB!V270)*(1+$K$4),0),0)</f>
        <v>0</v>
      </c>
      <c r="AD270" s="36">
        <f>(AC270/Gesamt!$B$32*V270/((1+Gesamt!$B$29)^(Gesamt!$B$32-VB!V270))*(1+AB270))</f>
        <v>0</v>
      </c>
      <c r="AE270" s="55">
        <f>IF(YEAR($Y270)&lt;=YEAR(Gesamt!$B$2),0,IF($V270&lt;Gesamt!$B$33,(IF($I270=0,$G270,$I270)+365.25*Gesamt!$B$33),0))</f>
        <v>0</v>
      </c>
      <c r="AF270" s="36" t="b">
        <f>IF(AE270&gt;0,IF(AE270&lt;$Y270,$K270/12*Gesamt!$C$33*(1+$L270)^(Gesamt!$B$33-VB!$V270)*(1+$K$4),IF(W270&gt;=35,K270/12*Gesamt!$C$33*(1+L270)^(W270-VB!V270)*(1+$K$4),0)))</f>
        <v>0</v>
      </c>
      <c r="AG270" s="36">
        <f>IF(W270&gt;=40,(AF270/Gesamt!$B$33*V270/((1+Gesamt!$B$29)^(Gesamt!$B$33-VB!V270))*(1+AB270)),IF(W270&gt;=35,(AF270/W270*V270/((1+Gesamt!$B$29)^(W270-VB!V270))*(1+AB270)),0))</f>
        <v>0</v>
      </c>
    </row>
    <row r="271" spans="4:33" x14ac:dyDescent="0.15">
      <c r="D271" s="41"/>
      <c r="F271" s="40"/>
      <c r="G271" s="40"/>
      <c r="J271" s="47"/>
      <c r="K271" s="32">
        <f t="shared" si="51"/>
        <v>0</v>
      </c>
      <c r="L271" s="48">
        <v>1.4999999999999999E-2</v>
      </c>
      <c r="M271" s="49">
        <f t="shared" si="52"/>
        <v>-50.997946611909654</v>
      </c>
      <c r="N271" s="50">
        <f>(Gesamt!$B$2-IF(H271=0,G271,H271))/365.25</f>
        <v>116</v>
      </c>
      <c r="O271" s="50">
        <f t="shared" si="56"/>
        <v>65.002053388090346</v>
      </c>
      <c r="P271" s="51">
        <f>IF(AND(OR(AND(H271&lt;=Gesamt!$B$11,G271&lt;=Gesamt!$B$11),AND(H271&gt;0,H271&lt;=Gesamt!$B$11)), O271&gt;=Gesamt!$B$4),VLOOKUP(O271,Gesamt!$B$4:$C$9,2),0)</f>
        <v>12</v>
      </c>
      <c r="Q271" s="37">
        <f>IF(M271&gt;0,((P271*K271/12)/O271*N271*((1+L271)^M271))/((1+Gesamt!$B$29)^(O271-N271)),0)</f>
        <v>0</v>
      </c>
      <c r="R271" s="52">
        <f>(F271+(IF(C271="W",IF(F271&lt;23347,VLOOKUP(23346,Staffelung,2,FALSE)*365.25,IF(F271&gt;24990,VLOOKUP(24991,Staffelung,2,FALSE)*365.25,VLOOKUP(F271,Staffelung,2,FALSE)*365.25)),Gesamt!$B$26*365.25)))</f>
        <v>23741.25</v>
      </c>
      <c r="S271" s="52">
        <f t="shared" si="53"/>
        <v>23742</v>
      </c>
      <c r="T271" s="53">
        <f t="shared" si="57"/>
        <v>65</v>
      </c>
      <c r="U271" s="49">
        <f t="shared" si="54"/>
        <v>-50.997946611909654</v>
      </c>
      <c r="V271" s="50">
        <f>(Gesamt!$B$2-IF(I271=0,G271,I271))/365.25</f>
        <v>116</v>
      </c>
      <c r="W271" s="50">
        <f t="shared" si="58"/>
        <v>65.002053388090346</v>
      </c>
      <c r="X271" s="54">
        <f>(F271+(IF(C271="W",IF(F271&lt;23347,VLOOKUP(23346,Staffelung,2,FALSE)*365.25,IF(F271&gt;24990,VLOOKUP(24991,Staffelung,2,FALSE)*365.25,VLOOKUP(F271,Staffelung,2,FALSE)*365.25)),Gesamt!$B$26*365.25)))</f>
        <v>23741.25</v>
      </c>
      <c r="Y271" s="52">
        <f t="shared" si="55"/>
        <v>23742</v>
      </c>
      <c r="Z271" s="53">
        <f t="shared" si="59"/>
        <v>65</v>
      </c>
      <c r="AA271" s="55">
        <f>IF(YEAR(Y271)&lt;=YEAR(Gesamt!$B$2),0,IF(V271&lt;Gesamt!$B$32,(IF(I271=0,G271,I271)+365.25*Gesamt!$B$32),0))</f>
        <v>0</v>
      </c>
      <c r="AB271" s="56">
        <f>IF(U271&lt;Gesamt!$B$36,Gesamt!$C$36,IF(U271&lt;Gesamt!$B$37,Gesamt!$C$37,IF(U271&lt;Gesamt!$B$38,Gesamt!$C$38,Gesamt!$C$39)))</f>
        <v>0</v>
      </c>
      <c r="AC271" s="36">
        <f>IF(AA271&gt;0,IF(AA271&lt;X271,K271/12*Gesamt!$C$32*(1+L271)^(Gesamt!$B$32-VB!V271)*(1+$K$4),0),0)</f>
        <v>0</v>
      </c>
      <c r="AD271" s="36">
        <f>(AC271/Gesamt!$B$32*V271/((1+Gesamt!$B$29)^(Gesamt!$B$32-VB!V271))*(1+AB271))</f>
        <v>0</v>
      </c>
      <c r="AE271" s="55">
        <f>IF(YEAR($Y271)&lt;=YEAR(Gesamt!$B$2),0,IF($V271&lt;Gesamt!$B$33,(IF($I271=0,$G271,$I271)+365.25*Gesamt!$B$33),0))</f>
        <v>0</v>
      </c>
      <c r="AF271" s="36" t="b">
        <f>IF(AE271&gt;0,IF(AE271&lt;$Y271,$K271/12*Gesamt!$C$33*(1+$L271)^(Gesamt!$B$33-VB!$V271)*(1+$K$4),IF(W271&gt;=35,K271/12*Gesamt!$C$33*(1+L271)^(W271-VB!V271)*(1+$K$4),0)))</f>
        <v>0</v>
      </c>
      <c r="AG271" s="36">
        <f>IF(W271&gt;=40,(AF271/Gesamt!$B$33*V271/((1+Gesamt!$B$29)^(Gesamt!$B$33-VB!V271))*(1+AB271)),IF(W271&gt;=35,(AF271/W271*V271/((1+Gesamt!$B$29)^(W271-VB!V271))*(1+AB271)),0))</f>
        <v>0</v>
      </c>
    </row>
    <row r="272" spans="4:33" x14ac:dyDescent="0.15">
      <c r="D272" s="41"/>
      <c r="F272" s="40"/>
      <c r="G272" s="40"/>
      <c r="J272" s="47"/>
      <c r="K272" s="32">
        <f t="shared" si="51"/>
        <v>0</v>
      </c>
      <c r="L272" s="48">
        <v>1.4999999999999999E-2</v>
      </c>
      <c r="M272" s="49">
        <f t="shared" si="52"/>
        <v>-50.997946611909654</v>
      </c>
      <c r="N272" s="50">
        <f>(Gesamt!$B$2-IF(H272=0,G272,H272))/365.25</f>
        <v>116</v>
      </c>
      <c r="O272" s="50">
        <f t="shared" si="56"/>
        <v>65.002053388090346</v>
      </c>
      <c r="P272" s="51">
        <f>IF(AND(OR(AND(H272&lt;=Gesamt!$B$11,G272&lt;=Gesamt!$B$11),AND(H272&gt;0,H272&lt;=Gesamt!$B$11)), O272&gt;=Gesamt!$B$4),VLOOKUP(O272,Gesamt!$B$4:$C$9,2),0)</f>
        <v>12</v>
      </c>
      <c r="Q272" s="37">
        <f>IF(M272&gt;0,((P272*K272/12)/O272*N272*((1+L272)^M272))/((1+Gesamt!$B$29)^(O272-N272)),0)</f>
        <v>0</v>
      </c>
      <c r="R272" s="52">
        <f>(F272+(IF(C272="W",IF(F272&lt;23347,VLOOKUP(23346,Staffelung,2,FALSE)*365.25,IF(F272&gt;24990,VLOOKUP(24991,Staffelung,2,FALSE)*365.25,VLOOKUP(F272,Staffelung,2,FALSE)*365.25)),Gesamt!$B$26*365.25)))</f>
        <v>23741.25</v>
      </c>
      <c r="S272" s="52">
        <f t="shared" si="53"/>
        <v>23742</v>
      </c>
      <c r="T272" s="53">
        <f t="shared" si="57"/>
        <v>65</v>
      </c>
      <c r="U272" s="49">
        <f t="shared" si="54"/>
        <v>-50.997946611909654</v>
      </c>
      <c r="V272" s="50">
        <f>(Gesamt!$B$2-IF(I272=0,G272,I272))/365.25</f>
        <v>116</v>
      </c>
      <c r="W272" s="50">
        <f t="shared" si="58"/>
        <v>65.002053388090346</v>
      </c>
      <c r="X272" s="54">
        <f>(F272+(IF(C272="W",IF(F272&lt;23347,VLOOKUP(23346,Staffelung,2,FALSE)*365.25,IF(F272&gt;24990,VLOOKUP(24991,Staffelung,2,FALSE)*365.25,VLOOKUP(F272,Staffelung,2,FALSE)*365.25)),Gesamt!$B$26*365.25)))</f>
        <v>23741.25</v>
      </c>
      <c r="Y272" s="52">
        <f t="shared" si="55"/>
        <v>23742</v>
      </c>
      <c r="Z272" s="53">
        <f t="shared" si="59"/>
        <v>65</v>
      </c>
      <c r="AA272" s="55">
        <f>IF(YEAR(Y272)&lt;=YEAR(Gesamt!$B$2),0,IF(V272&lt;Gesamt!$B$32,(IF(I272=0,G272,I272)+365.25*Gesamt!$B$32),0))</f>
        <v>0</v>
      </c>
      <c r="AB272" s="56">
        <f>IF(U272&lt;Gesamt!$B$36,Gesamt!$C$36,IF(U272&lt;Gesamt!$B$37,Gesamt!$C$37,IF(U272&lt;Gesamt!$B$38,Gesamt!$C$38,Gesamt!$C$39)))</f>
        <v>0</v>
      </c>
      <c r="AC272" s="36">
        <f>IF(AA272&gt;0,IF(AA272&lt;X272,K272/12*Gesamt!$C$32*(1+L272)^(Gesamt!$B$32-VB!V272)*(1+$K$4),0),0)</f>
        <v>0</v>
      </c>
      <c r="AD272" s="36">
        <f>(AC272/Gesamt!$B$32*V272/((1+Gesamt!$B$29)^(Gesamt!$B$32-VB!V272))*(1+AB272))</f>
        <v>0</v>
      </c>
      <c r="AE272" s="55">
        <f>IF(YEAR($Y272)&lt;=YEAR(Gesamt!$B$2),0,IF($V272&lt;Gesamt!$B$33,(IF($I272=0,$G272,$I272)+365.25*Gesamt!$B$33),0))</f>
        <v>0</v>
      </c>
      <c r="AF272" s="36" t="b">
        <f>IF(AE272&gt;0,IF(AE272&lt;$Y272,$K272/12*Gesamt!$C$33*(1+$L272)^(Gesamt!$B$33-VB!$V272)*(1+$K$4),IF(W272&gt;=35,K272/12*Gesamt!$C$33*(1+L272)^(W272-VB!V272)*(1+$K$4),0)))</f>
        <v>0</v>
      </c>
      <c r="AG272" s="36">
        <f>IF(W272&gt;=40,(AF272/Gesamt!$B$33*V272/((1+Gesamt!$B$29)^(Gesamt!$B$33-VB!V272))*(1+AB272)),IF(W272&gt;=35,(AF272/W272*V272/((1+Gesamt!$B$29)^(W272-VB!V272))*(1+AB272)),0))</f>
        <v>0</v>
      </c>
    </row>
    <row r="273" spans="4:33" x14ac:dyDescent="0.15">
      <c r="D273" s="41"/>
      <c r="F273" s="40"/>
      <c r="G273" s="40"/>
      <c r="J273" s="47"/>
      <c r="K273" s="32">
        <f t="shared" si="51"/>
        <v>0</v>
      </c>
      <c r="L273" s="48">
        <v>1.4999999999999999E-2</v>
      </c>
      <c r="M273" s="49">
        <f t="shared" si="52"/>
        <v>-50.997946611909654</v>
      </c>
      <c r="N273" s="50">
        <f>(Gesamt!$B$2-IF(H273=0,G273,H273))/365.25</f>
        <v>116</v>
      </c>
      <c r="O273" s="50">
        <f t="shared" si="56"/>
        <v>65.002053388090346</v>
      </c>
      <c r="P273" s="51">
        <f>IF(AND(OR(AND(H273&lt;=Gesamt!$B$11,G273&lt;=Gesamt!$B$11),AND(H273&gt;0,H273&lt;=Gesamt!$B$11)), O273&gt;=Gesamt!$B$4),VLOOKUP(O273,Gesamt!$B$4:$C$9,2),0)</f>
        <v>12</v>
      </c>
      <c r="Q273" s="37">
        <f>IF(M273&gt;0,((P273*K273/12)/O273*N273*((1+L273)^M273))/((1+Gesamt!$B$29)^(O273-N273)),0)</f>
        <v>0</v>
      </c>
      <c r="R273" s="52">
        <f>(F273+(IF(C273="W",IF(F273&lt;23347,VLOOKUP(23346,Staffelung,2,FALSE)*365.25,IF(F273&gt;24990,VLOOKUP(24991,Staffelung,2,FALSE)*365.25,VLOOKUP(F273,Staffelung,2,FALSE)*365.25)),Gesamt!$B$26*365.25)))</f>
        <v>23741.25</v>
      </c>
      <c r="S273" s="52">
        <f t="shared" si="53"/>
        <v>23742</v>
      </c>
      <c r="T273" s="53">
        <f t="shared" si="57"/>
        <v>65</v>
      </c>
      <c r="U273" s="49">
        <f t="shared" si="54"/>
        <v>-50.997946611909654</v>
      </c>
      <c r="V273" s="50">
        <f>(Gesamt!$B$2-IF(I273=0,G273,I273))/365.25</f>
        <v>116</v>
      </c>
      <c r="W273" s="50">
        <f t="shared" si="58"/>
        <v>65.002053388090346</v>
      </c>
      <c r="X273" s="54">
        <f>(F273+(IF(C273="W",IF(F273&lt;23347,VLOOKUP(23346,Staffelung,2,FALSE)*365.25,IF(F273&gt;24990,VLOOKUP(24991,Staffelung,2,FALSE)*365.25,VLOOKUP(F273,Staffelung,2,FALSE)*365.25)),Gesamt!$B$26*365.25)))</f>
        <v>23741.25</v>
      </c>
      <c r="Y273" s="52">
        <f t="shared" si="55"/>
        <v>23742</v>
      </c>
      <c r="Z273" s="53">
        <f t="shared" si="59"/>
        <v>65</v>
      </c>
      <c r="AA273" s="55">
        <f>IF(YEAR(Y273)&lt;=YEAR(Gesamt!$B$2),0,IF(V273&lt;Gesamt!$B$32,(IF(I273=0,G273,I273)+365.25*Gesamt!$B$32),0))</f>
        <v>0</v>
      </c>
      <c r="AB273" s="56">
        <f>IF(U273&lt;Gesamt!$B$36,Gesamt!$C$36,IF(U273&lt;Gesamt!$B$37,Gesamt!$C$37,IF(U273&lt;Gesamt!$B$38,Gesamt!$C$38,Gesamt!$C$39)))</f>
        <v>0</v>
      </c>
      <c r="AC273" s="36">
        <f>IF(AA273&gt;0,IF(AA273&lt;X273,K273/12*Gesamt!$C$32*(1+L273)^(Gesamt!$B$32-VB!V273)*(1+$K$4),0),0)</f>
        <v>0</v>
      </c>
      <c r="AD273" s="36">
        <f>(AC273/Gesamt!$B$32*V273/((1+Gesamt!$B$29)^(Gesamt!$B$32-VB!V273))*(1+AB273))</f>
        <v>0</v>
      </c>
      <c r="AE273" s="55">
        <f>IF(YEAR($Y273)&lt;=YEAR(Gesamt!$B$2),0,IF($V273&lt;Gesamt!$B$33,(IF($I273=0,$G273,$I273)+365.25*Gesamt!$B$33),0))</f>
        <v>0</v>
      </c>
      <c r="AF273" s="36" t="b">
        <f>IF(AE273&gt;0,IF(AE273&lt;$Y273,$K273/12*Gesamt!$C$33*(1+$L273)^(Gesamt!$B$33-VB!$V273)*(1+$K$4),IF(W273&gt;=35,K273/12*Gesamt!$C$33*(1+L273)^(W273-VB!V273)*(1+$K$4),0)))</f>
        <v>0</v>
      </c>
      <c r="AG273" s="36">
        <f>IF(W273&gt;=40,(AF273/Gesamt!$B$33*V273/((1+Gesamt!$B$29)^(Gesamt!$B$33-VB!V273))*(1+AB273)),IF(W273&gt;=35,(AF273/W273*V273/((1+Gesamt!$B$29)^(W273-VB!V273))*(1+AB273)),0))</f>
        <v>0</v>
      </c>
    </row>
    <row r="274" spans="4:33" x14ac:dyDescent="0.15">
      <c r="D274" s="41"/>
      <c r="F274" s="40"/>
      <c r="G274" s="40"/>
      <c r="J274" s="47"/>
      <c r="K274" s="32">
        <f t="shared" si="51"/>
        <v>0</v>
      </c>
      <c r="L274" s="48">
        <v>1.4999999999999999E-2</v>
      </c>
      <c r="M274" s="49">
        <f t="shared" si="52"/>
        <v>-50.997946611909654</v>
      </c>
      <c r="N274" s="50">
        <f>(Gesamt!$B$2-IF(H274=0,G274,H274))/365.25</f>
        <v>116</v>
      </c>
      <c r="O274" s="50">
        <f t="shared" si="56"/>
        <v>65.002053388090346</v>
      </c>
      <c r="P274" s="51">
        <f>IF(AND(OR(AND(H274&lt;=Gesamt!$B$11,G274&lt;=Gesamt!$B$11),AND(H274&gt;0,H274&lt;=Gesamt!$B$11)), O274&gt;=Gesamt!$B$4),VLOOKUP(O274,Gesamt!$B$4:$C$9,2),0)</f>
        <v>12</v>
      </c>
      <c r="Q274" s="37">
        <f>IF(M274&gt;0,((P274*K274/12)/O274*N274*((1+L274)^M274))/((1+Gesamt!$B$29)^(O274-N274)),0)</f>
        <v>0</v>
      </c>
      <c r="R274" s="52">
        <f>(F274+(IF(C274="W",IF(F274&lt;23347,VLOOKUP(23346,Staffelung,2,FALSE)*365.25,IF(F274&gt;24990,VLOOKUP(24991,Staffelung,2,FALSE)*365.25,VLOOKUP(F274,Staffelung,2,FALSE)*365.25)),Gesamt!$B$26*365.25)))</f>
        <v>23741.25</v>
      </c>
      <c r="S274" s="52">
        <f t="shared" si="53"/>
        <v>23742</v>
      </c>
      <c r="T274" s="53">
        <f t="shared" si="57"/>
        <v>65</v>
      </c>
      <c r="U274" s="49">
        <f t="shared" si="54"/>
        <v>-50.997946611909654</v>
      </c>
      <c r="V274" s="50">
        <f>(Gesamt!$B$2-IF(I274=0,G274,I274))/365.25</f>
        <v>116</v>
      </c>
      <c r="W274" s="50">
        <f t="shared" si="58"/>
        <v>65.002053388090346</v>
      </c>
      <c r="X274" s="54">
        <f>(F274+(IF(C274="W",IF(F274&lt;23347,VLOOKUP(23346,Staffelung,2,FALSE)*365.25,IF(F274&gt;24990,VLOOKUP(24991,Staffelung,2,FALSE)*365.25,VLOOKUP(F274,Staffelung,2,FALSE)*365.25)),Gesamt!$B$26*365.25)))</f>
        <v>23741.25</v>
      </c>
      <c r="Y274" s="52">
        <f t="shared" si="55"/>
        <v>23742</v>
      </c>
      <c r="Z274" s="53">
        <f t="shared" si="59"/>
        <v>65</v>
      </c>
      <c r="AA274" s="55">
        <f>IF(YEAR(Y274)&lt;=YEAR(Gesamt!$B$2),0,IF(V274&lt;Gesamt!$B$32,(IF(I274=0,G274,I274)+365.25*Gesamt!$B$32),0))</f>
        <v>0</v>
      </c>
      <c r="AB274" s="56">
        <f>IF(U274&lt;Gesamt!$B$36,Gesamt!$C$36,IF(U274&lt;Gesamt!$B$37,Gesamt!$C$37,IF(U274&lt;Gesamt!$B$38,Gesamt!$C$38,Gesamt!$C$39)))</f>
        <v>0</v>
      </c>
      <c r="AC274" s="36">
        <f>IF(AA274&gt;0,IF(AA274&lt;X274,K274/12*Gesamt!$C$32*(1+L274)^(Gesamt!$B$32-VB!V274)*(1+$K$4),0),0)</f>
        <v>0</v>
      </c>
      <c r="AD274" s="36">
        <f>(AC274/Gesamt!$B$32*V274/((1+Gesamt!$B$29)^(Gesamt!$B$32-VB!V274))*(1+AB274))</f>
        <v>0</v>
      </c>
      <c r="AE274" s="55">
        <f>IF(YEAR($Y274)&lt;=YEAR(Gesamt!$B$2),0,IF($V274&lt;Gesamt!$B$33,(IF($I274=0,$G274,$I274)+365.25*Gesamt!$B$33),0))</f>
        <v>0</v>
      </c>
      <c r="AF274" s="36" t="b">
        <f>IF(AE274&gt;0,IF(AE274&lt;$Y274,$K274/12*Gesamt!$C$33*(1+$L274)^(Gesamt!$B$33-VB!$V274)*(1+$K$4),IF(W274&gt;=35,K274/12*Gesamt!$C$33*(1+L274)^(W274-VB!V274)*(1+$K$4),0)))</f>
        <v>0</v>
      </c>
      <c r="AG274" s="36">
        <f>IF(W274&gt;=40,(AF274/Gesamt!$B$33*V274/((1+Gesamt!$B$29)^(Gesamt!$B$33-VB!V274))*(1+AB274)),IF(W274&gt;=35,(AF274/W274*V274/((1+Gesamt!$B$29)^(W274-VB!V274))*(1+AB274)),0))</f>
        <v>0</v>
      </c>
    </row>
    <row r="275" spans="4:33" x14ac:dyDescent="0.15">
      <c r="D275" s="41"/>
      <c r="F275" s="40"/>
      <c r="G275" s="40"/>
      <c r="J275" s="47"/>
      <c r="K275" s="32">
        <f t="shared" si="51"/>
        <v>0</v>
      </c>
      <c r="L275" s="48">
        <v>1.4999999999999999E-2</v>
      </c>
      <c r="M275" s="49">
        <f t="shared" si="52"/>
        <v>-50.997946611909654</v>
      </c>
      <c r="N275" s="50">
        <f>(Gesamt!$B$2-IF(H275=0,G275,H275))/365.25</f>
        <v>116</v>
      </c>
      <c r="O275" s="50">
        <f t="shared" si="56"/>
        <v>65.002053388090346</v>
      </c>
      <c r="P275" s="51">
        <f>IF(AND(OR(AND(H275&lt;=Gesamt!$B$11,G275&lt;=Gesamt!$B$11),AND(H275&gt;0,H275&lt;=Gesamt!$B$11)), O275&gt;=Gesamt!$B$4),VLOOKUP(O275,Gesamt!$B$4:$C$9,2),0)</f>
        <v>12</v>
      </c>
      <c r="Q275" s="37">
        <f>IF(M275&gt;0,((P275*K275/12)/O275*N275*((1+L275)^M275))/((1+Gesamt!$B$29)^(O275-N275)),0)</f>
        <v>0</v>
      </c>
      <c r="R275" s="52">
        <f>(F275+(IF(C275="W",IF(F275&lt;23347,VLOOKUP(23346,Staffelung,2,FALSE)*365.25,IF(F275&gt;24990,VLOOKUP(24991,Staffelung,2,FALSE)*365.25,VLOOKUP(F275,Staffelung,2,FALSE)*365.25)),Gesamt!$B$26*365.25)))</f>
        <v>23741.25</v>
      </c>
      <c r="S275" s="52">
        <f t="shared" si="53"/>
        <v>23742</v>
      </c>
      <c r="T275" s="53">
        <f t="shared" si="57"/>
        <v>65</v>
      </c>
      <c r="U275" s="49">
        <f t="shared" si="54"/>
        <v>-50.997946611909654</v>
      </c>
      <c r="V275" s="50">
        <f>(Gesamt!$B$2-IF(I275=0,G275,I275))/365.25</f>
        <v>116</v>
      </c>
      <c r="W275" s="50">
        <f t="shared" si="58"/>
        <v>65.002053388090346</v>
      </c>
      <c r="X275" s="54">
        <f>(F275+(IF(C275="W",IF(F275&lt;23347,VLOOKUP(23346,Staffelung,2,FALSE)*365.25,IF(F275&gt;24990,VLOOKUP(24991,Staffelung,2,FALSE)*365.25,VLOOKUP(F275,Staffelung,2,FALSE)*365.25)),Gesamt!$B$26*365.25)))</f>
        <v>23741.25</v>
      </c>
      <c r="Y275" s="52">
        <f t="shared" si="55"/>
        <v>23742</v>
      </c>
      <c r="Z275" s="53">
        <f t="shared" si="59"/>
        <v>65</v>
      </c>
      <c r="AA275" s="55">
        <f>IF(YEAR(Y275)&lt;=YEAR(Gesamt!$B$2),0,IF(V275&lt;Gesamt!$B$32,(IF(I275=0,G275,I275)+365.25*Gesamt!$B$32),0))</f>
        <v>0</v>
      </c>
      <c r="AB275" s="56">
        <f>IF(U275&lt;Gesamt!$B$36,Gesamt!$C$36,IF(U275&lt;Gesamt!$B$37,Gesamt!$C$37,IF(U275&lt;Gesamt!$B$38,Gesamt!$C$38,Gesamt!$C$39)))</f>
        <v>0</v>
      </c>
      <c r="AC275" s="36">
        <f>IF(AA275&gt;0,IF(AA275&lt;X275,K275/12*Gesamt!$C$32*(1+L275)^(Gesamt!$B$32-VB!V275)*(1+$K$4),0),0)</f>
        <v>0</v>
      </c>
      <c r="AD275" s="36">
        <f>(AC275/Gesamt!$B$32*V275/((1+Gesamt!$B$29)^(Gesamt!$B$32-VB!V275))*(1+AB275))</f>
        <v>0</v>
      </c>
      <c r="AE275" s="55">
        <f>IF(YEAR($Y275)&lt;=YEAR(Gesamt!$B$2),0,IF($V275&lt;Gesamt!$B$33,(IF($I275=0,$G275,$I275)+365.25*Gesamt!$B$33),0))</f>
        <v>0</v>
      </c>
      <c r="AF275" s="36" t="b">
        <f>IF(AE275&gt;0,IF(AE275&lt;$Y275,$K275/12*Gesamt!$C$33*(1+$L275)^(Gesamt!$B$33-VB!$V275)*(1+$K$4),IF(W275&gt;=35,K275/12*Gesamt!$C$33*(1+L275)^(W275-VB!V275)*(1+$K$4),0)))</f>
        <v>0</v>
      </c>
      <c r="AG275" s="36">
        <f>IF(W275&gt;=40,(AF275/Gesamt!$B$33*V275/((1+Gesamt!$B$29)^(Gesamt!$B$33-VB!V275))*(1+AB275)),IF(W275&gt;=35,(AF275/W275*V275/((1+Gesamt!$B$29)^(W275-VB!V275))*(1+AB275)),0))</f>
        <v>0</v>
      </c>
    </row>
    <row r="276" spans="4:33" x14ac:dyDescent="0.15">
      <c r="D276" s="41"/>
      <c r="F276" s="40"/>
      <c r="G276" s="40"/>
      <c r="J276" s="47"/>
      <c r="K276" s="32">
        <f t="shared" si="51"/>
        <v>0</v>
      </c>
      <c r="L276" s="48">
        <v>1.4999999999999999E-2</v>
      </c>
      <c r="M276" s="49">
        <f t="shared" si="52"/>
        <v>-50.997946611909654</v>
      </c>
      <c r="N276" s="50">
        <f>(Gesamt!$B$2-IF(H276=0,G276,H276))/365.25</f>
        <v>116</v>
      </c>
      <c r="O276" s="50">
        <f t="shared" si="56"/>
        <v>65.002053388090346</v>
      </c>
      <c r="P276" s="51">
        <f>IF(AND(OR(AND(H276&lt;=Gesamt!$B$11,G276&lt;=Gesamt!$B$11),AND(H276&gt;0,H276&lt;=Gesamt!$B$11)), O276&gt;=Gesamt!$B$4),VLOOKUP(O276,Gesamt!$B$4:$C$9,2),0)</f>
        <v>12</v>
      </c>
      <c r="Q276" s="37">
        <f>IF(M276&gt;0,((P276*K276/12)/O276*N276*((1+L276)^M276))/((1+Gesamt!$B$29)^(O276-N276)),0)</f>
        <v>0</v>
      </c>
      <c r="R276" s="52">
        <f>(F276+(IF(C276="W",IF(F276&lt;23347,VLOOKUP(23346,Staffelung,2,FALSE)*365.25,IF(F276&gt;24990,VLOOKUP(24991,Staffelung,2,FALSE)*365.25,VLOOKUP(F276,Staffelung,2,FALSE)*365.25)),Gesamt!$B$26*365.25)))</f>
        <v>23741.25</v>
      </c>
      <c r="S276" s="52">
        <f t="shared" si="53"/>
        <v>23742</v>
      </c>
      <c r="T276" s="53">
        <f t="shared" si="57"/>
        <v>65</v>
      </c>
      <c r="U276" s="49">
        <f t="shared" si="54"/>
        <v>-50.997946611909654</v>
      </c>
      <c r="V276" s="50">
        <f>(Gesamt!$B$2-IF(I276=0,G276,I276))/365.25</f>
        <v>116</v>
      </c>
      <c r="W276" s="50">
        <f t="shared" si="58"/>
        <v>65.002053388090346</v>
      </c>
      <c r="X276" s="54">
        <f>(F276+(IF(C276="W",IF(F276&lt;23347,VLOOKUP(23346,Staffelung,2,FALSE)*365.25,IF(F276&gt;24990,VLOOKUP(24991,Staffelung,2,FALSE)*365.25,VLOOKUP(F276,Staffelung,2,FALSE)*365.25)),Gesamt!$B$26*365.25)))</f>
        <v>23741.25</v>
      </c>
      <c r="Y276" s="52">
        <f t="shared" si="55"/>
        <v>23742</v>
      </c>
      <c r="Z276" s="53">
        <f t="shared" si="59"/>
        <v>65</v>
      </c>
      <c r="AA276" s="55">
        <f>IF(YEAR(Y276)&lt;=YEAR(Gesamt!$B$2),0,IF(V276&lt;Gesamt!$B$32,(IF(I276=0,G276,I276)+365.25*Gesamt!$B$32),0))</f>
        <v>0</v>
      </c>
      <c r="AB276" s="56">
        <f>IF(U276&lt;Gesamt!$B$36,Gesamt!$C$36,IF(U276&lt;Gesamt!$B$37,Gesamt!$C$37,IF(U276&lt;Gesamt!$B$38,Gesamt!$C$38,Gesamt!$C$39)))</f>
        <v>0</v>
      </c>
      <c r="AC276" s="36">
        <f>IF(AA276&gt;0,IF(AA276&lt;X276,K276/12*Gesamt!$C$32*(1+L276)^(Gesamt!$B$32-VB!V276)*(1+$K$4),0),0)</f>
        <v>0</v>
      </c>
      <c r="AD276" s="36">
        <f>(AC276/Gesamt!$B$32*V276/((1+Gesamt!$B$29)^(Gesamt!$B$32-VB!V276))*(1+AB276))</f>
        <v>0</v>
      </c>
      <c r="AE276" s="55">
        <f>IF(YEAR($Y276)&lt;=YEAR(Gesamt!$B$2),0,IF($V276&lt;Gesamt!$B$33,(IF($I276=0,$G276,$I276)+365.25*Gesamt!$B$33),0))</f>
        <v>0</v>
      </c>
      <c r="AF276" s="36" t="b">
        <f>IF(AE276&gt;0,IF(AE276&lt;$Y276,$K276/12*Gesamt!$C$33*(1+$L276)^(Gesamt!$B$33-VB!$V276)*(1+$K$4),IF(W276&gt;=35,K276/12*Gesamt!$C$33*(1+L276)^(W276-VB!V276)*(1+$K$4),0)))</f>
        <v>0</v>
      </c>
      <c r="AG276" s="36">
        <f>IF(W276&gt;=40,(AF276/Gesamt!$B$33*V276/((1+Gesamt!$B$29)^(Gesamt!$B$33-VB!V276))*(1+AB276)),IF(W276&gt;=35,(AF276/W276*V276/((1+Gesamt!$B$29)^(W276-VB!V276))*(1+AB276)),0))</f>
        <v>0</v>
      </c>
    </row>
    <row r="277" spans="4:33" x14ac:dyDescent="0.15">
      <c r="D277" s="41"/>
      <c r="F277" s="40"/>
      <c r="G277" s="40"/>
      <c r="J277" s="47"/>
      <c r="K277" s="32">
        <f t="shared" si="51"/>
        <v>0</v>
      </c>
      <c r="L277" s="48">
        <v>1.4999999999999999E-2</v>
      </c>
      <c r="M277" s="49">
        <f t="shared" si="52"/>
        <v>-50.997946611909654</v>
      </c>
      <c r="N277" s="50">
        <f>(Gesamt!$B$2-IF(H277=0,G277,H277))/365.25</f>
        <v>116</v>
      </c>
      <c r="O277" s="50">
        <f t="shared" si="56"/>
        <v>65.002053388090346</v>
      </c>
      <c r="P277" s="51">
        <f>IF(AND(OR(AND(H277&lt;=Gesamt!$B$11,G277&lt;=Gesamt!$B$11),AND(H277&gt;0,H277&lt;=Gesamt!$B$11)), O277&gt;=Gesamt!$B$4),VLOOKUP(O277,Gesamt!$B$4:$C$9,2),0)</f>
        <v>12</v>
      </c>
      <c r="Q277" s="37">
        <f>IF(M277&gt;0,((P277*K277/12)/O277*N277*((1+L277)^M277))/((1+Gesamt!$B$29)^(O277-N277)),0)</f>
        <v>0</v>
      </c>
      <c r="R277" s="52">
        <f>(F277+(IF(C277="W",IF(F277&lt;23347,VLOOKUP(23346,Staffelung,2,FALSE)*365.25,IF(F277&gt;24990,VLOOKUP(24991,Staffelung,2,FALSE)*365.25,VLOOKUP(F277,Staffelung,2,FALSE)*365.25)),Gesamt!$B$26*365.25)))</f>
        <v>23741.25</v>
      </c>
      <c r="S277" s="52">
        <f t="shared" si="53"/>
        <v>23742</v>
      </c>
      <c r="T277" s="53">
        <f t="shared" si="57"/>
        <v>65</v>
      </c>
      <c r="U277" s="49">
        <f t="shared" si="54"/>
        <v>-50.997946611909654</v>
      </c>
      <c r="V277" s="50">
        <f>(Gesamt!$B$2-IF(I277=0,G277,I277))/365.25</f>
        <v>116</v>
      </c>
      <c r="W277" s="50">
        <f t="shared" si="58"/>
        <v>65.002053388090346</v>
      </c>
      <c r="X277" s="54">
        <f>(F277+(IF(C277="W",IF(F277&lt;23347,VLOOKUP(23346,Staffelung,2,FALSE)*365.25,IF(F277&gt;24990,VLOOKUP(24991,Staffelung,2,FALSE)*365.25,VLOOKUP(F277,Staffelung,2,FALSE)*365.25)),Gesamt!$B$26*365.25)))</f>
        <v>23741.25</v>
      </c>
      <c r="Y277" s="52">
        <f t="shared" si="55"/>
        <v>23742</v>
      </c>
      <c r="Z277" s="53">
        <f t="shared" si="59"/>
        <v>65</v>
      </c>
      <c r="AA277" s="55">
        <f>IF(YEAR(Y277)&lt;=YEAR(Gesamt!$B$2),0,IF(V277&lt;Gesamt!$B$32,(IF(I277=0,G277,I277)+365.25*Gesamt!$B$32),0))</f>
        <v>0</v>
      </c>
      <c r="AB277" s="56">
        <f>IF(U277&lt;Gesamt!$B$36,Gesamt!$C$36,IF(U277&lt;Gesamt!$B$37,Gesamt!$C$37,IF(U277&lt;Gesamt!$B$38,Gesamt!$C$38,Gesamt!$C$39)))</f>
        <v>0</v>
      </c>
      <c r="AC277" s="36">
        <f>IF(AA277&gt;0,IF(AA277&lt;X277,K277/12*Gesamt!$C$32*(1+L277)^(Gesamt!$B$32-VB!V277)*(1+$K$4),0),0)</f>
        <v>0</v>
      </c>
      <c r="AD277" s="36">
        <f>(AC277/Gesamt!$B$32*V277/((1+Gesamt!$B$29)^(Gesamt!$B$32-VB!V277))*(1+AB277))</f>
        <v>0</v>
      </c>
      <c r="AE277" s="55">
        <f>IF(YEAR($Y277)&lt;=YEAR(Gesamt!$B$2),0,IF($V277&lt;Gesamt!$B$33,(IF($I277=0,$G277,$I277)+365.25*Gesamt!$B$33),0))</f>
        <v>0</v>
      </c>
      <c r="AF277" s="36" t="b">
        <f>IF(AE277&gt;0,IF(AE277&lt;$Y277,$K277/12*Gesamt!$C$33*(1+$L277)^(Gesamt!$B$33-VB!$V277)*(1+$K$4),IF(W277&gt;=35,K277/12*Gesamt!$C$33*(1+L277)^(W277-VB!V277)*(1+$K$4),0)))</f>
        <v>0</v>
      </c>
      <c r="AG277" s="36">
        <f>IF(W277&gt;=40,(AF277/Gesamt!$B$33*V277/((1+Gesamt!$B$29)^(Gesamt!$B$33-VB!V277))*(1+AB277)),IF(W277&gt;=35,(AF277/W277*V277/((1+Gesamt!$B$29)^(W277-VB!V277))*(1+AB277)),0))</f>
        <v>0</v>
      </c>
    </row>
    <row r="278" spans="4:33" x14ac:dyDescent="0.15">
      <c r="D278" s="41"/>
      <c r="F278" s="40"/>
      <c r="G278" s="40"/>
      <c r="J278" s="47"/>
      <c r="K278" s="32">
        <f t="shared" si="51"/>
        <v>0</v>
      </c>
      <c r="L278" s="48">
        <v>1.4999999999999999E-2</v>
      </c>
      <c r="M278" s="49">
        <f t="shared" si="52"/>
        <v>-50.997946611909654</v>
      </c>
      <c r="N278" s="50">
        <f>(Gesamt!$B$2-IF(H278=0,G278,H278))/365.25</f>
        <v>116</v>
      </c>
      <c r="O278" s="50">
        <f t="shared" si="56"/>
        <v>65.002053388090346</v>
      </c>
      <c r="P278" s="51">
        <f>IF(AND(OR(AND(H278&lt;=Gesamt!$B$11,G278&lt;=Gesamt!$B$11),AND(H278&gt;0,H278&lt;=Gesamt!$B$11)), O278&gt;=Gesamt!$B$4),VLOOKUP(O278,Gesamt!$B$4:$C$9,2),0)</f>
        <v>12</v>
      </c>
      <c r="Q278" s="37">
        <f>IF(M278&gt;0,((P278*K278/12)/O278*N278*((1+L278)^M278))/((1+Gesamt!$B$29)^(O278-N278)),0)</f>
        <v>0</v>
      </c>
      <c r="R278" s="52">
        <f>(F278+(IF(C278="W",IF(F278&lt;23347,VLOOKUP(23346,Staffelung,2,FALSE)*365.25,IF(F278&gt;24990,VLOOKUP(24991,Staffelung,2,FALSE)*365.25,VLOOKUP(F278,Staffelung,2,FALSE)*365.25)),Gesamt!$B$26*365.25)))</f>
        <v>23741.25</v>
      </c>
      <c r="S278" s="52">
        <f t="shared" si="53"/>
        <v>23742</v>
      </c>
      <c r="T278" s="53">
        <f t="shared" si="57"/>
        <v>65</v>
      </c>
      <c r="U278" s="49">
        <f t="shared" si="54"/>
        <v>-50.997946611909654</v>
      </c>
      <c r="V278" s="50">
        <f>(Gesamt!$B$2-IF(I278=0,G278,I278))/365.25</f>
        <v>116</v>
      </c>
      <c r="W278" s="50">
        <f t="shared" si="58"/>
        <v>65.002053388090346</v>
      </c>
      <c r="X278" s="54">
        <f>(F278+(IF(C278="W",IF(F278&lt;23347,VLOOKUP(23346,Staffelung,2,FALSE)*365.25,IF(F278&gt;24990,VLOOKUP(24991,Staffelung,2,FALSE)*365.25,VLOOKUP(F278,Staffelung,2,FALSE)*365.25)),Gesamt!$B$26*365.25)))</f>
        <v>23741.25</v>
      </c>
      <c r="Y278" s="52">
        <f t="shared" si="55"/>
        <v>23742</v>
      </c>
      <c r="Z278" s="53">
        <f t="shared" si="59"/>
        <v>65</v>
      </c>
      <c r="AA278" s="55">
        <f>IF(YEAR(Y278)&lt;=YEAR(Gesamt!$B$2),0,IF(V278&lt;Gesamt!$B$32,(IF(I278=0,G278,I278)+365.25*Gesamt!$B$32),0))</f>
        <v>0</v>
      </c>
      <c r="AB278" s="56">
        <f>IF(U278&lt;Gesamt!$B$36,Gesamt!$C$36,IF(U278&lt;Gesamt!$B$37,Gesamt!$C$37,IF(U278&lt;Gesamt!$B$38,Gesamt!$C$38,Gesamt!$C$39)))</f>
        <v>0</v>
      </c>
      <c r="AC278" s="36">
        <f>IF(AA278&gt;0,IF(AA278&lt;X278,K278/12*Gesamt!$C$32*(1+L278)^(Gesamt!$B$32-VB!V278)*(1+$K$4),0),0)</f>
        <v>0</v>
      </c>
      <c r="AD278" s="36">
        <f>(AC278/Gesamt!$B$32*V278/((1+Gesamt!$B$29)^(Gesamt!$B$32-VB!V278))*(1+AB278))</f>
        <v>0</v>
      </c>
      <c r="AE278" s="55">
        <f>IF(YEAR($Y278)&lt;=YEAR(Gesamt!$B$2),0,IF($V278&lt;Gesamt!$B$33,(IF($I278=0,$G278,$I278)+365.25*Gesamt!$B$33),0))</f>
        <v>0</v>
      </c>
      <c r="AF278" s="36" t="b">
        <f>IF(AE278&gt;0,IF(AE278&lt;$Y278,$K278/12*Gesamt!$C$33*(1+$L278)^(Gesamt!$B$33-VB!$V278)*(1+$K$4),IF(W278&gt;=35,K278/12*Gesamt!$C$33*(1+L278)^(W278-VB!V278)*(1+$K$4),0)))</f>
        <v>0</v>
      </c>
      <c r="AG278" s="36">
        <f>IF(W278&gt;=40,(AF278/Gesamt!$B$33*V278/((1+Gesamt!$B$29)^(Gesamt!$B$33-VB!V278))*(1+AB278)),IF(W278&gt;=35,(AF278/W278*V278/((1+Gesamt!$B$29)^(W278-VB!V278))*(1+AB278)),0))</f>
        <v>0</v>
      </c>
    </row>
    <row r="279" spans="4:33" x14ac:dyDescent="0.15">
      <c r="D279" s="41"/>
      <c r="F279" s="40"/>
      <c r="G279" s="40"/>
      <c r="J279" s="47"/>
      <c r="K279" s="32">
        <f t="shared" si="51"/>
        <v>0</v>
      </c>
      <c r="L279" s="48">
        <v>1.4999999999999999E-2</v>
      </c>
      <c r="M279" s="49">
        <f t="shared" si="52"/>
        <v>-50.997946611909654</v>
      </c>
      <c r="N279" s="50">
        <f>(Gesamt!$B$2-IF(H279=0,G279,H279))/365.25</f>
        <v>116</v>
      </c>
      <c r="O279" s="50">
        <f t="shared" si="56"/>
        <v>65.002053388090346</v>
      </c>
      <c r="P279" s="51">
        <f>IF(AND(OR(AND(H279&lt;=Gesamt!$B$11,G279&lt;=Gesamt!$B$11),AND(H279&gt;0,H279&lt;=Gesamt!$B$11)), O279&gt;=Gesamt!$B$4),VLOOKUP(O279,Gesamt!$B$4:$C$9,2),0)</f>
        <v>12</v>
      </c>
      <c r="Q279" s="37">
        <f>IF(M279&gt;0,((P279*K279/12)/O279*N279*((1+L279)^M279))/((1+Gesamt!$B$29)^(O279-N279)),0)</f>
        <v>0</v>
      </c>
      <c r="R279" s="52">
        <f>(F279+(IF(C279="W",IF(F279&lt;23347,VLOOKUP(23346,Staffelung,2,FALSE)*365.25,IF(F279&gt;24990,VLOOKUP(24991,Staffelung,2,FALSE)*365.25,VLOOKUP(F279,Staffelung,2,FALSE)*365.25)),Gesamt!$B$26*365.25)))</f>
        <v>23741.25</v>
      </c>
      <c r="S279" s="52">
        <f t="shared" si="53"/>
        <v>23742</v>
      </c>
      <c r="T279" s="53">
        <f t="shared" si="57"/>
        <v>65</v>
      </c>
      <c r="U279" s="49">
        <f t="shared" si="54"/>
        <v>-50.997946611909654</v>
      </c>
      <c r="V279" s="50">
        <f>(Gesamt!$B$2-IF(I279=0,G279,I279))/365.25</f>
        <v>116</v>
      </c>
      <c r="W279" s="50">
        <f t="shared" si="58"/>
        <v>65.002053388090346</v>
      </c>
      <c r="X279" s="54">
        <f>(F279+(IF(C279="W",IF(F279&lt;23347,VLOOKUP(23346,Staffelung,2,FALSE)*365.25,IF(F279&gt;24990,VLOOKUP(24991,Staffelung,2,FALSE)*365.25,VLOOKUP(F279,Staffelung,2,FALSE)*365.25)),Gesamt!$B$26*365.25)))</f>
        <v>23741.25</v>
      </c>
      <c r="Y279" s="52">
        <f t="shared" si="55"/>
        <v>23742</v>
      </c>
      <c r="Z279" s="53">
        <f t="shared" si="59"/>
        <v>65</v>
      </c>
      <c r="AA279" s="55">
        <f>IF(YEAR(Y279)&lt;=YEAR(Gesamt!$B$2),0,IF(V279&lt;Gesamt!$B$32,(IF(I279=0,G279,I279)+365.25*Gesamt!$B$32),0))</f>
        <v>0</v>
      </c>
      <c r="AB279" s="56">
        <f>IF(U279&lt;Gesamt!$B$36,Gesamt!$C$36,IF(U279&lt;Gesamt!$B$37,Gesamt!$C$37,IF(U279&lt;Gesamt!$B$38,Gesamt!$C$38,Gesamt!$C$39)))</f>
        <v>0</v>
      </c>
      <c r="AC279" s="36">
        <f>IF(AA279&gt;0,IF(AA279&lt;X279,K279/12*Gesamt!$C$32*(1+L279)^(Gesamt!$B$32-VB!V279)*(1+$K$4),0),0)</f>
        <v>0</v>
      </c>
      <c r="AD279" s="36">
        <f>(AC279/Gesamt!$B$32*V279/((1+Gesamt!$B$29)^(Gesamt!$B$32-VB!V279))*(1+AB279))</f>
        <v>0</v>
      </c>
      <c r="AE279" s="55">
        <f>IF(YEAR($Y279)&lt;=YEAR(Gesamt!$B$2),0,IF($V279&lt;Gesamt!$B$33,(IF($I279=0,$G279,$I279)+365.25*Gesamt!$B$33),0))</f>
        <v>0</v>
      </c>
      <c r="AF279" s="36" t="b">
        <f>IF(AE279&gt;0,IF(AE279&lt;$Y279,$K279/12*Gesamt!$C$33*(1+$L279)^(Gesamt!$B$33-VB!$V279)*(1+$K$4),IF(W279&gt;=35,K279/12*Gesamt!$C$33*(1+L279)^(W279-VB!V279)*(1+$K$4),0)))</f>
        <v>0</v>
      </c>
      <c r="AG279" s="36">
        <f>IF(W279&gt;=40,(AF279/Gesamt!$B$33*V279/((1+Gesamt!$B$29)^(Gesamt!$B$33-VB!V279))*(1+AB279)),IF(W279&gt;=35,(AF279/W279*V279/((1+Gesamt!$B$29)^(W279-VB!V279))*(1+AB279)),0))</f>
        <v>0</v>
      </c>
    </row>
    <row r="280" spans="4:33" x14ac:dyDescent="0.15">
      <c r="D280" s="41"/>
      <c r="F280" s="40"/>
      <c r="G280" s="40"/>
      <c r="J280" s="47"/>
      <c r="K280" s="32">
        <f t="shared" si="51"/>
        <v>0</v>
      </c>
      <c r="L280" s="48">
        <v>1.4999999999999999E-2</v>
      </c>
      <c r="M280" s="49">
        <f t="shared" si="52"/>
        <v>-50.997946611909654</v>
      </c>
      <c r="N280" s="50">
        <f>(Gesamt!$B$2-IF(H280=0,G280,H280))/365.25</f>
        <v>116</v>
      </c>
      <c r="O280" s="50">
        <f t="shared" si="56"/>
        <v>65.002053388090346</v>
      </c>
      <c r="P280" s="51">
        <f>IF(AND(OR(AND(H280&lt;=Gesamt!$B$11,G280&lt;=Gesamt!$B$11),AND(H280&gt;0,H280&lt;=Gesamt!$B$11)), O280&gt;=Gesamt!$B$4),VLOOKUP(O280,Gesamt!$B$4:$C$9,2),0)</f>
        <v>12</v>
      </c>
      <c r="Q280" s="37">
        <f>IF(M280&gt;0,((P280*K280/12)/O280*N280*((1+L280)^M280))/((1+Gesamt!$B$29)^(O280-N280)),0)</f>
        <v>0</v>
      </c>
      <c r="R280" s="52">
        <f>(F280+(IF(C280="W",IF(F280&lt;23347,VLOOKUP(23346,Staffelung,2,FALSE)*365.25,IF(F280&gt;24990,VLOOKUP(24991,Staffelung,2,FALSE)*365.25,VLOOKUP(F280,Staffelung,2,FALSE)*365.25)),Gesamt!$B$26*365.25)))</f>
        <v>23741.25</v>
      </c>
      <c r="S280" s="52">
        <f t="shared" si="53"/>
        <v>23742</v>
      </c>
      <c r="T280" s="53">
        <f t="shared" si="57"/>
        <v>65</v>
      </c>
      <c r="U280" s="49">
        <f t="shared" si="54"/>
        <v>-50.997946611909654</v>
      </c>
      <c r="V280" s="50">
        <f>(Gesamt!$B$2-IF(I280=0,G280,I280))/365.25</f>
        <v>116</v>
      </c>
      <c r="W280" s="50">
        <f t="shared" si="58"/>
        <v>65.002053388090346</v>
      </c>
      <c r="X280" s="54">
        <f>(F280+(IF(C280="W",IF(F280&lt;23347,VLOOKUP(23346,Staffelung,2,FALSE)*365.25,IF(F280&gt;24990,VLOOKUP(24991,Staffelung,2,FALSE)*365.25,VLOOKUP(F280,Staffelung,2,FALSE)*365.25)),Gesamt!$B$26*365.25)))</f>
        <v>23741.25</v>
      </c>
      <c r="Y280" s="52">
        <f t="shared" si="55"/>
        <v>23742</v>
      </c>
      <c r="Z280" s="53">
        <f t="shared" si="59"/>
        <v>65</v>
      </c>
      <c r="AA280" s="55">
        <f>IF(YEAR(Y280)&lt;=YEAR(Gesamt!$B$2),0,IF(V280&lt;Gesamt!$B$32,(IF(I280=0,G280,I280)+365.25*Gesamt!$B$32),0))</f>
        <v>0</v>
      </c>
      <c r="AB280" s="56">
        <f>IF(U280&lt;Gesamt!$B$36,Gesamt!$C$36,IF(U280&lt;Gesamt!$B$37,Gesamt!$C$37,IF(U280&lt;Gesamt!$B$38,Gesamt!$C$38,Gesamt!$C$39)))</f>
        <v>0</v>
      </c>
      <c r="AC280" s="36">
        <f>IF(AA280&gt;0,IF(AA280&lt;X280,K280/12*Gesamt!$C$32*(1+L280)^(Gesamt!$B$32-VB!V280)*(1+$K$4),0),0)</f>
        <v>0</v>
      </c>
      <c r="AD280" s="36">
        <f>(AC280/Gesamt!$B$32*V280/((1+Gesamt!$B$29)^(Gesamt!$B$32-VB!V280))*(1+AB280))</f>
        <v>0</v>
      </c>
      <c r="AE280" s="55">
        <f>IF(YEAR($Y280)&lt;=YEAR(Gesamt!$B$2),0,IF($V280&lt;Gesamt!$B$33,(IF($I280=0,$G280,$I280)+365.25*Gesamt!$B$33),0))</f>
        <v>0</v>
      </c>
      <c r="AF280" s="36" t="b">
        <f>IF(AE280&gt;0,IF(AE280&lt;$Y280,$K280/12*Gesamt!$C$33*(1+$L280)^(Gesamt!$B$33-VB!$V280)*(1+$K$4),IF(W280&gt;=35,K280/12*Gesamt!$C$33*(1+L280)^(W280-VB!V280)*(1+$K$4),0)))</f>
        <v>0</v>
      </c>
      <c r="AG280" s="36">
        <f>IF(W280&gt;=40,(AF280/Gesamt!$B$33*V280/((1+Gesamt!$B$29)^(Gesamt!$B$33-VB!V280))*(1+AB280)),IF(W280&gt;=35,(AF280/W280*V280/((1+Gesamt!$B$29)^(W280-VB!V280))*(1+AB280)),0))</f>
        <v>0</v>
      </c>
    </row>
    <row r="281" spans="4:33" x14ac:dyDescent="0.15">
      <c r="D281" s="41"/>
      <c r="F281" s="40"/>
      <c r="G281" s="40"/>
      <c r="J281" s="47"/>
      <c r="K281" s="32">
        <f t="shared" si="51"/>
        <v>0</v>
      </c>
      <c r="L281" s="48">
        <v>1.4999999999999999E-2</v>
      </c>
      <c r="M281" s="49">
        <f t="shared" si="52"/>
        <v>-50.997946611909654</v>
      </c>
      <c r="N281" s="50">
        <f>(Gesamt!$B$2-IF(H281=0,G281,H281))/365.25</f>
        <v>116</v>
      </c>
      <c r="O281" s="50">
        <f t="shared" si="56"/>
        <v>65.002053388090346</v>
      </c>
      <c r="P281" s="51">
        <f>IF(AND(OR(AND(H281&lt;=Gesamt!$B$11,G281&lt;=Gesamt!$B$11),AND(H281&gt;0,H281&lt;=Gesamt!$B$11)), O281&gt;=Gesamt!$B$4),VLOOKUP(O281,Gesamt!$B$4:$C$9,2),0)</f>
        <v>12</v>
      </c>
      <c r="Q281" s="37">
        <f>IF(M281&gt;0,((P281*K281/12)/O281*N281*((1+L281)^M281))/((1+Gesamt!$B$29)^(O281-N281)),0)</f>
        <v>0</v>
      </c>
      <c r="R281" s="52">
        <f>(F281+(IF(C281="W",IF(F281&lt;23347,VLOOKUP(23346,Staffelung,2,FALSE)*365.25,IF(F281&gt;24990,VLOOKUP(24991,Staffelung,2,FALSE)*365.25,VLOOKUP(F281,Staffelung,2,FALSE)*365.25)),Gesamt!$B$26*365.25)))</f>
        <v>23741.25</v>
      </c>
      <c r="S281" s="52">
        <f t="shared" si="53"/>
        <v>23742</v>
      </c>
      <c r="T281" s="53">
        <f t="shared" si="57"/>
        <v>65</v>
      </c>
      <c r="U281" s="49">
        <f t="shared" si="54"/>
        <v>-50.997946611909654</v>
      </c>
      <c r="V281" s="50">
        <f>(Gesamt!$B$2-IF(I281=0,G281,I281))/365.25</f>
        <v>116</v>
      </c>
      <c r="W281" s="50">
        <f t="shared" si="58"/>
        <v>65.002053388090346</v>
      </c>
      <c r="X281" s="54">
        <f>(F281+(IF(C281="W",IF(F281&lt;23347,VLOOKUP(23346,Staffelung,2,FALSE)*365.25,IF(F281&gt;24990,VLOOKUP(24991,Staffelung,2,FALSE)*365.25,VLOOKUP(F281,Staffelung,2,FALSE)*365.25)),Gesamt!$B$26*365.25)))</f>
        <v>23741.25</v>
      </c>
      <c r="Y281" s="52">
        <f t="shared" si="55"/>
        <v>23742</v>
      </c>
      <c r="Z281" s="53">
        <f t="shared" si="59"/>
        <v>65</v>
      </c>
      <c r="AA281" s="55">
        <f>IF(YEAR(Y281)&lt;=YEAR(Gesamt!$B$2),0,IF(V281&lt;Gesamt!$B$32,(IF(I281=0,G281,I281)+365.25*Gesamt!$B$32),0))</f>
        <v>0</v>
      </c>
      <c r="AB281" s="56">
        <f>IF(U281&lt;Gesamt!$B$36,Gesamt!$C$36,IF(U281&lt;Gesamt!$B$37,Gesamt!$C$37,IF(U281&lt;Gesamt!$B$38,Gesamt!$C$38,Gesamt!$C$39)))</f>
        <v>0</v>
      </c>
      <c r="AC281" s="36">
        <f>IF(AA281&gt;0,IF(AA281&lt;X281,K281/12*Gesamt!$C$32*(1+L281)^(Gesamt!$B$32-VB!V281)*(1+$K$4),0),0)</f>
        <v>0</v>
      </c>
      <c r="AD281" s="36">
        <f>(AC281/Gesamt!$B$32*V281/((1+Gesamt!$B$29)^(Gesamt!$B$32-VB!V281))*(1+AB281))</f>
        <v>0</v>
      </c>
      <c r="AE281" s="55">
        <f>IF(YEAR($Y281)&lt;=YEAR(Gesamt!$B$2),0,IF($V281&lt;Gesamt!$B$33,(IF($I281=0,$G281,$I281)+365.25*Gesamt!$B$33),0))</f>
        <v>0</v>
      </c>
      <c r="AF281" s="36" t="b">
        <f>IF(AE281&gt;0,IF(AE281&lt;$Y281,$K281/12*Gesamt!$C$33*(1+$L281)^(Gesamt!$B$33-VB!$V281)*(1+$K$4),IF(W281&gt;=35,K281/12*Gesamt!$C$33*(1+L281)^(W281-VB!V281)*(1+$K$4),0)))</f>
        <v>0</v>
      </c>
      <c r="AG281" s="36">
        <f>IF(W281&gt;=40,(AF281/Gesamt!$B$33*V281/((1+Gesamt!$B$29)^(Gesamt!$B$33-VB!V281))*(1+AB281)),IF(W281&gt;=35,(AF281/W281*V281/((1+Gesamt!$B$29)^(W281-VB!V281))*(1+AB281)),0))</f>
        <v>0</v>
      </c>
    </row>
    <row r="282" spans="4:33" x14ac:dyDescent="0.15">
      <c r="D282" s="41"/>
      <c r="F282" s="40"/>
      <c r="G282" s="40"/>
      <c r="J282" s="47"/>
      <c r="K282" s="32">
        <f t="shared" si="51"/>
        <v>0</v>
      </c>
      <c r="L282" s="48">
        <v>1.4999999999999999E-2</v>
      </c>
      <c r="M282" s="49">
        <f t="shared" si="52"/>
        <v>-50.997946611909654</v>
      </c>
      <c r="N282" s="50">
        <f>(Gesamt!$B$2-IF(H282=0,G282,H282))/365.25</f>
        <v>116</v>
      </c>
      <c r="O282" s="50">
        <f t="shared" si="56"/>
        <v>65.002053388090346</v>
      </c>
      <c r="P282" s="51">
        <f>IF(AND(OR(AND(H282&lt;=Gesamt!$B$11,G282&lt;=Gesamt!$B$11),AND(H282&gt;0,H282&lt;=Gesamt!$B$11)), O282&gt;=Gesamt!$B$4),VLOOKUP(O282,Gesamt!$B$4:$C$9,2),0)</f>
        <v>12</v>
      </c>
      <c r="Q282" s="37">
        <f>IF(M282&gt;0,((P282*K282/12)/O282*N282*((1+L282)^M282))/((1+Gesamt!$B$29)^(O282-N282)),0)</f>
        <v>0</v>
      </c>
      <c r="R282" s="52">
        <f>(F282+(IF(C282="W",IF(F282&lt;23347,VLOOKUP(23346,Staffelung,2,FALSE)*365.25,IF(F282&gt;24990,VLOOKUP(24991,Staffelung,2,FALSE)*365.25,VLOOKUP(F282,Staffelung,2,FALSE)*365.25)),Gesamt!$B$26*365.25)))</f>
        <v>23741.25</v>
      </c>
      <c r="S282" s="52">
        <f t="shared" si="53"/>
        <v>23742</v>
      </c>
      <c r="T282" s="53">
        <f t="shared" si="57"/>
        <v>65</v>
      </c>
      <c r="U282" s="49">
        <f t="shared" si="54"/>
        <v>-50.997946611909654</v>
      </c>
      <c r="V282" s="50">
        <f>(Gesamt!$B$2-IF(I282=0,G282,I282))/365.25</f>
        <v>116</v>
      </c>
      <c r="W282" s="50">
        <f t="shared" si="58"/>
        <v>65.002053388090346</v>
      </c>
      <c r="X282" s="54">
        <f>(F282+(IF(C282="W",IF(F282&lt;23347,VLOOKUP(23346,Staffelung,2,FALSE)*365.25,IF(F282&gt;24990,VLOOKUP(24991,Staffelung,2,FALSE)*365.25,VLOOKUP(F282,Staffelung,2,FALSE)*365.25)),Gesamt!$B$26*365.25)))</f>
        <v>23741.25</v>
      </c>
      <c r="Y282" s="52">
        <f t="shared" si="55"/>
        <v>23742</v>
      </c>
      <c r="Z282" s="53">
        <f t="shared" si="59"/>
        <v>65</v>
      </c>
      <c r="AA282" s="55">
        <f>IF(YEAR(Y282)&lt;=YEAR(Gesamt!$B$2),0,IF(V282&lt;Gesamt!$B$32,(IF(I282=0,G282,I282)+365.25*Gesamt!$B$32),0))</f>
        <v>0</v>
      </c>
      <c r="AB282" s="56">
        <f>IF(U282&lt;Gesamt!$B$36,Gesamt!$C$36,IF(U282&lt;Gesamt!$B$37,Gesamt!$C$37,IF(U282&lt;Gesamt!$B$38,Gesamt!$C$38,Gesamt!$C$39)))</f>
        <v>0</v>
      </c>
      <c r="AC282" s="36">
        <f>IF(AA282&gt;0,IF(AA282&lt;X282,K282/12*Gesamt!$C$32*(1+L282)^(Gesamt!$B$32-VB!V282)*(1+$K$4),0),0)</f>
        <v>0</v>
      </c>
      <c r="AD282" s="36">
        <f>(AC282/Gesamt!$B$32*V282/((1+Gesamt!$B$29)^(Gesamt!$B$32-VB!V282))*(1+AB282))</f>
        <v>0</v>
      </c>
      <c r="AE282" s="55">
        <f>IF(YEAR($Y282)&lt;=YEAR(Gesamt!$B$2),0,IF($V282&lt;Gesamt!$B$33,(IF($I282=0,$G282,$I282)+365.25*Gesamt!$B$33),0))</f>
        <v>0</v>
      </c>
      <c r="AF282" s="36" t="b">
        <f>IF(AE282&gt;0,IF(AE282&lt;$Y282,$K282/12*Gesamt!$C$33*(1+$L282)^(Gesamt!$B$33-VB!$V282)*(1+$K$4),IF(W282&gt;=35,K282/12*Gesamt!$C$33*(1+L282)^(W282-VB!V282)*(1+$K$4),0)))</f>
        <v>0</v>
      </c>
      <c r="AG282" s="36">
        <f>IF(W282&gt;=40,(AF282/Gesamt!$B$33*V282/((1+Gesamt!$B$29)^(Gesamt!$B$33-VB!V282))*(1+AB282)),IF(W282&gt;=35,(AF282/W282*V282/((1+Gesamt!$B$29)^(W282-VB!V282))*(1+AB282)),0))</f>
        <v>0</v>
      </c>
    </row>
    <row r="283" spans="4:33" x14ac:dyDescent="0.15">
      <c r="D283" s="41"/>
      <c r="F283" s="40"/>
      <c r="G283" s="40"/>
      <c r="J283" s="47"/>
      <c r="K283" s="32">
        <f t="shared" ref="K283:K346" si="60">J283*12</f>
        <v>0</v>
      </c>
      <c r="L283" s="48">
        <v>1.4999999999999999E-2</v>
      </c>
      <c r="M283" s="49">
        <f t="shared" ref="M283:M346" si="61">+O283-N283</f>
        <v>-50.997946611909654</v>
      </c>
      <c r="N283" s="50">
        <f>(Gesamt!$B$2-IF(H283=0,G283,H283))/365.25</f>
        <v>116</v>
      </c>
      <c r="O283" s="50">
        <f t="shared" si="56"/>
        <v>65.002053388090346</v>
      </c>
      <c r="P283" s="51">
        <f>IF(AND(OR(AND(H283&lt;=Gesamt!$B$11,G283&lt;=Gesamt!$B$11),AND(H283&gt;0,H283&lt;=Gesamt!$B$11)), O283&gt;=Gesamt!$B$4),VLOOKUP(O283,Gesamt!$B$4:$C$9,2),0)</f>
        <v>12</v>
      </c>
      <c r="Q283" s="37">
        <f>IF(M283&gt;0,((P283*K283/12)/O283*N283*((1+L283)^M283))/((1+Gesamt!$B$29)^(O283-N283)),0)</f>
        <v>0</v>
      </c>
      <c r="R283" s="52">
        <f>(F283+(IF(C283="W",IF(F283&lt;23347,VLOOKUP(23346,Staffelung,2,FALSE)*365.25,IF(F283&gt;24990,VLOOKUP(24991,Staffelung,2,FALSE)*365.25,VLOOKUP(F283,Staffelung,2,FALSE)*365.25)),Gesamt!$B$26*365.25)))</f>
        <v>23741.25</v>
      </c>
      <c r="S283" s="52">
        <f t="shared" ref="S283:S346" si="62">EOMONTH(R283,0)</f>
        <v>23742</v>
      </c>
      <c r="T283" s="53">
        <f t="shared" si="57"/>
        <v>65</v>
      </c>
      <c r="U283" s="49">
        <f t="shared" ref="U283:U346" si="63">+W283-V283</f>
        <v>-50.997946611909654</v>
      </c>
      <c r="V283" s="50">
        <f>(Gesamt!$B$2-IF(I283=0,G283,I283))/365.25</f>
        <v>116</v>
      </c>
      <c r="W283" s="50">
        <f t="shared" si="58"/>
        <v>65.002053388090346</v>
      </c>
      <c r="X283" s="54">
        <f>(F283+(IF(C283="W",IF(F283&lt;23347,VLOOKUP(23346,Staffelung,2,FALSE)*365.25,IF(F283&gt;24990,VLOOKUP(24991,Staffelung,2,FALSE)*365.25,VLOOKUP(F283,Staffelung,2,FALSE)*365.25)),Gesamt!$B$26*365.25)))</f>
        <v>23741.25</v>
      </c>
      <c r="Y283" s="52">
        <f t="shared" ref="Y283:Y346" si="64">S283</f>
        <v>23742</v>
      </c>
      <c r="Z283" s="53">
        <f t="shared" si="59"/>
        <v>65</v>
      </c>
      <c r="AA283" s="55">
        <f>IF(YEAR(Y283)&lt;=YEAR(Gesamt!$B$2),0,IF(V283&lt;Gesamt!$B$32,(IF(I283=0,G283,I283)+365.25*Gesamt!$B$32),0))</f>
        <v>0</v>
      </c>
      <c r="AB283" s="56">
        <f>IF(U283&lt;Gesamt!$B$36,Gesamt!$C$36,IF(U283&lt;Gesamt!$B$37,Gesamt!$C$37,IF(U283&lt;Gesamt!$B$38,Gesamt!$C$38,Gesamt!$C$39)))</f>
        <v>0</v>
      </c>
      <c r="AC283" s="36">
        <f>IF(AA283&gt;0,IF(AA283&lt;X283,K283/12*Gesamt!$C$32*(1+L283)^(Gesamt!$B$32-VB!V283)*(1+$K$4),0),0)</f>
        <v>0</v>
      </c>
      <c r="AD283" s="36">
        <f>(AC283/Gesamt!$B$32*V283/((1+Gesamt!$B$29)^(Gesamt!$B$32-VB!V283))*(1+AB283))</f>
        <v>0</v>
      </c>
      <c r="AE283" s="55">
        <f>IF(YEAR($Y283)&lt;=YEAR(Gesamt!$B$2),0,IF($V283&lt;Gesamt!$B$33,(IF($I283=0,$G283,$I283)+365.25*Gesamt!$B$33),0))</f>
        <v>0</v>
      </c>
      <c r="AF283" s="36" t="b">
        <f>IF(AE283&gt;0,IF(AE283&lt;$Y283,$K283/12*Gesamt!$C$33*(1+$L283)^(Gesamt!$B$33-VB!$V283)*(1+$K$4),IF(W283&gt;=35,K283/12*Gesamt!$C$33*(1+L283)^(W283-VB!V283)*(1+$K$4),0)))</f>
        <v>0</v>
      </c>
      <c r="AG283" s="36">
        <f>IF(W283&gt;=40,(AF283/Gesamt!$B$33*V283/((1+Gesamt!$B$29)^(Gesamt!$B$33-VB!V283))*(1+AB283)),IF(W283&gt;=35,(AF283/W283*V283/((1+Gesamt!$B$29)^(W283-VB!V283))*(1+AB283)),0))</f>
        <v>0</v>
      </c>
    </row>
    <row r="284" spans="4:33" x14ac:dyDescent="0.15">
      <c r="D284" s="41"/>
      <c r="F284" s="40"/>
      <c r="G284" s="40"/>
      <c r="J284" s="47"/>
      <c r="K284" s="32">
        <f t="shared" si="60"/>
        <v>0</v>
      </c>
      <c r="L284" s="48">
        <v>1.4999999999999999E-2</v>
      </c>
      <c r="M284" s="49">
        <f t="shared" si="61"/>
        <v>-50.997946611909654</v>
      </c>
      <c r="N284" s="50">
        <f>(Gesamt!$B$2-IF(H284=0,G284,H284))/365.25</f>
        <v>116</v>
      </c>
      <c r="O284" s="50">
        <f t="shared" si="56"/>
        <v>65.002053388090346</v>
      </c>
      <c r="P284" s="51">
        <f>IF(AND(OR(AND(H284&lt;=Gesamt!$B$11,G284&lt;=Gesamt!$B$11),AND(H284&gt;0,H284&lt;=Gesamt!$B$11)), O284&gt;=Gesamt!$B$4),VLOOKUP(O284,Gesamt!$B$4:$C$9,2),0)</f>
        <v>12</v>
      </c>
      <c r="Q284" s="37">
        <f>IF(M284&gt;0,((P284*K284/12)/O284*N284*((1+L284)^M284))/((1+Gesamt!$B$29)^(O284-N284)),0)</f>
        <v>0</v>
      </c>
      <c r="R284" s="52">
        <f>(F284+(IF(C284="W",IF(F284&lt;23347,VLOOKUP(23346,Staffelung,2,FALSE)*365.25,IF(F284&gt;24990,VLOOKUP(24991,Staffelung,2,FALSE)*365.25,VLOOKUP(F284,Staffelung,2,FALSE)*365.25)),Gesamt!$B$26*365.25)))</f>
        <v>23741.25</v>
      </c>
      <c r="S284" s="52">
        <f t="shared" si="62"/>
        <v>23742</v>
      </c>
      <c r="T284" s="53">
        <f t="shared" si="57"/>
        <v>65</v>
      </c>
      <c r="U284" s="49">
        <f t="shared" si="63"/>
        <v>-50.997946611909654</v>
      </c>
      <c r="V284" s="50">
        <f>(Gesamt!$B$2-IF(I284=0,G284,I284))/365.25</f>
        <v>116</v>
      </c>
      <c r="W284" s="50">
        <f t="shared" si="58"/>
        <v>65.002053388090346</v>
      </c>
      <c r="X284" s="54">
        <f>(F284+(IF(C284="W",IF(F284&lt;23347,VLOOKUP(23346,Staffelung,2,FALSE)*365.25,IF(F284&gt;24990,VLOOKUP(24991,Staffelung,2,FALSE)*365.25,VLOOKUP(F284,Staffelung,2,FALSE)*365.25)),Gesamt!$B$26*365.25)))</f>
        <v>23741.25</v>
      </c>
      <c r="Y284" s="52">
        <f t="shared" si="64"/>
        <v>23742</v>
      </c>
      <c r="Z284" s="53">
        <f t="shared" si="59"/>
        <v>65</v>
      </c>
      <c r="AA284" s="55">
        <f>IF(YEAR(Y284)&lt;=YEAR(Gesamt!$B$2),0,IF(V284&lt;Gesamt!$B$32,(IF(I284=0,G284,I284)+365.25*Gesamt!$B$32),0))</f>
        <v>0</v>
      </c>
      <c r="AB284" s="56">
        <f>IF(U284&lt;Gesamt!$B$36,Gesamt!$C$36,IF(U284&lt;Gesamt!$B$37,Gesamt!$C$37,IF(U284&lt;Gesamt!$B$38,Gesamt!$C$38,Gesamt!$C$39)))</f>
        <v>0</v>
      </c>
      <c r="AC284" s="36">
        <f>IF(AA284&gt;0,IF(AA284&lt;X284,K284/12*Gesamt!$C$32*(1+L284)^(Gesamt!$B$32-VB!V284)*(1+$K$4),0),0)</f>
        <v>0</v>
      </c>
      <c r="AD284" s="36">
        <f>(AC284/Gesamt!$B$32*V284/((1+Gesamt!$B$29)^(Gesamt!$B$32-VB!V284))*(1+AB284))</f>
        <v>0</v>
      </c>
      <c r="AE284" s="55">
        <f>IF(YEAR($Y284)&lt;=YEAR(Gesamt!$B$2),0,IF($V284&lt;Gesamt!$B$33,(IF($I284=0,$G284,$I284)+365.25*Gesamt!$B$33),0))</f>
        <v>0</v>
      </c>
      <c r="AF284" s="36" t="b">
        <f>IF(AE284&gt;0,IF(AE284&lt;$Y284,$K284/12*Gesamt!$C$33*(1+$L284)^(Gesamt!$B$33-VB!$V284)*(1+$K$4),IF(W284&gt;=35,K284/12*Gesamt!$C$33*(1+L284)^(W284-VB!V284)*(1+$K$4),0)))</f>
        <v>0</v>
      </c>
      <c r="AG284" s="36">
        <f>IF(W284&gt;=40,(AF284/Gesamt!$B$33*V284/((1+Gesamt!$B$29)^(Gesamt!$B$33-VB!V284))*(1+AB284)),IF(W284&gt;=35,(AF284/W284*V284/((1+Gesamt!$B$29)^(W284-VB!V284))*(1+AB284)),0))</f>
        <v>0</v>
      </c>
    </row>
    <row r="285" spans="4:33" x14ac:dyDescent="0.15">
      <c r="D285" s="41"/>
      <c r="F285" s="40"/>
      <c r="G285" s="40"/>
      <c r="J285" s="47"/>
      <c r="K285" s="32">
        <f t="shared" si="60"/>
        <v>0</v>
      </c>
      <c r="L285" s="48">
        <v>1.4999999999999999E-2</v>
      </c>
      <c r="M285" s="49">
        <f t="shared" si="61"/>
        <v>-50.997946611909654</v>
      </c>
      <c r="N285" s="50">
        <f>(Gesamt!$B$2-IF(H285=0,G285,H285))/365.25</f>
        <v>116</v>
      </c>
      <c r="O285" s="50">
        <f t="shared" si="56"/>
        <v>65.002053388090346</v>
      </c>
      <c r="P285" s="51">
        <f>IF(AND(OR(AND(H285&lt;=Gesamt!$B$11,G285&lt;=Gesamt!$B$11),AND(H285&gt;0,H285&lt;=Gesamt!$B$11)), O285&gt;=Gesamt!$B$4),VLOOKUP(O285,Gesamt!$B$4:$C$9,2),0)</f>
        <v>12</v>
      </c>
      <c r="Q285" s="37">
        <f>IF(M285&gt;0,((P285*K285/12)/O285*N285*((1+L285)^M285))/((1+Gesamt!$B$29)^(O285-N285)),0)</f>
        <v>0</v>
      </c>
      <c r="R285" s="52">
        <f>(F285+(IF(C285="W",IF(F285&lt;23347,VLOOKUP(23346,Staffelung,2,FALSE)*365.25,IF(F285&gt;24990,VLOOKUP(24991,Staffelung,2,FALSE)*365.25,VLOOKUP(F285,Staffelung,2,FALSE)*365.25)),Gesamt!$B$26*365.25)))</f>
        <v>23741.25</v>
      </c>
      <c r="S285" s="52">
        <f t="shared" si="62"/>
        <v>23742</v>
      </c>
      <c r="T285" s="53">
        <f t="shared" si="57"/>
        <v>65</v>
      </c>
      <c r="U285" s="49">
        <f t="shared" si="63"/>
        <v>-50.997946611909654</v>
      </c>
      <c r="V285" s="50">
        <f>(Gesamt!$B$2-IF(I285=0,G285,I285))/365.25</f>
        <v>116</v>
      </c>
      <c r="W285" s="50">
        <f t="shared" si="58"/>
        <v>65.002053388090346</v>
      </c>
      <c r="X285" s="54">
        <f>(F285+(IF(C285="W",IF(F285&lt;23347,VLOOKUP(23346,Staffelung,2,FALSE)*365.25,IF(F285&gt;24990,VLOOKUP(24991,Staffelung,2,FALSE)*365.25,VLOOKUP(F285,Staffelung,2,FALSE)*365.25)),Gesamt!$B$26*365.25)))</f>
        <v>23741.25</v>
      </c>
      <c r="Y285" s="52">
        <f t="shared" si="64"/>
        <v>23742</v>
      </c>
      <c r="Z285" s="53">
        <f t="shared" si="59"/>
        <v>65</v>
      </c>
      <c r="AA285" s="55">
        <f>IF(YEAR(Y285)&lt;=YEAR(Gesamt!$B$2),0,IF(V285&lt;Gesamt!$B$32,(IF(I285=0,G285,I285)+365.25*Gesamt!$B$32),0))</f>
        <v>0</v>
      </c>
      <c r="AB285" s="56">
        <f>IF(U285&lt;Gesamt!$B$36,Gesamt!$C$36,IF(U285&lt;Gesamt!$B$37,Gesamt!$C$37,IF(U285&lt;Gesamt!$B$38,Gesamt!$C$38,Gesamt!$C$39)))</f>
        <v>0</v>
      </c>
      <c r="AC285" s="36">
        <f>IF(AA285&gt;0,IF(AA285&lt;X285,K285/12*Gesamt!$C$32*(1+L285)^(Gesamt!$B$32-VB!V285)*(1+$K$4),0),0)</f>
        <v>0</v>
      </c>
      <c r="AD285" s="36">
        <f>(AC285/Gesamt!$B$32*V285/((1+Gesamt!$B$29)^(Gesamt!$B$32-VB!V285))*(1+AB285))</f>
        <v>0</v>
      </c>
      <c r="AE285" s="55">
        <f>IF(YEAR($Y285)&lt;=YEAR(Gesamt!$B$2),0,IF($V285&lt;Gesamt!$B$33,(IF($I285=0,$G285,$I285)+365.25*Gesamt!$B$33),0))</f>
        <v>0</v>
      </c>
      <c r="AF285" s="36" t="b">
        <f>IF(AE285&gt;0,IF(AE285&lt;$Y285,$K285/12*Gesamt!$C$33*(1+$L285)^(Gesamt!$B$33-VB!$V285)*(1+$K$4),IF(W285&gt;=35,K285/12*Gesamt!$C$33*(1+L285)^(W285-VB!V285)*(1+$K$4),0)))</f>
        <v>0</v>
      </c>
      <c r="AG285" s="36">
        <f>IF(W285&gt;=40,(AF285/Gesamt!$B$33*V285/((1+Gesamt!$B$29)^(Gesamt!$B$33-VB!V285))*(1+AB285)),IF(W285&gt;=35,(AF285/W285*V285/((1+Gesamt!$B$29)^(W285-VB!V285))*(1+AB285)),0))</f>
        <v>0</v>
      </c>
    </row>
    <row r="286" spans="4:33" x14ac:dyDescent="0.15">
      <c r="D286" s="41"/>
      <c r="F286" s="40"/>
      <c r="G286" s="40"/>
      <c r="J286" s="47"/>
      <c r="K286" s="32">
        <f t="shared" si="60"/>
        <v>0</v>
      </c>
      <c r="L286" s="48">
        <v>1.4999999999999999E-2</v>
      </c>
      <c r="M286" s="49">
        <f t="shared" si="61"/>
        <v>-50.997946611909654</v>
      </c>
      <c r="N286" s="50">
        <f>(Gesamt!$B$2-IF(H286=0,G286,H286))/365.25</f>
        <v>116</v>
      </c>
      <c r="O286" s="50">
        <f t="shared" si="56"/>
        <v>65.002053388090346</v>
      </c>
      <c r="P286" s="51">
        <f>IF(AND(OR(AND(H286&lt;=Gesamt!$B$11,G286&lt;=Gesamt!$B$11),AND(H286&gt;0,H286&lt;=Gesamt!$B$11)), O286&gt;=Gesamt!$B$4),VLOOKUP(O286,Gesamt!$B$4:$C$9,2),0)</f>
        <v>12</v>
      </c>
      <c r="Q286" s="37">
        <f>IF(M286&gt;0,((P286*K286/12)/O286*N286*((1+L286)^M286))/((1+Gesamt!$B$29)^(O286-N286)),0)</f>
        <v>0</v>
      </c>
      <c r="R286" s="52">
        <f>(F286+(IF(C286="W",IF(F286&lt;23347,VLOOKUP(23346,Staffelung,2,FALSE)*365.25,IF(F286&gt;24990,VLOOKUP(24991,Staffelung,2,FALSE)*365.25,VLOOKUP(F286,Staffelung,2,FALSE)*365.25)),Gesamt!$B$26*365.25)))</f>
        <v>23741.25</v>
      </c>
      <c r="S286" s="52">
        <f t="shared" si="62"/>
        <v>23742</v>
      </c>
      <c r="T286" s="53">
        <f t="shared" si="57"/>
        <v>65</v>
      </c>
      <c r="U286" s="49">
        <f t="shared" si="63"/>
        <v>-50.997946611909654</v>
      </c>
      <c r="V286" s="50">
        <f>(Gesamt!$B$2-IF(I286=0,G286,I286))/365.25</f>
        <v>116</v>
      </c>
      <c r="W286" s="50">
        <f t="shared" si="58"/>
        <v>65.002053388090346</v>
      </c>
      <c r="X286" s="54">
        <f>(F286+(IF(C286="W",IF(F286&lt;23347,VLOOKUP(23346,Staffelung,2,FALSE)*365.25,IF(F286&gt;24990,VLOOKUP(24991,Staffelung,2,FALSE)*365.25,VLOOKUP(F286,Staffelung,2,FALSE)*365.25)),Gesamt!$B$26*365.25)))</f>
        <v>23741.25</v>
      </c>
      <c r="Y286" s="52">
        <f t="shared" si="64"/>
        <v>23742</v>
      </c>
      <c r="Z286" s="53">
        <f t="shared" si="59"/>
        <v>65</v>
      </c>
      <c r="AA286" s="55">
        <f>IF(YEAR(Y286)&lt;=YEAR(Gesamt!$B$2),0,IF(V286&lt;Gesamt!$B$32,(IF(I286=0,G286,I286)+365.25*Gesamt!$B$32),0))</f>
        <v>0</v>
      </c>
      <c r="AB286" s="56">
        <f>IF(U286&lt;Gesamt!$B$36,Gesamt!$C$36,IF(U286&lt;Gesamt!$B$37,Gesamt!$C$37,IF(U286&lt;Gesamt!$B$38,Gesamt!$C$38,Gesamt!$C$39)))</f>
        <v>0</v>
      </c>
      <c r="AC286" s="36">
        <f>IF(AA286&gt;0,IF(AA286&lt;X286,K286/12*Gesamt!$C$32*(1+L286)^(Gesamt!$B$32-VB!V286)*(1+$K$4),0),0)</f>
        <v>0</v>
      </c>
      <c r="AD286" s="36">
        <f>(AC286/Gesamt!$B$32*V286/((1+Gesamt!$B$29)^(Gesamt!$B$32-VB!V286))*(1+AB286))</f>
        <v>0</v>
      </c>
      <c r="AE286" s="55">
        <f>IF(YEAR($Y286)&lt;=YEAR(Gesamt!$B$2),0,IF($V286&lt;Gesamt!$B$33,(IF($I286=0,$G286,$I286)+365.25*Gesamt!$B$33),0))</f>
        <v>0</v>
      </c>
      <c r="AF286" s="36" t="b">
        <f>IF(AE286&gt;0,IF(AE286&lt;$Y286,$K286/12*Gesamt!$C$33*(1+$L286)^(Gesamt!$B$33-VB!$V286)*(1+$K$4),IF(W286&gt;=35,K286/12*Gesamt!$C$33*(1+L286)^(W286-VB!V286)*(1+$K$4),0)))</f>
        <v>0</v>
      </c>
      <c r="AG286" s="36">
        <f>IF(W286&gt;=40,(AF286/Gesamt!$B$33*V286/((1+Gesamt!$B$29)^(Gesamt!$B$33-VB!V286))*(1+AB286)),IF(W286&gt;=35,(AF286/W286*V286/((1+Gesamt!$B$29)^(W286-VB!V286))*(1+AB286)),0))</f>
        <v>0</v>
      </c>
    </row>
    <row r="287" spans="4:33" x14ac:dyDescent="0.15">
      <c r="D287" s="41"/>
      <c r="F287" s="40"/>
      <c r="G287" s="40"/>
      <c r="J287" s="47"/>
      <c r="K287" s="32">
        <f t="shared" si="60"/>
        <v>0</v>
      </c>
      <c r="L287" s="48">
        <v>1.4999999999999999E-2</v>
      </c>
      <c r="M287" s="49">
        <f t="shared" si="61"/>
        <v>-50.997946611909654</v>
      </c>
      <c r="N287" s="50">
        <f>(Gesamt!$B$2-IF(H287=0,G287,H287))/365.25</f>
        <v>116</v>
      </c>
      <c r="O287" s="50">
        <f t="shared" si="56"/>
        <v>65.002053388090346</v>
      </c>
      <c r="P287" s="51">
        <f>IF(AND(OR(AND(H287&lt;=Gesamt!$B$11,G287&lt;=Gesamt!$B$11),AND(H287&gt;0,H287&lt;=Gesamt!$B$11)), O287&gt;=Gesamt!$B$4),VLOOKUP(O287,Gesamt!$B$4:$C$9,2),0)</f>
        <v>12</v>
      </c>
      <c r="Q287" s="37">
        <f>IF(M287&gt;0,((P287*K287/12)/O287*N287*((1+L287)^M287))/((1+Gesamt!$B$29)^(O287-N287)),0)</f>
        <v>0</v>
      </c>
      <c r="R287" s="52">
        <f>(F287+(IF(C287="W",IF(F287&lt;23347,VLOOKUP(23346,Staffelung,2,FALSE)*365.25,IF(F287&gt;24990,VLOOKUP(24991,Staffelung,2,FALSE)*365.25,VLOOKUP(F287,Staffelung,2,FALSE)*365.25)),Gesamt!$B$26*365.25)))</f>
        <v>23741.25</v>
      </c>
      <c r="S287" s="52">
        <f t="shared" si="62"/>
        <v>23742</v>
      </c>
      <c r="T287" s="53">
        <f t="shared" si="57"/>
        <v>65</v>
      </c>
      <c r="U287" s="49">
        <f t="shared" si="63"/>
        <v>-50.997946611909654</v>
      </c>
      <c r="V287" s="50">
        <f>(Gesamt!$B$2-IF(I287=0,G287,I287))/365.25</f>
        <v>116</v>
      </c>
      <c r="W287" s="50">
        <f t="shared" si="58"/>
        <v>65.002053388090346</v>
      </c>
      <c r="X287" s="54">
        <f>(F287+(IF(C287="W",IF(F287&lt;23347,VLOOKUP(23346,Staffelung,2,FALSE)*365.25,IF(F287&gt;24990,VLOOKUP(24991,Staffelung,2,FALSE)*365.25,VLOOKUP(F287,Staffelung,2,FALSE)*365.25)),Gesamt!$B$26*365.25)))</f>
        <v>23741.25</v>
      </c>
      <c r="Y287" s="52">
        <f t="shared" si="64"/>
        <v>23742</v>
      </c>
      <c r="Z287" s="53">
        <f t="shared" si="59"/>
        <v>65</v>
      </c>
      <c r="AA287" s="55">
        <f>IF(YEAR(Y287)&lt;=YEAR(Gesamt!$B$2),0,IF(V287&lt;Gesamt!$B$32,(IF(I287=0,G287,I287)+365.25*Gesamt!$B$32),0))</f>
        <v>0</v>
      </c>
      <c r="AB287" s="56">
        <f>IF(U287&lt;Gesamt!$B$36,Gesamt!$C$36,IF(U287&lt;Gesamt!$B$37,Gesamt!$C$37,IF(U287&lt;Gesamt!$B$38,Gesamt!$C$38,Gesamt!$C$39)))</f>
        <v>0</v>
      </c>
      <c r="AC287" s="36">
        <f>IF(AA287&gt;0,IF(AA287&lt;X287,K287/12*Gesamt!$C$32*(1+L287)^(Gesamt!$B$32-VB!V287)*(1+$K$4),0),0)</f>
        <v>0</v>
      </c>
      <c r="AD287" s="36">
        <f>(AC287/Gesamt!$B$32*V287/((1+Gesamt!$B$29)^(Gesamt!$B$32-VB!V287))*(1+AB287))</f>
        <v>0</v>
      </c>
      <c r="AE287" s="55">
        <f>IF(YEAR($Y287)&lt;=YEAR(Gesamt!$B$2),0,IF($V287&lt;Gesamt!$B$33,(IF($I287=0,$G287,$I287)+365.25*Gesamt!$B$33),0))</f>
        <v>0</v>
      </c>
      <c r="AF287" s="36" t="b">
        <f>IF(AE287&gt;0,IF(AE287&lt;$Y287,$K287/12*Gesamt!$C$33*(1+$L287)^(Gesamt!$B$33-VB!$V287)*(1+$K$4),IF(W287&gt;=35,K287/12*Gesamt!$C$33*(1+L287)^(W287-VB!V287)*(1+$K$4),0)))</f>
        <v>0</v>
      </c>
      <c r="AG287" s="36">
        <f>IF(W287&gt;=40,(AF287/Gesamt!$B$33*V287/((1+Gesamt!$B$29)^(Gesamt!$B$33-VB!V287))*(1+AB287)),IF(W287&gt;=35,(AF287/W287*V287/((1+Gesamt!$B$29)^(W287-VB!V287))*(1+AB287)),0))</f>
        <v>0</v>
      </c>
    </row>
    <row r="288" spans="4:33" x14ac:dyDescent="0.15">
      <c r="D288" s="41"/>
      <c r="F288" s="40"/>
      <c r="G288" s="40"/>
      <c r="J288" s="47"/>
      <c r="K288" s="32">
        <f t="shared" si="60"/>
        <v>0</v>
      </c>
      <c r="L288" s="48">
        <v>1.4999999999999999E-2</v>
      </c>
      <c r="M288" s="49">
        <f t="shared" si="61"/>
        <v>-50.997946611909654</v>
      </c>
      <c r="N288" s="50">
        <f>(Gesamt!$B$2-IF(H288=0,G288,H288))/365.25</f>
        <v>116</v>
      </c>
      <c r="O288" s="50">
        <f t="shared" si="56"/>
        <v>65.002053388090346</v>
      </c>
      <c r="P288" s="51">
        <f>IF(AND(OR(AND(H288&lt;=Gesamt!$B$11,G288&lt;=Gesamt!$B$11),AND(H288&gt;0,H288&lt;=Gesamt!$B$11)), O288&gt;=Gesamt!$B$4),VLOOKUP(O288,Gesamt!$B$4:$C$9,2),0)</f>
        <v>12</v>
      </c>
      <c r="Q288" s="37">
        <f>IF(M288&gt;0,((P288*K288/12)/O288*N288*((1+L288)^M288))/((1+Gesamt!$B$29)^(O288-N288)),0)</f>
        <v>0</v>
      </c>
      <c r="R288" s="52">
        <f>(F288+(IF(C288="W",IF(F288&lt;23347,VLOOKUP(23346,Staffelung,2,FALSE)*365.25,IF(F288&gt;24990,VLOOKUP(24991,Staffelung,2,FALSE)*365.25,VLOOKUP(F288,Staffelung,2,FALSE)*365.25)),Gesamt!$B$26*365.25)))</f>
        <v>23741.25</v>
      </c>
      <c r="S288" s="52">
        <f t="shared" si="62"/>
        <v>23742</v>
      </c>
      <c r="T288" s="53">
        <f t="shared" si="57"/>
        <v>65</v>
      </c>
      <c r="U288" s="49">
        <f t="shared" si="63"/>
        <v>-50.997946611909654</v>
      </c>
      <c r="V288" s="50">
        <f>(Gesamt!$B$2-IF(I288=0,G288,I288))/365.25</f>
        <v>116</v>
      </c>
      <c r="W288" s="50">
        <f t="shared" si="58"/>
        <v>65.002053388090346</v>
      </c>
      <c r="X288" s="54">
        <f>(F288+(IF(C288="W",IF(F288&lt;23347,VLOOKUP(23346,Staffelung,2,FALSE)*365.25,IF(F288&gt;24990,VLOOKUP(24991,Staffelung,2,FALSE)*365.25,VLOOKUP(F288,Staffelung,2,FALSE)*365.25)),Gesamt!$B$26*365.25)))</f>
        <v>23741.25</v>
      </c>
      <c r="Y288" s="52">
        <f t="shared" si="64"/>
        <v>23742</v>
      </c>
      <c r="Z288" s="53">
        <f t="shared" si="59"/>
        <v>65</v>
      </c>
      <c r="AA288" s="55">
        <f>IF(YEAR(Y288)&lt;=YEAR(Gesamt!$B$2),0,IF(V288&lt;Gesamt!$B$32,(IF(I288=0,G288,I288)+365.25*Gesamt!$B$32),0))</f>
        <v>0</v>
      </c>
      <c r="AB288" s="56">
        <f>IF(U288&lt;Gesamt!$B$36,Gesamt!$C$36,IF(U288&lt;Gesamt!$B$37,Gesamt!$C$37,IF(U288&lt;Gesamt!$B$38,Gesamt!$C$38,Gesamt!$C$39)))</f>
        <v>0</v>
      </c>
      <c r="AC288" s="36">
        <f>IF(AA288&gt;0,IF(AA288&lt;X288,K288/12*Gesamt!$C$32*(1+L288)^(Gesamt!$B$32-VB!V288)*(1+$K$4),0),0)</f>
        <v>0</v>
      </c>
      <c r="AD288" s="36">
        <f>(AC288/Gesamt!$B$32*V288/((1+Gesamt!$B$29)^(Gesamt!$B$32-VB!V288))*(1+AB288))</f>
        <v>0</v>
      </c>
      <c r="AE288" s="55">
        <f>IF(YEAR($Y288)&lt;=YEAR(Gesamt!$B$2),0,IF($V288&lt;Gesamt!$B$33,(IF($I288=0,$G288,$I288)+365.25*Gesamt!$B$33),0))</f>
        <v>0</v>
      </c>
      <c r="AF288" s="36" t="b">
        <f>IF(AE288&gt;0,IF(AE288&lt;$Y288,$K288/12*Gesamt!$C$33*(1+$L288)^(Gesamt!$B$33-VB!$V288)*(1+$K$4),IF(W288&gt;=35,K288/12*Gesamt!$C$33*(1+L288)^(W288-VB!V288)*(1+$K$4),0)))</f>
        <v>0</v>
      </c>
      <c r="AG288" s="36">
        <f>IF(W288&gt;=40,(AF288/Gesamt!$B$33*V288/((1+Gesamt!$B$29)^(Gesamt!$B$33-VB!V288))*(1+AB288)),IF(W288&gt;=35,(AF288/W288*V288/((1+Gesamt!$B$29)^(W288-VB!V288))*(1+AB288)),0))</f>
        <v>0</v>
      </c>
    </row>
    <row r="289" spans="4:33" x14ac:dyDescent="0.15">
      <c r="D289" s="41"/>
      <c r="F289" s="40"/>
      <c r="G289" s="40"/>
      <c r="J289" s="47"/>
      <c r="K289" s="32">
        <f t="shared" si="60"/>
        <v>0</v>
      </c>
      <c r="L289" s="48">
        <v>1.4999999999999999E-2</v>
      </c>
      <c r="M289" s="49">
        <f t="shared" si="61"/>
        <v>-50.997946611909654</v>
      </c>
      <c r="N289" s="50">
        <f>(Gesamt!$B$2-IF(H289=0,G289,H289))/365.25</f>
        <v>116</v>
      </c>
      <c r="O289" s="50">
        <f t="shared" si="56"/>
        <v>65.002053388090346</v>
      </c>
      <c r="P289" s="51">
        <f>IF(AND(OR(AND(H289&lt;=Gesamt!$B$11,G289&lt;=Gesamt!$B$11),AND(H289&gt;0,H289&lt;=Gesamt!$B$11)), O289&gt;=Gesamt!$B$4),VLOOKUP(O289,Gesamt!$B$4:$C$9,2),0)</f>
        <v>12</v>
      </c>
      <c r="Q289" s="37">
        <f>IF(M289&gt;0,((P289*K289/12)/O289*N289*((1+L289)^M289))/((1+Gesamt!$B$29)^(O289-N289)),0)</f>
        <v>0</v>
      </c>
      <c r="R289" s="52">
        <f>(F289+(IF(C289="W",IF(F289&lt;23347,VLOOKUP(23346,Staffelung,2,FALSE)*365.25,IF(F289&gt;24990,VLOOKUP(24991,Staffelung,2,FALSE)*365.25,VLOOKUP(F289,Staffelung,2,FALSE)*365.25)),Gesamt!$B$26*365.25)))</f>
        <v>23741.25</v>
      </c>
      <c r="S289" s="52">
        <f t="shared" si="62"/>
        <v>23742</v>
      </c>
      <c r="T289" s="53">
        <f t="shared" si="57"/>
        <v>65</v>
      </c>
      <c r="U289" s="49">
        <f t="shared" si="63"/>
        <v>-50.997946611909654</v>
      </c>
      <c r="V289" s="50">
        <f>(Gesamt!$B$2-IF(I289=0,G289,I289))/365.25</f>
        <v>116</v>
      </c>
      <c r="W289" s="50">
        <f t="shared" si="58"/>
        <v>65.002053388090346</v>
      </c>
      <c r="X289" s="54">
        <f>(F289+(IF(C289="W",IF(F289&lt;23347,VLOOKUP(23346,Staffelung,2,FALSE)*365.25,IF(F289&gt;24990,VLOOKUP(24991,Staffelung,2,FALSE)*365.25,VLOOKUP(F289,Staffelung,2,FALSE)*365.25)),Gesamt!$B$26*365.25)))</f>
        <v>23741.25</v>
      </c>
      <c r="Y289" s="52">
        <f t="shared" si="64"/>
        <v>23742</v>
      </c>
      <c r="Z289" s="53">
        <f t="shared" si="59"/>
        <v>65</v>
      </c>
      <c r="AA289" s="55">
        <f>IF(YEAR(Y289)&lt;=YEAR(Gesamt!$B$2),0,IF(V289&lt;Gesamt!$B$32,(IF(I289=0,G289,I289)+365.25*Gesamt!$B$32),0))</f>
        <v>0</v>
      </c>
      <c r="AB289" s="56">
        <f>IF(U289&lt;Gesamt!$B$36,Gesamt!$C$36,IF(U289&lt;Gesamt!$B$37,Gesamt!$C$37,IF(U289&lt;Gesamt!$B$38,Gesamt!$C$38,Gesamt!$C$39)))</f>
        <v>0</v>
      </c>
      <c r="AC289" s="36">
        <f>IF(AA289&gt;0,IF(AA289&lt;X289,K289/12*Gesamt!$C$32*(1+L289)^(Gesamt!$B$32-VB!V289)*(1+$K$4),0),0)</f>
        <v>0</v>
      </c>
      <c r="AD289" s="36">
        <f>(AC289/Gesamt!$B$32*V289/((1+Gesamt!$B$29)^(Gesamt!$B$32-VB!V289))*(1+AB289))</f>
        <v>0</v>
      </c>
      <c r="AE289" s="55">
        <f>IF(YEAR($Y289)&lt;=YEAR(Gesamt!$B$2),0,IF($V289&lt;Gesamt!$B$33,(IF($I289=0,$G289,$I289)+365.25*Gesamt!$B$33),0))</f>
        <v>0</v>
      </c>
      <c r="AF289" s="36" t="b">
        <f>IF(AE289&gt;0,IF(AE289&lt;$Y289,$K289/12*Gesamt!$C$33*(1+$L289)^(Gesamt!$B$33-VB!$V289)*(1+$K$4),IF(W289&gt;=35,K289/12*Gesamt!$C$33*(1+L289)^(W289-VB!V289)*(1+$K$4),0)))</f>
        <v>0</v>
      </c>
      <c r="AG289" s="36">
        <f>IF(W289&gt;=40,(AF289/Gesamt!$B$33*V289/((1+Gesamt!$B$29)^(Gesamt!$B$33-VB!V289))*(1+AB289)),IF(W289&gt;=35,(AF289/W289*V289/((1+Gesamt!$B$29)^(W289-VB!V289))*(1+AB289)),0))</f>
        <v>0</v>
      </c>
    </row>
    <row r="290" spans="4:33" x14ac:dyDescent="0.15">
      <c r="D290" s="41"/>
      <c r="F290" s="40"/>
      <c r="G290" s="40"/>
      <c r="J290" s="47"/>
      <c r="K290" s="32">
        <f t="shared" si="60"/>
        <v>0</v>
      </c>
      <c r="L290" s="48">
        <v>1.4999999999999999E-2</v>
      </c>
      <c r="M290" s="49">
        <f t="shared" si="61"/>
        <v>-50.997946611909654</v>
      </c>
      <c r="N290" s="50">
        <f>(Gesamt!$B$2-IF(H290=0,G290,H290))/365.25</f>
        <v>116</v>
      </c>
      <c r="O290" s="50">
        <f t="shared" si="56"/>
        <v>65.002053388090346</v>
      </c>
      <c r="P290" s="51">
        <f>IF(AND(OR(AND(H290&lt;=Gesamt!$B$11,G290&lt;=Gesamt!$B$11),AND(H290&gt;0,H290&lt;=Gesamt!$B$11)), O290&gt;=Gesamt!$B$4),VLOOKUP(O290,Gesamt!$B$4:$C$9,2),0)</f>
        <v>12</v>
      </c>
      <c r="Q290" s="37">
        <f>IF(M290&gt;0,((P290*K290/12)/O290*N290*((1+L290)^M290))/((1+Gesamt!$B$29)^(O290-N290)),0)</f>
        <v>0</v>
      </c>
      <c r="R290" s="52">
        <f>(F290+(IF(C290="W",IF(F290&lt;23347,VLOOKUP(23346,Staffelung,2,FALSE)*365.25,IF(F290&gt;24990,VLOOKUP(24991,Staffelung,2,FALSE)*365.25,VLOOKUP(F290,Staffelung,2,FALSE)*365.25)),Gesamt!$B$26*365.25)))</f>
        <v>23741.25</v>
      </c>
      <c r="S290" s="52">
        <f t="shared" si="62"/>
        <v>23742</v>
      </c>
      <c r="T290" s="53">
        <f t="shared" si="57"/>
        <v>65</v>
      </c>
      <c r="U290" s="49">
        <f t="shared" si="63"/>
        <v>-50.997946611909654</v>
      </c>
      <c r="V290" s="50">
        <f>(Gesamt!$B$2-IF(I290=0,G290,I290))/365.25</f>
        <v>116</v>
      </c>
      <c r="W290" s="50">
        <f t="shared" si="58"/>
        <v>65.002053388090346</v>
      </c>
      <c r="X290" s="54">
        <f>(F290+(IF(C290="W",IF(F290&lt;23347,VLOOKUP(23346,Staffelung,2,FALSE)*365.25,IF(F290&gt;24990,VLOOKUP(24991,Staffelung,2,FALSE)*365.25,VLOOKUP(F290,Staffelung,2,FALSE)*365.25)),Gesamt!$B$26*365.25)))</f>
        <v>23741.25</v>
      </c>
      <c r="Y290" s="52">
        <f t="shared" si="64"/>
        <v>23742</v>
      </c>
      <c r="Z290" s="53">
        <f t="shared" si="59"/>
        <v>65</v>
      </c>
      <c r="AA290" s="55">
        <f>IF(YEAR(Y290)&lt;=YEAR(Gesamt!$B$2),0,IF(V290&lt;Gesamt!$B$32,(IF(I290=0,G290,I290)+365.25*Gesamt!$B$32),0))</f>
        <v>0</v>
      </c>
      <c r="AB290" s="56">
        <f>IF(U290&lt;Gesamt!$B$36,Gesamt!$C$36,IF(U290&lt;Gesamt!$B$37,Gesamt!$C$37,IF(U290&lt;Gesamt!$B$38,Gesamt!$C$38,Gesamt!$C$39)))</f>
        <v>0</v>
      </c>
      <c r="AC290" s="36">
        <f>IF(AA290&gt;0,IF(AA290&lt;X290,K290/12*Gesamt!$C$32*(1+L290)^(Gesamt!$B$32-VB!V290)*(1+$K$4),0),0)</f>
        <v>0</v>
      </c>
      <c r="AD290" s="36">
        <f>(AC290/Gesamt!$B$32*V290/((1+Gesamt!$B$29)^(Gesamt!$B$32-VB!V290))*(1+AB290))</f>
        <v>0</v>
      </c>
      <c r="AE290" s="55">
        <f>IF(YEAR($Y290)&lt;=YEAR(Gesamt!$B$2),0,IF($V290&lt;Gesamt!$B$33,(IF($I290=0,$G290,$I290)+365.25*Gesamt!$B$33),0))</f>
        <v>0</v>
      </c>
      <c r="AF290" s="36" t="b">
        <f>IF(AE290&gt;0,IF(AE290&lt;$Y290,$K290/12*Gesamt!$C$33*(1+$L290)^(Gesamt!$B$33-VB!$V290)*(1+$K$4),IF(W290&gt;=35,K290/12*Gesamt!$C$33*(1+L290)^(W290-VB!V290)*(1+$K$4),0)))</f>
        <v>0</v>
      </c>
      <c r="AG290" s="36">
        <f>IF(W290&gt;=40,(AF290/Gesamt!$B$33*V290/((1+Gesamt!$B$29)^(Gesamt!$B$33-VB!V290))*(1+AB290)),IF(W290&gt;=35,(AF290/W290*V290/((1+Gesamt!$B$29)^(W290-VB!V290))*(1+AB290)),0))</f>
        <v>0</v>
      </c>
    </row>
    <row r="291" spans="4:33" x14ac:dyDescent="0.15">
      <c r="D291" s="41"/>
      <c r="F291" s="40"/>
      <c r="G291" s="40"/>
      <c r="J291" s="47"/>
      <c r="K291" s="32">
        <f t="shared" si="60"/>
        <v>0</v>
      </c>
      <c r="L291" s="48">
        <v>1.4999999999999999E-2</v>
      </c>
      <c r="M291" s="49">
        <f t="shared" si="61"/>
        <v>-50.997946611909654</v>
      </c>
      <c r="N291" s="50">
        <f>(Gesamt!$B$2-IF(H291=0,G291,H291))/365.25</f>
        <v>116</v>
      </c>
      <c r="O291" s="50">
        <f t="shared" si="56"/>
        <v>65.002053388090346</v>
      </c>
      <c r="P291" s="51">
        <f>IF(AND(OR(AND(H291&lt;=Gesamt!$B$11,G291&lt;=Gesamt!$B$11),AND(H291&gt;0,H291&lt;=Gesamt!$B$11)), O291&gt;=Gesamt!$B$4),VLOOKUP(O291,Gesamt!$B$4:$C$9,2),0)</f>
        <v>12</v>
      </c>
      <c r="Q291" s="37">
        <f>IF(M291&gt;0,((P291*K291/12)/O291*N291*((1+L291)^M291))/((1+Gesamt!$B$29)^(O291-N291)),0)</f>
        <v>0</v>
      </c>
      <c r="R291" s="52">
        <f>(F291+(IF(C291="W",IF(F291&lt;23347,VLOOKUP(23346,Staffelung,2,FALSE)*365.25,IF(F291&gt;24990,VLOOKUP(24991,Staffelung,2,FALSE)*365.25,VLOOKUP(F291,Staffelung,2,FALSE)*365.25)),Gesamt!$B$26*365.25)))</f>
        <v>23741.25</v>
      </c>
      <c r="S291" s="52">
        <f t="shared" si="62"/>
        <v>23742</v>
      </c>
      <c r="T291" s="53">
        <f t="shared" si="57"/>
        <v>65</v>
      </c>
      <c r="U291" s="49">
        <f t="shared" si="63"/>
        <v>-50.997946611909654</v>
      </c>
      <c r="V291" s="50">
        <f>(Gesamt!$B$2-IF(I291=0,G291,I291))/365.25</f>
        <v>116</v>
      </c>
      <c r="W291" s="50">
        <f t="shared" si="58"/>
        <v>65.002053388090346</v>
      </c>
      <c r="X291" s="54">
        <f>(F291+(IF(C291="W",IF(F291&lt;23347,VLOOKUP(23346,Staffelung,2,FALSE)*365.25,IF(F291&gt;24990,VLOOKUP(24991,Staffelung,2,FALSE)*365.25,VLOOKUP(F291,Staffelung,2,FALSE)*365.25)),Gesamt!$B$26*365.25)))</f>
        <v>23741.25</v>
      </c>
      <c r="Y291" s="52">
        <f t="shared" si="64"/>
        <v>23742</v>
      </c>
      <c r="Z291" s="53">
        <f t="shared" si="59"/>
        <v>65</v>
      </c>
      <c r="AA291" s="55">
        <f>IF(YEAR(Y291)&lt;=YEAR(Gesamt!$B$2),0,IF(V291&lt;Gesamt!$B$32,(IF(I291=0,G291,I291)+365.25*Gesamt!$B$32),0))</f>
        <v>0</v>
      </c>
      <c r="AB291" s="56">
        <f>IF(U291&lt;Gesamt!$B$36,Gesamt!$C$36,IF(U291&lt;Gesamt!$B$37,Gesamt!$C$37,IF(U291&lt;Gesamt!$B$38,Gesamt!$C$38,Gesamt!$C$39)))</f>
        <v>0</v>
      </c>
      <c r="AC291" s="36">
        <f>IF(AA291&gt;0,IF(AA291&lt;X291,K291/12*Gesamt!$C$32*(1+L291)^(Gesamt!$B$32-VB!V291)*(1+$K$4),0),0)</f>
        <v>0</v>
      </c>
      <c r="AD291" s="36">
        <f>(AC291/Gesamt!$B$32*V291/((1+Gesamt!$B$29)^(Gesamt!$B$32-VB!V291))*(1+AB291))</f>
        <v>0</v>
      </c>
      <c r="AE291" s="55">
        <f>IF(YEAR($Y291)&lt;=YEAR(Gesamt!$B$2),0,IF($V291&lt;Gesamt!$B$33,(IF($I291=0,$G291,$I291)+365.25*Gesamt!$B$33),0))</f>
        <v>0</v>
      </c>
      <c r="AF291" s="36" t="b">
        <f>IF(AE291&gt;0,IF(AE291&lt;$Y291,$K291/12*Gesamt!$C$33*(1+$L291)^(Gesamt!$B$33-VB!$V291)*(1+$K$4),IF(W291&gt;=35,K291/12*Gesamt!$C$33*(1+L291)^(W291-VB!V291)*(1+$K$4),0)))</f>
        <v>0</v>
      </c>
      <c r="AG291" s="36">
        <f>IF(W291&gt;=40,(AF291/Gesamt!$B$33*V291/((1+Gesamt!$B$29)^(Gesamt!$B$33-VB!V291))*(1+AB291)),IF(W291&gt;=35,(AF291/W291*V291/((1+Gesamt!$B$29)^(W291-VB!V291))*(1+AB291)),0))</f>
        <v>0</v>
      </c>
    </row>
    <row r="292" spans="4:33" x14ac:dyDescent="0.15">
      <c r="D292" s="41"/>
      <c r="F292" s="40"/>
      <c r="G292" s="40"/>
      <c r="J292" s="47"/>
      <c r="K292" s="32">
        <f t="shared" si="60"/>
        <v>0</v>
      </c>
      <c r="L292" s="48">
        <v>1.4999999999999999E-2</v>
      </c>
      <c r="M292" s="49">
        <f t="shared" si="61"/>
        <v>-50.997946611909654</v>
      </c>
      <c r="N292" s="50">
        <f>(Gesamt!$B$2-IF(H292=0,G292,H292))/365.25</f>
        <v>116</v>
      </c>
      <c r="O292" s="50">
        <f t="shared" si="56"/>
        <v>65.002053388090346</v>
      </c>
      <c r="P292" s="51">
        <f>IF(AND(OR(AND(H292&lt;=Gesamt!$B$11,G292&lt;=Gesamt!$B$11),AND(H292&gt;0,H292&lt;=Gesamt!$B$11)), O292&gt;=Gesamt!$B$4),VLOOKUP(O292,Gesamt!$B$4:$C$9,2),0)</f>
        <v>12</v>
      </c>
      <c r="Q292" s="37">
        <f>IF(M292&gt;0,((P292*K292/12)/O292*N292*((1+L292)^M292))/((1+Gesamt!$B$29)^(O292-N292)),0)</f>
        <v>0</v>
      </c>
      <c r="R292" s="52">
        <f>(F292+(IF(C292="W",IF(F292&lt;23347,VLOOKUP(23346,Staffelung,2,FALSE)*365.25,IF(F292&gt;24990,VLOOKUP(24991,Staffelung,2,FALSE)*365.25,VLOOKUP(F292,Staffelung,2,FALSE)*365.25)),Gesamt!$B$26*365.25)))</f>
        <v>23741.25</v>
      </c>
      <c r="S292" s="52">
        <f t="shared" si="62"/>
        <v>23742</v>
      </c>
      <c r="T292" s="53">
        <f t="shared" si="57"/>
        <v>65</v>
      </c>
      <c r="U292" s="49">
        <f t="shared" si="63"/>
        <v>-50.997946611909654</v>
      </c>
      <c r="V292" s="50">
        <f>(Gesamt!$B$2-IF(I292=0,G292,I292))/365.25</f>
        <v>116</v>
      </c>
      <c r="W292" s="50">
        <f t="shared" si="58"/>
        <v>65.002053388090346</v>
      </c>
      <c r="X292" s="54">
        <f>(F292+(IF(C292="W",IF(F292&lt;23347,VLOOKUP(23346,Staffelung,2,FALSE)*365.25,IF(F292&gt;24990,VLOOKUP(24991,Staffelung,2,FALSE)*365.25,VLOOKUP(F292,Staffelung,2,FALSE)*365.25)),Gesamt!$B$26*365.25)))</f>
        <v>23741.25</v>
      </c>
      <c r="Y292" s="52">
        <f t="shared" si="64"/>
        <v>23742</v>
      </c>
      <c r="Z292" s="53">
        <f t="shared" si="59"/>
        <v>65</v>
      </c>
      <c r="AA292" s="55">
        <f>IF(YEAR(Y292)&lt;=YEAR(Gesamt!$B$2),0,IF(V292&lt;Gesamt!$B$32,(IF(I292=0,G292,I292)+365.25*Gesamt!$B$32),0))</f>
        <v>0</v>
      </c>
      <c r="AB292" s="56">
        <f>IF(U292&lt;Gesamt!$B$36,Gesamt!$C$36,IF(U292&lt;Gesamt!$B$37,Gesamt!$C$37,IF(U292&lt;Gesamt!$B$38,Gesamt!$C$38,Gesamt!$C$39)))</f>
        <v>0</v>
      </c>
      <c r="AC292" s="36">
        <f>IF(AA292&gt;0,IF(AA292&lt;X292,K292/12*Gesamt!$C$32*(1+L292)^(Gesamt!$B$32-VB!V292)*(1+$K$4),0),0)</f>
        <v>0</v>
      </c>
      <c r="AD292" s="36">
        <f>(AC292/Gesamt!$B$32*V292/((1+Gesamt!$B$29)^(Gesamt!$B$32-VB!V292))*(1+AB292))</f>
        <v>0</v>
      </c>
      <c r="AE292" s="55">
        <f>IF(YEAR($Y292)&lt;=YEAR(Gesamt!$B$2),0,IF($V292&lt;Gesamt!$B$33,(IF($I292=0,$G292,$I292)+365.25*Gesamt!$B$33),0))</f>
        <v>0</v>
      </c>
      <c r="AF292" s="36" t="b">
        <f>IF(AE292&gt;0,IF(AE292&lt;$Y292,$K292/12*Gesamt!$C$33*(1+$L292)^(Gesamt!$B$33-VB!$V292)*(1+$K$4),IF(W292&gt;=35,K292/12*Gesamt!$C$33*(1+L292)^(W292-VB!V292)*(1+$K$4),0)))</f>
        <v>0</v>
      </c>
      <c r="AG292" s="36">
        <f>IF(W292&gt;=40,(AF292/Gesamt!$B$33*V292/((1+Gesamt!$B$29)^(Gesamt!$B$33-VB!V292))*(1+AB292)),IF(W292&gt;=35,(AF292/W292*V292/((1+Gesamt!$B$29)^(W292-VB!V292))*(1+AB292)),0))</f>
        <v>0</v>
      </c>
    </row>
    <row r="293" spans="4:33" x14ac:dyDescent="0.15">
      <c r="D293" s="41"/>
      <c r="F293" s="40"/>
      <c r="G293" s="40"/>
      <c r="J293" s="47"/>
      <c r="K293" s="32">
        <f t="shared" si="60"/>
        <v>0</v>
      </c>
      <c r="L293" s="48">
        <v>1.4999999999999999E-2</v>
      </c>
      <c r="M293" s="49">
        <f t="shared" si="61"/>
        <v>-50.997946611909654</v>
      </c>
      <c r="N293" s="50">
        <f>(Gesamt!$B$2-IF(H293=0,G293,H293))/365.25</f>
        <v>116</v>
      </c>
      <c r="O293" s="50">
        <f t="shared" si="56"/>
        <v>65.002053388090346</v>
      </c>
      <c r="P293" s="51">
        <f>IF(AND(OR(AND(H293&lt;=Gesamt!$B$11,G293&lt;=Gesamt!$B$11),AND(H293&gt;0,H293&lt;=Gesamt!$B$11)), O293&gt;=Gesamt!$B$4),VLOOKUP(O293,Gesamt!$B$4:$C$9,2),0)</f>
        <v>12</v>
      </c>
      <c r="Q293" s="37">
        <f>IF(M293&gt;0,((P293*K293/12)/O293*N293*((1+L293)^M293))/((1+Gesamt!$B$29)^(O293-N293)),0)</f>
        <v>0</v>
      </c>
      <c r="R293" s="52">
        <f>(F293+(IF(C293="W",IF(F293&lt;23347,VLOOKUP(23346,Staffelung,2,FALSE)*365.25,IF(F293&gt;24990,VLOOKUP(24991,Staffelung,2,FALSE)*365.25,VLOOKUP(F293,Staffelung,2,FALSE)*365.25)),Gesamt!$B$26*365.25)))</f>
        <v>23741.25</v>
      </c>
      <c r="S293" s="52">
        <f t="shared" si="62"/>
        <v>23742</v>
      </c>
      <c r="T293" s="53">
        <f t="shared" si="57"/>
        <v>65</v>
      </c>
      <c r="U293" s="49">
        <f t="shared" si="63"/>
        <v>-50.997946611909654</v>
      </c>
      <c r="V293" s="50">
        <f>(Gesamt!$B$2-IF(I293=0,G293,I293))/365.25</f>
        <v>116</v>
      </c>
      <c r="W293" s="50">
        <f t="shared" si="58"/>
        <v>65.002053388090346</v>
      </c>
      <c r="X293" s="54">
        <f>(F293+(IF(C293="W",IF(F293&lt;23347,VLOOKUP(23346,Staffelung,2,FALSE)*365.25,IF(F293&gt;24990,VLOOKUP(24991,Staffelung,2,FALSE)*365.25,VLOOKUP(F293,Staffelung,2,FALSE)*365.25)),Gesamt!$B$26*365.25)))</f>
        <v>23741.25</v>
      </c>
      <c r="Y293" s="52">
        <f t="shared" si="64"/>
        <v>23742</v>
      </c>
      <c r="Z293" s="53">
        <f t="shared" si="59"/>
        <v>65</v>
      </c>
      <c r="AA293" s="55">
        <f>IF(YEAR(Y293)&lt;=YEAR(Gesamt!$B$2),0,IF(V293&lt;Gesamt!$B$32,(IF(I293=0,G293,I293)+365.25*Gesamt!$B$32),0))</f>
        <v>0</v>
      </c>
      <c r="AB293" s="56">
        <f>IF(U293&lt;Gesamt!$B$36,Gesamt!$C$36,IF(U293&lt;Gesamt!$B$37,Gesamt!$C$37,IF(U293&lt;Gesamt!$B$38,Gesamt!$C$38,Gesamt!$C$39)))</f>
        <v>0</v>
      </c>
      <c r="AC293" s="36">
        <f>IF(AA293&gt;0,IF(AA293&lt;X293,K293/12*Gesamt!$C$32*(1+L293)^(Gesamt!$B$32-VB!V293)*(1+$K$4),0),0)</f>
        <v>0</v>
      </c>
      <c r="AD293" s="36">
        <f>(AC293/Gesamt!$B$32*V293/((1+Gesamt!$B$29)^(Gesamt!$B$32-VB!V293))*(1+AB293))</f>
        <v>0</v>
      </c>
      <c r="AE293" s="55">
        <f>IF(YEAR($Y293)&lt;=YEAR(Gesamt!$B$2),0,IF($V293&lt;Gesamt!$B$33,(IF($I293=0,$G293,$I293)+365.25*Gesamt!$B$33),0))</f>
        <v>0</v>
      </c>
      <c r="AF293" s="36" t="b">
        <f>IF(AE293&gt;0,IF(AE293&lt;$Y293,$K293/12*Gesamt!$C$33*(1+$L293)^(Gesamt!$B$33-VB!$V293)*(1+$K$4),IF(W293&gt;=35,K293/12*Gesamt!$C$33*(1+L293)^(W293-VB!V293)*(1+$K$4),0)))</f>
        <v>0</v>
      </c>
      <c r="AG293" s="36">
        <f>IF(W293&gt;=40,(AF293/Gesamt!$B$33*V293/((1+Gesamt!$B$29)^(Gesamt!$B$33-VB!V293))*(1+AB293)),IF(W293&gt;=35,(AF293/W293*V293/((1+Gesamt!$B$29)^(W293-VB!V293))*(1+AB293)),0))</f>
        <v>0</v>
      </c>
    </row>
    <row r="294" spans="4:33" x14ac:dyDescent="0.15">
      <c r="D294" s="41"/>
      <c r="F294" s="40"/>
      <c r="G294" s="40"/>
      <c r="J294" s="47"/>
      <c r="K294" s="32">
        <f t="shared" si="60"/>
        <v>0</v>
      </c>
      <c r="L294" s="48">
        <v>1.4999999999999999E-2</v>
      </c>
      <c r="M294" s="49">
        <f t="shared" si="61"/>
        <v>-50.997946611909654</v>
      </c>
      <c r="N294" s="50">
        <f>(Gesamt!$B$2-IF(H294=0,G294,H294))/365.25</f>
        <v>116</v>
      </c>
      <c r="O294" s="50">
        <f t="shared" si="56"/>
        <v>65.002053388090346</v>
      </c>
      <c r="P294" s="51">
        <f>IF(AND(OR(AND(H294&lt;=Gesamt!$B$11,G294&lt;=Gesamt!$B$11),AND(H294&gt;0,H294&lt;=Gesamt!$B$11)), O294&gt;=Gesamt!$B$4),VLOOKUP(O294,Gesamt!$B$4:$C$9,2),0)</f>
        <v>12</v>
      </c>
      <c r="Q294" s="37">
        <f>IF(M294&gt;0,((P294*K294/12)/O294*N294*((1+L294)^M294))/((1+Gesamt!$B$29)^(O294-N294)),0)</f>
        <v>0</v>
      </c>
      <c r="R294" s="52">
        <f>(F294+(IF(C294="W",IF(F294&lt;23347,VLOOKUP(23346,Staffelung,2,FALSE)*365.25,IF(F294&gt;24990,VLOOKUP(24991,Staffelung,2,FALSE)*365.25,VLOOKUP(F294,Staffelung,2,FALSE)*365.25)),Gesamt!$B$26*365.25)))</f>
        <v>23741.25</v>
      </c>
      <c r="S294" s="52">
        <f t="shared" si="62"/>
        <v>23742</v>
      </c>
      <c r="T294" s="53">
        <f t="shared" si="57"/>
        <v>65</v>
      </c>
      <c r="U294" s="49">
        <f t="shared" si="63"/>
        <v>-50.997946611909654</v>
      </c>
      <c r="V294" s="50">
        <f>(Gesamt!$B$2-IF(I294=0,G294,I294))/365.25</f>
        <v>116</v>
      </c>
      <c r="W294" s="50">
        <f t="shared" si="58"/>
        <v>65.002053388090346</v>
      </c>
      <c r="X294" s="54">
        <f>(F294+(IF(C294="W",IF(F294&lt;23347,VLOOKUP(23346,Staffelung,2,FALSE)*365.25,IF(F294&gt;24990,VLOOKUP(24991,Staffelung,2,FALSE)*365.25,VLOOKUP(F294,Staffelung,2,FALSE)*365.25)),Gesamt!$B$26*365.25)))</f>
        <v>23741.25</v>
      </c>
      <c r="Y294" s="52">
        <f t="shared" si="64"/>
        <v>23742</v>
      </c>
      <c r="Z294" s="53">
        <f t="shared" si="59"/>
        <v>65</v>
      </c>
      <c r="AA294" s="55">
        <f>IF(YEAR(Y294)&lt;=YEAR(Gesamt!$B$2),0,IF(V294&lt;Gesamt!$B$32,(IF(I294=0,G294,I294)+365.25*Gesamt!$B$32),0))</f>
        <v>0</v>
      </c>
      <c r="AB294" s="56">
        <f>IF(U294&lt;Gesamt!$B$36,Gesamt!$C$36,IF(U294&lt;Gesamt!$B$37,Gesamt!$C$37,IF(U294&lt;Gesamt!$B$38,Gesamt!$C$38,Gesamt!$C$39)))</f>
        <v>0</v>
      </c>
      <c r="AC294" s="36">
        <f>IF(AA294&gt;0,IF(AA294&lt;X294,K294/12*Gesamt!$C$32*(1+L294)^(Gesamt!$B$32-VB!V294)*(1+$K$4),0),0)</f>
        <v>0</v>
      </c>
      <c r="AD294" s="36">
        <f>(AC294/Gesamt!$B$32*V294/((1+Gesamt!$B$29)^(Gesamt!$B$32-VB!V294))*(1+AB294))</f>
        <v>0</v>
      </c>
      <c r="AE294" s="55">
        <f>IF(YEAR($Y294)&lt;=YEAR(Gesamt!$B$2),0,IF($V294&lt;Gesamt!$B$33,(IF($I294=0,$G294,$I294)+365.25*Gesamt!$B$33),0))</f>
        <v>0</v>
      </c>
      <c r="AF294" s="36" t="b">
        <f>IF(AE294&gt;0,IF(AE294&lt;$Y294,$K294/12*Gesamt!$C$33*(1+$L294)^(Gesamt!$B$33-VB!$V294)*(1+$K$4),IF(W294&gt;=35,K294/12*Gesamt!$C$33*(1+L294)^(W294-VB!V294)*(1+$K$4),0)))</f>
        <v>0</v>
      </c>
      <c r="AG294" s="36">
        <f>IF(W294&gt;=40,(AF294/Gesamt!$B$33*V294/((1+Gesamt!$B$29)^(Gesamt!$B$33-VB!V294))*(1+AB294)),IF(W294&gt;=35,(AF294/W294*V294/((1+Gesamt!$B$29)^(W294-VB!V294))*(1+AB294)),0))</f>
        <v>0</v>
      </c>
    </row>
    <row r="295" spans="4:33" x14ac:dyDescent="0.15">
      <c r="D295" s="41"/>
      <c r="F295" s="40"/>
      <c r="G295" s="40"/>
      <c r="J295" s="47"/>
      <c r="K295" s="32">
        <f t="shared" si="60"/>
        <v>0</v>
      </c>
      <c r="L295" s="48">
        <v>1.4999999999999999E-2</v>
      </c>
      <c r="M295" s="49">
        <f t="shared" si="61"/>
        <v>-50.997946611909654</v>
      </c>
      <c r="N295" s="50">
        <f>(Gesamt!$B$2-IF(H295=0,G295,H295))/365.25</f>
        <v>116</v>
      </c>
      <c r="O295" s="50">
        <f t="shared" si="56"/>
        <v>65.002053388090346</v>
      </c>
      <c r="P295" s="51">
        <f>IF(AND(OR(AND(H295&lt;=Gesamt!$B$11,G295&lt;=Gesamt!$B$11),AND(H295&gt;0,H295&lt;=Gesamt!$B$11)), O295&gt;=Gesamt!$B$4),VLOOKUP(O295,Gesamt!$B$4:$C$9,2),0)</f>
        <v>12</v>
      </c>
      <c r="Q295" s="37">
        <f>IF(M295&gt;0,((P295*K295/12)/O295*N295*((1+L295)^M295))/((1+Gesamt!$B$29)^(O295-N295)),0)</f>
        <v>0</v>
      </c>
      <c r="R295" s="52">
        <f>(F295+(IF(C295="W",IF(F295&lt;23347,VLOOKUP(23346,Staffelung,2,FALSE)*365.25,IF(F295&gt;24990,VLOOKUP(24991,Staffelung,2,FALSE)*365.25,VLOOKUP(F295,Staffelung,2,FALSE)*365.25)),Gesamt!$B$26*365.25)))</f>
        <v>23741.25</v>
      </c>
      <c r="S295" s="52">
        <f t="shared" si="62"/>
        <v>23742</v>
      </c>
      <c r="T295" s="53">
        <f t="shared" si="57"/>
        <v>65</v>
      </c>
      <c r="U295" s="49">
        <f t="shared" si="63"/>
        <v>-50.997946611909654</v>
      </c>
      <c r="V295" s="50">
        <f>(Gesamt!$B$2-IF(I295=0,G295,I295))/365.25</f>
        <v>116</v>
      </c>
      <c r="W295" s="50">
        <f t="shared" si="58"/>
        <v>65.002053388090346</v>
      </c>
      <c r="X295" s="54">
        <f>(F295+(IF(C295="W",IF(F295&lt;23347,VLOOKUP(23346,Staffelung,2,FALSE)*365.25,IF(F295&gt;24990,VLOOKUP(24991,Staffelung,2,FALSE)*365.25,VLOOKUP(F295,Staffelung,2,FALSE)*365.25)),Gesamt!$B$26*365.25)))</f>
        <v>23741.25</v>
      </c>
      <c r="Y295" s="52">
        <f t="shared" si="64"/>
        <v>23742</v>
      </c>
      <c r="Z295" s="53">
        <f t="shared" si="59"/>
        <v>65</v>
      </c>
      <c r="AA295" s="55">
        <f>IF(YEAR(Y295)&lt;=YEAR(Gesamt!$B$2),0,IF(V295&lt;Gesamt!$B$32,(IF(I295=0,G295,I295)+365.25*Gesamt!$B$32),0))</f>
        <v>0</v>
      </c>
      <c r="AB295" s="56">
        <f>IF(U295&lt;Gesamt!$B$36,Gesamt!$C$36,IF(U295&lt;Gesamt!$B$37,Gesamt!$C$37,IF(U295&lt;Gesamt!$B$38,Gesamt!$C$38,Gesamt!$C$39)))</f>
        <v>0</v>
      </c>
      <c r="AC295" s="36">
        <f>IF(AA295&gt;0,IF(AA295&lt;X295,K295/12*Gesamt!$C$32*(1+L295)^(Gesamt!$B$32-VB!V295)*(1+$K$4),0),0)</f>
        <v>0</v>
      </c>
      <c r="AD295" s="36">
        <f>(AC295/Gesamt!$B$32*V295/((1+Gesamt!$B$29)^(Gesamt!$B$32-VB!V295))*(1+AB295))</f>
        <v>0</v>
      </c>
      <c r="AE295" s="55">
        <f>IF(YEAR($Y295)&lt;=YEAR(Gesamt!$B$2),0,IF($V295&lt;Gesamt!$B$33,(IF($I295=0,$G295,$I295)+365.25*Gesamt!$B$33),0))</f>
        <v>0</v>
      </c>
      <c r="AF295" s="36" t="b">
        <f>IF(AE295&gt;0,IF(AE295&lt;$Y295,$K295/12*Gesamt!$C$33*(1+$L295)^(Gesamt!$B$33-VB!$V295)*(1+$K$4),IF(W295&gt;=35,K295/12*Gesamt!$C$33*(1+L295)^(W295-VB!V295)*(1+$K$4),0)))</f>
        <v>0</v>
      </c>
      <c r="AG295" s="36">
        <f>IF(W295&gt;=40,(AF295/Gesamt!$B$33*V295/((1+Gesamt!$B$29)^(Gesamt!$B$33-VB!V295))*(1+AB295)),IF(W295&gt;=35,(AF295/W295*V295/((1+Gesamt!$B$29)^(W295-VB!V295))*(1+AB295)),0))</f>
        <v>0</v>
      </c>
    </row>
    <row r="296" spans="4:33" x14ac:dyDescent="0.15">
      <c r="D296" s="41"/>
      <c r="F296" s="40"/>
      <c r="G296" s="40"/>
      <c r="J296" s="47"/>
      <c r="K296" s="32">
        <f t="shared" si="60"/>
        <v>0</v>
      </c>
      <c r="L296" s="48">
        <v>1.4999999999999999E-2</v>
      </c>
      <c r="M296" s="49">
        <f t="shared" si="61"/>
        <v>-50.997946611909654</v>
      </c>
      <c r="N296" s="50">
        <f>(Gesamt!$B$2-IF(H296=0,G296,H296))/365.25</f>
        <v>116</v>
      </c>
      <c r="O296" s="50">
        <f t="shared" si="56"/>
        <v>65.002053388090346</v>
      </c>
      <c r="P296" s="51">
        <f>IF(AND(OR(AND(H296&lt;=Gesamt!$B$11,G296&lt;=Gesamt!$B$11),AND(H296&gt;0,H296&lt;=Gesamt!$B$11)), O296&gt;=Gesamt!$B$4),VLOOKUP(O296,Gesamt!$B$4:$C$9,2),0)</f>
        <v>12</v>
      </c>
      <c r="Q296" s="37">
        <f>IF(M296&gt;0,((P296*K296/12)/O296*N296*((1+L296)^M296))/((1+Gesamt!$B$29)^(O296-N296)),0)</f>
        <v>0</v>
      </c>
      <c r="R296" s="52">
        <f>(F296+(IF(C296="W",IF(F296&lt;23347,VLOOKUP(23346,Staffelung,2,FALSE)*365.25,IF(F296&gt;24990,VLOOKUP(24991,Staffelung,2,FALSE)*365.25,VLOOKUP(F296,Staffelung,2,FALSE)*365.25)),Gesamt!$B$26*365.25)))</f>
        <v>23741.25</v>
      </c>
      <c r="S296" s="52">
        <f t="shared" si="62"/>
        <v>23742</v>
      </c>
      <c r="T296" s="53">
        <f t="shared" si="57"/>
        <v>65</v>
      </c>
      <c r="U296" s="49">
        <f t="shared" si="63"/>
        <v>-50.997946611909654</v>
      </c>
      <c r="V296" s="50">
        <f>(Gesamt!$B$2-IF(I296=0,G296,I296))/365.25</f>
        <v>116</v>
      </c>
      <c r="W296" s="50">
        <f t="shared" si="58"/>
        <v>65.002053388090346</v>
      </c>
      <c r="X296" s="54">
        <f>(F296+(IF(C296="W",IF(F296&lt;23347,VLOOKUP(23346,Staffelung,2,FALSE)*365.25,IF(F296&gt;24990,VLOOKUP(24991,Staffelung,2,FALSE)*365.25,VLOOKUP(F296,Staffelung,2,FALSE)*365.25)),Gesamt!$B$26*365.25)))</f>
        <v>23741.25</v>
      </c>
      <c r="Y296" s="52">
        <f t="shared" si="64"/>
        <v>23742</v>
      </c>
      <c r="Z296" s="53">
        <f t="shared" si="59"/>
        <v>65</v>
      </c>
      <c r="AA296" s="55">
        <f>IF(YEAR(Y296)&lt;=YEAR(Gesamt!$B$2),0,IF(V296&lt;Gesamt!$B$32,(IF(I296=0,G296,I296)+365.25*Gesamt!$B$32),0))</f>
        <v>0</v>
      </c>
      <c r="AB296" s="56">
        <f>IF(U296&lt;Gesamt!$B$36,Gesamt!$C$36,IF(U296&lt;Gesamt!$B$37,Gesamt!$C$37,IF(U296&lt;Gesamt!$B$38,Gesamt!$C$38,Gesamt!$C$39)))</f>
        <v>0</v>
      </c>
      <c r="AC296" s="36">
        <f>IF(AA296&gt;0,IF(AA296&lt;X296,K296/12*Gesamt!$C$32*(1+L296)^(Gesamt!$B$32-VB!V296)*(1+$K$4),0),0)</f>
        <v>0</v>
      </c>
      <c r="AD296" s="36">
        <f>(AC296/Gesamt!$B$32*V296/((1+Gesamt!$B$29)^(Gesamt!$B$32-VB!V296))*(1+AB296))</f>
        <v>0</v>
      </c>
      <c r="AE296" s="55">
        <f>IF(YEAR($Y296)&lt;=YEAR(Gesamt!$B$2),0,IF($V296&lt;Gesamt!$B$33,(IF($I296=0,$G296,$I296)+365.25*Gesamt!$B$33),0))</f>
        <v>0</v>
      </c>
      <c r="AF296" s="36" t="b">
        <f>IF(AE296&gt;0,IF(AE296&lt;$Y296,$K296/12*Gesamt!$C$33*(1+$L296)^(Gesamt!$B$33-VB!$V296)*(1+$K$4),IF(W296&gt;=35,K296/12*Gesamt!$C$33*(1+L296)^(W296-VB!V296)*(1+$K$4),0)))</f>
        <v>0</v>
      </c>
      <c r="AG296" s="36">
        <f>IF(W296&gt;=40,(AF296/Gesamt!$B$33*V296/((1+Gesamt!$B$29)^(Gesamt!$B$33-VB!V296))*(1+AB296)),IF(W296&gt;=35,(AF296/W296*V296/((1+Gesamt!$B$29)^(W296-VB!V296))*(1+AB296)),0))</f>
        <v>0</v>
      </c>
    </row>
    <row r="297" spans="4:33" x14ac:dyDescent="0.15">
      <c r="D297" s="41"/>
      <c r="F297" s="40"/>
      <c r="G297" s="40"/>
      <c r="J297" s="47"/>
      <c r="K297" s="32">
        <f t="shared" si="60"/>
        <v>0</v>
      </c>
      <c r="L297" s="48">
        <v>1.4999999999999999E-2</v>
      </c>
      <c r="M297" s="49">
        <f t="shared" si="61"/>
        <v>-50.997946611909654</v>
      </c>
      <c r="N297" s="50">
        <f>(Gesamt!$B$2-IF(H297=0,G297,H297))/365.25</f>
        <v>116</v>
      </c>
      <c r="O297" s="50">
        <f t="shared" si="56"/>
        <v>65.002053388090346</v>
      </c>
      <c r="P297" s="51">
        <f>IF(AND(OR(AND(H297&lt;=Gesamt!$B$11,G297&lt;=Gesamt!$B$11),AND(H297&gt;0,H297&lt;=Gesamt!$B$11)), O297&gt;=Gesamt!$B$4),VLOOKUP(O297,Gesamt!$B$4:$C$9,2),0)</f>
        <v>12</v>
      </c>
      <c r="Q297" s="37">
        <f>IF(M297&gt;0,((P297*K297/12)/O297*N297*((1+L297)^M297))/((1+Gesamt!$B$29)^(O297-N297)),0)</f>
        <v>0</v>
      </c>
      <c r="R297" s="52">
        <f>(F297+(IF(C297="W",IF(F297&lt;23347,VLOOKUP(23346,Staffelung,2,FALSE)*365.25,IF(F297&gt;24990,VLOOKUP(24991,Staffelung,2,FALSE)*365.25,VLOOKUP(F297,Staffelung,2,FALSE)*365.25)),Gesamt!$B$26*365.25)))</f>
        <v>23741.25</v>
      </c>
      <c r="S297" s="52">
        <f t="shared" si="62"/>
        <v>23742</v>
      </c>
      <c r="T297" s="53">
        <f t="shared" si="57"/>
        <v>65</v>
      </c>
      <c r="U297" s="49">
        <f t="shared" si="63"/>
        <v>-50.997946611909654</v>
      </c>
      <c r="V297" s="50">
        <f>(Gesamt!$B$2-IF(I297=0,G297,I297))/365.25</f>
        <v>116</v>
      </c>
      <c r="W297" s="50">
        <f t="shared" si="58"/>
        <v>65.002053388090346</v>
      </c>
      <c r="X297" s="54">
        <f>(F297+(IF(C297="W",IF(F297&lt;23347,VLOOKUP(23346,Staffelung,2,FALSE)*365.25,IF(F297&gt;24990,VLOOKUP(24991,Staffelung,2,FALSE)*365.25,VLOOKUP(F297,Staffelung,2,FALSE)*365.25)),Gesamt!$B$26*365.25)))</f>
        <v>23741.25</v>
      </c>
      <c r="Y297" s="52">
        <f t="shared" si="64"/>
        <v>23742</v>
      </c>
      <c r="Z297" s="53">
        <f t="shared" si="59"/>
        <v>65</v>
      </c>
      <c r="AA297" s="55">
        <f>IF(YEAR(Y297)&lt;=YEAR(Gesamt!$B$2),0,IF(V297&lt;Gesamt!$B$32,(IF(I297=0,G297,I297)+365.25*Gesamt!$B$32),0))</f>
        <v>0</v>
      </c>
      <c r="AB297" s="56">
        <f>IF(U297&lt;Gesamt!$B$36,Gesamt!$C$36,IF(U297&lt;Gesamt!$B$37,Gesamt!$C$37,IF(U297&lt;Gesamt!$B$38,Gesamt!$C$38,Gesamt!$C$39)))</f>
        <v>0</v>
      </c>
      <c r="AC297" s="36">
        <f>IF(AA297&gt;0,IF(AA297&lt;X297,K297/12*Gesamt!$C$32*(1+L297)^(Gesamt!$B$32-VB!V297)*(1+$K$4),0),0)</f>
        <v>0</v>
      </c>
      <c r="AD297" s="36">
        <f>(AC297/Gesamt!$B$32*V297/((1+Gesamt!$B$29)^(Gesamt!$B$32-VB!V297))*(1+AB297))</f>
        <v>0</v>
      </c>
      <c r="AE297" s="55">
        <f>IF(YEAR($Y297)&lt;=YEAR(Gesamt!$B$2),0,IF($V297&lt;Gesamt!$B$33,(IF($I297=0,$G297,$I297)+365.25*Gesamt!$B$33),0))</f>
        <v>0</v>
      </c>
      <c r="AF297" s="36" t="b">
        <f>IF(AE297&gt;0,IF(AE297&lt;$Y297,$K297/12*Gesamt!$C$33*(1+$L297)^(Gesamt!$B$33-VB!$V297)*(1+$K$4),IF(W297&gt;=35,K297/12*Gesamt!$C$33*(1+L297)^(W297-VB!V297)*(1+$K$4),0)))</f>
        <v>0</v>
      </c>
      <c r="AG297" s="36">
        <f>IF(W297&gt;=40,(AF297/Gesamt!$B$33*V297/((1+Gesamt!$B$29)^(Gesamt!$B$33-VB!V297))*(1+AB297)),IF(W297&gt;=35,(AF297/W297*V297/((1+Gesamt!$B$29)^(W297-VB!V297))*(1+AB297)),0))</f>
        <v>0</v>
      </c>
    </row>
    <row r="298" spans="4:33" x14ac:dyDescent="0.15">
      <c r="D298" s="41"/>
      <c r="F298" s="40"/>
      <c r="G298" s="40"/>
      <c r="J298" s="47"/>
      <c r="K298" s="32">
        <f t="shared" si="60"/>
        <v>0</v>
      </c>
      <c r="L298" s="48">
        <v>1.4999999999999999E-2</v>
      </c>
      <c r="M298" s="49">
        <f t="shared" si="61"/>
        <v>-50.997946611909654</v>
      </c>
      <c r="N298" s="50">
        <f>(Gesamt!$B$2-IF(H298=0,G298,H298))/365.25</f>
        <v>116</v>
      </c>
      <c r="O298" s="50">
        <f t="shared" si="56"/>
        <v>65.002053388090346</v>
      </c>
      <c r="P298" s="51">
        <f>IF(AND(OR(AND(H298&lt;=Gesamt!$B$11,G298&lt;=Gesamt!$B$11),AND(H298&gt;0,H298&lt;=Gesamt!$B$11)), O298&gt;=Gesamt!$B$4),VLOOKUP(O298,Gesamt!$B$4:$C$9,2),0)</f>
        <v>12</v>
      </c>
      <c r="Q298" s="37">
        <f>IF(M298&gt;0,((P298*K298/12)/O298*N298*((1+L298)^M298))/((1+Gesamt!$B$29)^(O298-N298)),0)</f>
        <v>0</v>
      </c>
      <c r="R298" s="52">
        <f>(F298+(IF(C298="W",IF(F298&lt;23347,VLOOKUP(23346,Staffelung,2,FALSE)*365.25,IF(F298&gt;24990,VLOOKUP(24991,Staffelung,2,FALSE)*365.25,VLOOKUP(F298,Staffelung,2,FALSE)*365.25)),Gesamt!$B$26*365.25)))</f>
        <v>23741.25</v>
      </c>
      <c r="S298" s="52">
        <f t="shared" si="62"/>
        <v>23742</v>
      </c>
      <c r="T298" s="53">
        <f t="shared" si="57"/>
        <v>65</v>
      </c>
      <c r="U298" s="49">
        <f t="shared" si="63"/>
        <v>-50.997946611909654</v>
      </c>
      <c r="V298" s="50">
        <f>(Gesamt!$B$2-IF(I298=0,G298,I298))/365.25</f>
        <v>116</v>
      </c>
      <c r="W298" s="50">
        <f t="shared" si="58"/>
        <v>65.002053388090346</v>
      </c>
      <c r="X298" s="54">
        <f>(F298+(IF(C298="W",IF(F298&lt;23347,VLOOKUP(23346,Staffelung,2,FALSE)*365.25,IF(F298&gt;24990,VLOOKUP(24991,Staffelung,2,FALSE)*365.25,VLOOKUP(F298,Staffelung,2,FALSE)*365.25)),Gesamt!$B$26*365.25)))</f>
        <v>23741.25</v>
      </c>
      <c r="Y298" s="52">
        <f t="shared" si="64"/>
        <v>23742</v>
      </c>
      <c r="Z298" s="53">
        <f t="shared" si="59"/>
        <v>65</v>
      </c>
      <c r="AA298" s="55">
        <f>IF(YEAR(Y298)&lt;=YEAR(Gesamt!$B$2),0,IF(V298&lt;Gesamt!$B$32,(IF(I298=0,G298,I298)+365.25*Gesamt!$B$32),0))</f>
        <v>0</v>
      </c>
      <c r="AB298" s="56">
        <f>IF(U298&lt;Gesamt!$B$36,Gesamt!$C$36,IF(U298&lt;Gesamt!$B$37,Gesamt!$C$37,IF(U298&lt;Gesamt!$B$38,Gesamt!$C$38,Gesamt!$C$39)))</f>
        <v>0</v>
      </c>
      <c r="AC298" s="36">
        <f>IF(AA298&gt;0,IF(AA298&lt;X298,K298/12*Gesamt!$C$32*(1+L298)^(Gesamt!$B$32-VB!V298)*(1+$K$4),0),0)</f>
        <v>0</v>
      </c>
      <c r="AD298" s="36">
        <f>(AC298/Gesamt!$B$32*V298/((1+Gesamt!$B$29)^(Gesamt!$B$32-VB!V298))*(1+AB298))</f>
        <v>0</v>
      </c>
      <c r="AE298" s="55">
        <f>IF(YEAR($Y298)&lt;=YEAR(Gesamt!$B$2),0,IF($V298&lt;Gesamt!$B$33,(IF($I298=0,$G298,$I298)+365.25*Gesamt!$B$33),0))</f>
        <v>0</v>
      </c>
      <c r="AF298" s="36" t="b">
        <f>IF(AE298&gt;0,IF(AE298&lt;$Y298,$K298/12*Gesamt!$C$33*(1+$L298)^(Gesamt!$B$33-VB!$V298)*(1+$K$4),IF(W298&gt;=35,K298/12*Gesamt!$C$33*(1+L298)^(W298-VB!V298)*(1+$K$4),0)))</f>
        <v>0</v>
      </c>
      <c r="AG298" s="36">
        <f>IF(W298&gt;=40,(AF298/Gesamt!$B$33*V298/((1+Gesamt!$B$29)^(Gesamt!$B$33-VB!V298))*(1+AB298)),IF(W298&gt;=35,(AF298/W298*V298/((1+Gesamt!$B$29)^(W298-VB!V298))*(1+AB298)),0))</f>
        <v>0</v>
      </c>
    </row>
    <row r="299" spans="4:33" x14ac:dyDescent="0.15">
      <c r="D299" s="41"/>
      <c r="F299" s="40"/>
      <c r="G299" s="40"/>
      <c r="J299" s="47"/>
      <c r="K299" s="32">
        <f t="shared" si="60"/>
        <v>0</v>
      </c>
      <c r="L299" s="48">
        <v>1.4999999999999999E-2</v>
      </c>
      <c r="M299" s="49">
        <f t="shared" si="61"/>
        <v>-50.997946611909654</v>
      </c>
      <c r="N299" s="50">
        <f>(Gesamt!$B$2-IF(H299=0,G299,H299))/365.25</f>
        <v>116</v>
      </c>
      <c r="O299" s="50">
        <f t="shared" si="56"/>
        <v>65.002053388090346</v>
      </c>
      <c r="P299" s="51">
        <f>IF(AND(OR(AND(H299&lt;=Gesamt!$B$11,G299&lt;=Gesamt!$B$11),AND(H299&gt;0,H299&lt;=Gesamt!$B$11)), O299&gt;=Gesamt!$B$4),VLOOKUP(O299,Gesamt!$B$4:$C$9,2),0)</f>
        <v>12</v>
      </c>
      <c r="Q299" s="37">
        <f>IF(M299&gt;0,((P299*K299/12)/O299*N299*((1+L299)^M299))/((1+Gesamt!$B$29)^(O299-N299)),0)</f>
        <v>0</v>
      </c>
      <c r="R299" s="52">
        <f>(F299+(IF(C299="W",IF(F299&lt;23347,VLOOKUP(23346,Staffelung,2,FALSE)*365.25,IF(F299&gt;24990,VLOOKUP(24991,Staffelung,2,FALSE)*365.25,VLOOKUP(F299,Staffelung,2,FALSE)*365.25)),Gesamt!$B$26*365.25)))</f>
        <v>23741.25</v>
      </c>
      <c r="S299" s="52">
        <f t="shared" si="62"/>
        <v>23742</v>
      </c>
      <c r="T299" s="53">
        <f t="shared" si="57"/>
        <v>65</v>
      </c>
      <c r="U299" s="49">
        <f t="shared" si="63"/>
        <v>-50.997946611909654</v>
      </c>
      <c r="V299" s="50">
        <f>(Gesamt!$B$2-IF(I299=0,G299,I299))/365.25</f>
        <v>116</v>
      </c>
      <c r="W299" s="50">
        <f t="shared" si="58"/>
        <v>65.002053388090346</v>
      </c>
      <c r="X299" s="54">
        <f>(F299+(IF(C299="W",IF(F299&lt;23347,VLOOKUP(23346,Staffelung,2,FALSE)*365.25,IF(F299&gt;24990,VLOOKUP(24991,Staffelung,2,FALSE)*365.25,VLOOKUP(F299,Staffelung,2,FALSE)*365.25)),Gesamt!$B$26*365.25)))</f>
        <v>23741.25</v>
      </c>
      <c r="Y299" s="52">
        <f t="shared" si="64"/>
        <v>23742</v>
      </c>
      <c r="Z299" s="53">
        <f t="shared" si="59"/>
        <v>65</v>
      </c>
      <c r="AA299" s="55">
        <f>IF(YEAR(Y299)&lt;=YEAR(Gesamt!$B$2),0,IF(V299&lt;Gesamt!$B$32,(IF(I299=0,G299,I299)+365.25*Gesamt!$B$32),0))</f>
        <v>0</v>
      </c>
      <c r="AB299" s="56">
        <f>IF(U299&lt;Gesamt!$B$36,Gesamt!$C$36,IF(U299&lt;Gesamt!$B$37,Gesamt!$C$37,IF(U299&lt;Gesamt!$B$38,Gesamt!$C$38,Gesamt!$C$39)))</f>
        <v>0</v>
      </c>
      <c r="AC299" s="36">
        <f>IF(AA299&gt;0,IF(AA299&lt;X299,K299/12*Gesamt!$C$32*(1+L299)^(Gesamt!$B$32-VB!V299)*(1+$K$4),0),0)</f>
        <v>0</v>
      </c>
      <c r="AD299" s="36">
        <f>(AC299/Gesamt!$B$32*V299/((1+Gesamt!$B$29)^(Gesamt!$B$32-VB!V299))*(1+AB299))</f>
        <v>0</v>
      </c>
      <c r="AE299" s="55">
        <f>IF(YEAR($Y299)&lt;=YEAR(Gesamt!$B$2),0,IF($V299&lt;Gesamt!$B$33,(IF($I299=0,$G299,$I299)+365.25*Gesamt!$B$33),0))</f>
        <v>0</v>
      </c>
      <c r="AF299" s="36" t="b">
        <f>IF(AE299&gt;0,IF(AE299&lt;$Y299,$K299/12*Gesamt!$C$33*(1+$L299)^(Gesamt!$B$33-VB!$V299)*(1+$K$4),IF(W299&gt;=35,K299/12*Gesamt!$C$33*(1+L299)^(W299-VB!V299)*(1+$K$4),0)))</f>
        <v>0</v>
      </c>
      <c r="AG299" s="36">
        <f>IF(W299&gt;=40,(AF299/Gesamt!$B$33*V299/((1+Gesamt!$B$29)^(Gesamt!$B$33-VB!V299))*(1+AB299)),IF(W299&gt;=35,(AF299/W299*V299/((1+Gesamt!$B$29)^(W299-VB!V299))*(1+AB299)),0))</f>
        <v>0</v>
      </c>
    </row>
    <row r="300" spans="4:33" x14ac:dyDescent="0.15">
      <c r="D300" s="41"/>
      <c r="F300" s="40"/>
      <c r="G300" s="40"/>
      <c r="J300" s="47"/>
      <c r="K300" s="32">
        <f t="shared" si="60"/>
        <v>0</v>
      </c>
      <c r="L300" s="48">
        <v>1.4999999999999999E-2</v>
      </c>
      <c r="M300" s="49">
        <f t="shared" si="61"/>
        <v>-50.997946611909654</v>
      </c>
      <c r="N300" s="50">
        <f>(Gesamt!$B$2-IF(H300=0,G300,H300))/365.25</f>
        <v>116</v>
      </c>
      <c r="O300" s="50">
        <f t="shared" si="56"/>
        <v>65.002053388090346</v>
      </c>
      <c r="P300" s="51">
        <f>IF(AND(OR(AND(H300&lt;=Gesamt!$B$11,G300&lt;=Gesamt!$B$11),AND(H300&gt;0,H300&lt;=Gesamt!$B$11)), O300&gt;=Gesamt!$B$4),VLOOKUP(O300,Gesamt!$B$4:$C$9,2),0)</f>
        <v>12</v>
      </c>
      <c r="Q300" s="37">
        <f>IF(M300&gt;0,((P300*K300/12)/O300*N300*((1+L300)^M300))/((1+Gesamt!$B$29)^(O300-N300)),0)</f>
        <v>0</v>
      </c>
      <c r="R300" s="52">
        <f>(F300+(IF(C300="W",IF(F300&lt;23347,VLOOKUP(23346,Staffelung,2,FALSE)*365.25,IF(F300&gt;24990,VLOOKUP(24991,Staffelung,2,FALSE)*365.25,VLOOKUP(F300,Staffelung,2,FALSE)*365.25)),Gesamt!$B$26*365.25)))</f>
        <v>23741.25</v>
      </c>
      <c r="S300" s="52">
        <f t="shared" si="62"/>
        <v>23742</v>
      </c>
      <c r="T300" s="53">
        <f t="shared" si="57"/>
        <v>65</v>
      </c>
      <c r="U300" s="49">
        <f t="shared" si="63"/>
        <v>-50.997946611909654</v>
      </c>
      <c r="V300" s="50">
        <f>(Gesamt!$B$2-IF(I300=0,G300,I300))/365.25</f>
        <v>116</v>
      </c>
      <c r="W300" s="50">
        <f t="shared" si="58"/>
        <v>65.002053388090346</v>
      </c>
      <c r="X300" s="54">
        <f>(F300+(IF(C300="W",IF(F300&lt;23347,VLOOKUP(23346,Staffelung,2,FALSE)*365.25,IF(F300&gt;24990,VLOOKUP(24991,Staffelung,2,FALSE)*365.25,VLOOKUP(F300,Staffelung,2,FALSE)*365.25)),Gesamt!$B$26*365.25)))</f>
        <v>23741.25</v>
      </c>
      <c r="Y300" s="52">
        <f t="shared" si="64"/>
        <v>23742</v>
      </c>
      <c r="Z300" s="53">
        <f t="shared" si="59"/>
        <v>65</v>
      </c>
      <c r="AA300" s="55">
        <f>IF(YEAR(Y300)&lt;=YEAR(Gesamt!$B$2),0,IF(V300&lt;Gesamt!$B$32,(IF(I300=0,G300,I300)+365.25*Gesamt!$B$32),0))</f>
        <v>0</v>
      </c>
      <c r="AB300" s="56">
        <f>IF(U300&lt;Gesamt!$B$36,Gesamt!$C$36,IF(U300&lt;Gesamt!$B$37,Gesamt!$C$37,IF(U300&lt;Gesamt!$B$38,Gesamt!$C$38,Gesamt!$C$39)))</f>
        <v>0</v>
      </c>
      <c r="AC300" s="36">
        <f>IF(AA300&gt;0,IF(AA300&lt;X300,K300/12*Gesamt!$C$32*(1+L300)^(Gesamt!$B$32-VB!V300)*(1+$K$4),0),0)</f>
        <v>0</v>
      </c>
      <c r="AD300" s="36">
        <f>(AC300/Gesamt!$B$32*V300/((1+Gesamt!$B$29)^(Gesamt!$B$32-VB!V300))*(1+AB300))</f>
        <v>0</v>
      </c>
      <c r="AE300" s="55">
        <f>IF(YEAR($Y300)&lt;=YEAR(Gesamt!$B$2),0,IF($V300&lt;Gesamt!$B$33,(IF($I300=0,$G300,$I300)+365.25*Gesamt!$B$33),0))</f>
        <v>0</v>
      </c>
      <c r="AF300" s="36" t="b">
        <f>IF(AE300&gt;0,IF(AE300&lt;$Y300,$K300/12*Gesamt!$C$33*(1+$L300)^(Gesamt!$B$33-VB!$V300)*(1+$K$4),IF(W300&gt;=35,K300/12*Gesamt!$C$33*(1+L300)^(W300-VB!V300)*(1+$K$4),0)))</f>
        <v>0</v>
      </c>
      <c r="AG300" s="36">
        <f>IF(W300&gt;=40,(AF300/Gesamt!$B$33*V300/((1+Gesamt!$B$29)^(Gesamt!$B$33-VB!V300))*(1+AB300)),IF(W300&gt;=35,(AF300/W300*V300/((1+Gesamt!$B$29)^(W300-VB!V300))*(1+AB300)),0))</f>
        <v>0</v>
      </c>
    </row>
    <row r="301" spans="4:33" x14ac:dyDescent="0.15">
      <c r="D301" s="41"/>
      <c r="F301" s="40"/>
      <c r="G301" s="40"/>
      <c r="J301" s="47"/>
      <c r="K301" s="32">
        <f t="shared" si="60"/>
        <v>0</v>
      </c>
      <c r="L301" s="48">
        <v>1.4999999999999999E-2</v>
      </c>
      <c r="M301" s="49">
        <f t="shared" si="61"/>
        <v>-50.997946611909654</v>
      </c>
      <c r="N301" s="50">
        <f>(Gesamt!$B$2-IF(H301=0,G301,H301))/365.25</f>
        <v>116</v>
      </c>
      <c r="O301" s="50">
        <f t="shared" si="56"/>
        <v>65.002053388090346</v>
      </c>
      <c r="P301" s="51">
        <f>IF(AND(OR(AND(H301&lt;=Gesamt!$B$11,G301&lt;=Gesamt!$B$11),AND(H301&gt;0,H301&lt;=Gesamt!$B$11)), O301&gt;=Gesamt!$B$4),VLOOKUP(O301,Gesamt!$B$4:$C$9,2),0)</f>
        <v>12</v>
      </c>
      <c r="Q301" s="37">
        <f>IF(M301&gt;0,((P301*K301/12)/O301*N301*((1+L301)^M301))/((1+Gesamt!$B$29)^(O301-N301)),0)</f>
        <v>0</v>
      </c>
      <c r="R301" s="52">
        <f>(F301+(IF(C301="W",IF(F301&lt;23347,VLOOKUP(23346,Staffelung,2,FALSE)*365.25,IF(F301&gt;24990,VLOOKUP(24991,Staffelung,2,FALSE)*365.25,VLOOKUP(F301,Staffelung,2,FALSE)*365.25)),Gesamt!$B$26*365.25)))</f>
        <v>23741.25</v>
      </c>
      <c r="S301" s="52">
        <f t="shared" si="62"/>
        <v>23742</v>
      </c>
      <c r="T301" s="53">
        <f t="shared" si="57"/>
        <v>65</v>
      </c>
      <c r="U301" s="49">
        <f t="shared" si="63"/>
        <v>-50.997946611909654</v>
      </c>
      <c r="V301" s="50">
        <f>(Gesamt!$B$2-IF(I301=0,G301,I301))/365.25</f>
        <v>116</v>
      </c>
      <c r="W301" s="50">
        <f t="shared" si="58"/>
        <v>65.002053388090346</v>
      </c>
      <c r="X301" s="54">
        <f>(F301+(IF(C301="W",IF(F301&lt;23347,VLOOKUP(23346,Staffelung,2,FALSE)*365.25,IF(F301&gt;24990,VLOOKUP(24991,Staffelung,2,FALSE)*365.25,VLOOKUP(F301,Staffelung,2,FALSE)*365.25)),Gesamt!$B$26*365.25)))</f>
        <v>23741.25</v>
      </c>
      <c r="Y301" s="52">
        <f t="shared" si="64"/>
        <v>23742</v>
      </c>
      <c r="Z301" s="53">
        <f t="shared" si="59"/>
        <v>65</v>
      </c>
      <c r="AA301" s="55">
        <f>IF(YEAR(Y301)&lt;=YEAR(Gesamt!$B$2),0,IF(V301&lt;Gesamt!$B$32,(IF(I301=0,G301,I301)+365.25*Gesamt!$B$32),0))</f>
        <v>0</v>
      </c>
      <c r="AB301" s="56">
        <f>IF(U301&lt;Gesamt!$B$36,Gesamt!$C$36,IF(U301&lt;Gesamt!$B$37,Gesamt!$C$37,IF(U301&lt;Gesamt!$B$38,Gesamt!$C$38,Gesamt!$C$39)))</f>
        <v>0</v>
      </c>
      <c r="AC301" s="36">
        <f>IF(AA301&gt;0,IF(AA301&lt;X301,K301/12*Gesamt!$C$32*(1+L301)^(Gesamt!$B$32-VB!V301)*(1+$K$4),0),0)</f>
        <v>0</v>
      </c>
      <c r="AD301" s="36">
        <f>(AC301/Gesamt!$B$32*V301/((1+Gesamt!$B$29)^(Gesamt!$B$32-VB!V301))*(1+AB301))</f>
        <v>0</v>
      </c>
      <c r="AE301" s="55">
        <f>IF(YEAR($Y301)&lt;=YEAR(Gesamt!$B$2),0,IF($V301&lt;Gesamt!$B$33,(IF($I301=0,$G301,$I301)+365.25*Gesamt!$B$33),0))</f>
        <v>0</v>
      </c>
      <c r="AF301" s="36" t="b">
        <f>IF(AE301&gt;0,IF(AE301&lt;$Y301,$K301/12*Gesamt!$C$33*(1+$L301)^(Gesamt!$B$33-VB!$V301)*(1+$K$4),IF(W301&gt;=35,K301/12*Gesamt!$C$33*(1+L301)^(W301-VB!V301)*(1+$K$4),0)))</f>
        <v>0</v>
      </c>
      <c r="AG301" s="36">
        <f>IF(W301&gt;=40,(AF301/Gesamt!$B$33*V301/((1+Gesamt!$B$29)^(Gesamt!$B$33-VB!V301))*(1+AB301)),IF(W301&gt;=35,(AF301/W301*V301/((1+Gesamt!$B$29)^(W301-VB!V301))*(1+AB301)),0))</f>
        <v>0</v>
      </c>
    </row>
    <row r="302" spans="4:33" x14ac:dyDescent="0.15">
      <c r="D302" s="41"/>
      <c r="F302" s="40"/>
      <c r="G302" s="40"/>
      <c r="J302" s="47"/>
      <c r="K302" s="32">
        <f t="shared" si="60"/>
        <v>0</v>
      </c>
      <c r="L302" s="48">
        <v>1.4999999999999999E-2</v>
      </c>
      <c r="M302" s="49">
        <f t="shared" si="61"/>
        <v>-50.997946611909654</v>
      </c>
      <c r="N302" s="50">
        <f>(Gesamt!$B$2-IF(H302=0,G302,H302))/365.25</f>
        <v>116</v>
      </c>
      <c r="O302" s="50">
        <f t="shared" si="56"/>
        <v>65.002053388090346</v>
      </c>
      <c r="P302" s="51">
        <f>IF(AND(OR(AND(H302&lt;=Gesamt!$B$11,G302&lt;=Gesamt!$B$11),AND(H302&gt;0,H302&lt;=Gesamt!$B$11)), O302&gt;=Gesamt!$B$4),VLOOKUP(O302,Gesamt!$B$4:$C$9,2),0)</f>
        <v>12</v>
      </c>
      <c r="Q302" s="37">
        <f>IF(M302&gt;0,((P302*K302/12)/O302*N302*((1+L302)^M302))/((1+Gesamt!$B$29)^(O302-N302)),0)</f>
        <v>0</v>
      </c>
      <c r="R302" s="52">
        <f>(F302+(IF(C302="W",IF(F302&lt;23347,VLOOKUP(23346,Staffelung,2,FALSE)*365.25,IF(F302&gt;24990,VLOOKUP(24991,Staffelung,2,FALSE)*365.25,VLOOKUP(F302,Staffelung,2,FALSE)*365.25)),Gesamt!$B$26*365.25)))</f>
        <v>23741.25</v>
      </c>
      <c r="S302" s="52">
        <f t="shared" si="62"/>
        <v>23742</v>
      </c>
      <c r="T302" s="53">
        <f t="shared" si="57"/>
        <v>65</v>
      </c>
      <c r="U302" s="49">
        <f t="shared" si="63"/>
        <v>-50.997946611909654</v>
      </c>
      <c r="V302" s="50">
        <f>(Gesamt!$B$2-IF(I302=0,G302,I302))/365.25</f>
        <v>116</v>
      </c>
      <c r="W302" s="50">
        <f t="shared" si="58"/>
        <v>65.002053388090346</v>
      </c>
      <c r="X302" s="54">
        <f>(F302+(IF(C302="W",IF(F302&lt;23347,VLOOKUP(23346,Staffelung,2,FALSE)*365.25,IF(F302&gt;24990,VLOOKUP(24991,Staffelung,2,FALSE)*365.25,VLOOKUP(F302,Staffelung,2,FALSE)*365.25)),Gesamt!$B$26*365.25)))</f>
        <v>23741.25</v>
      </c>
      <c r="Y302" s="52">
        <f t="shared" si="64"/>
        <v>23742</v>
      </c>
      <c r="Z302" s="53">
        <f t="shared" si="59"/>
        <v>65</v>
      </c>
      <c r="AA302" s="55">
        <f>IF(YEAR(Y302)&lt;=YEAR(Gesamt!$B$2),0,IF(V302&lt;Gesamt!$B$32,(IF(I302=0,G302,I302)+365.25*Gesamt!$B$32),0))</f>
        <v>0</v>
      </c>
      <c r="AB302" s="56">
        <f>IF(U302&lt;Gesamt!$B$36,Gesamt!$C$36,IF(U302&lt;Gesamt!$B$37,Gesamt!$C$37,IF(U302&lt;Gesamt!$B$38,Gesamt!$C$38,Gesamt!$C$39)))</f>
        <v>0</v>
      </c>
      <c r="AC302" s="36">
        <f>IF(AA302&gt;0,IF(AA302&lt;X302,K302/12*Gesamt!$C$32*(1+L302)^(Gesamt!$B$32-VB!V302)*(1+$K$4),0),0)</f>
        <v>0</v>
      </c>
      <c r="AD302" s="36">
        <f>(AC302/Gesamt!$B$32*V302/((1+Gesamt!$B$29)^(Gesamt!$B$32-VB!V302))*(1+AB302))</f>
        <v>0</v>
      </c>
      <c r="AE302" s="55">
        <f>IF(YEAR($Y302)&lt;=YEAR(Gesamt!$B$2),0,IF($V302&lt;Gesamt!$B$33,(IF($I302=0,$G302,$I302)+365.25*Gesamt!$B$33),0))</f>
        <v>0</v>
      </c>
      <c r="AF302" s="36" t="b">
        <f>IF(AE302&gt;0,IF(AE302&lt;$Y302,$K302/12*Gesamt!$C$33*(1+$L302)^(Gesamt!$B$33-VB!$V302)*(1+$K$4),IF(W302&gt;=35,K302/12*Gesamt!$C$33*(1+L302)^(W302-VB!V302)*(1+$K$4),0)))</f>
        <v>0</v>
      </c>
      <c r="AG302" s="36">
        <f>IF(W302&gt;=40,(AF302/Gesamt!$B$33*V302/((1+Gesamt!$B$29)^(Gesamt!$B$33-VB!V302))*(1+AB302)),IF(W302&gt;=35,(AF302/W302*V302/((1+Gesamt!$B$29)^(W302-VB!V302))*(1+AB302)),0))</f>
        <v>0</v>
      </c>
    </row>
    <row r="303" spans="4:33" x14ac:dyDescent="0.15">
      <c r="D303" s="41"/>
      <c r="F303" s="40"/>
      <c r="G303" s="40"/>
      <c r="J303" s="47"/>
      <c r="K303" s="32">
        <f t="shared" si="60"/>
        <v>0</v>
      </c>
      <c r="L303" s="48">
        <v>1.4999999999999999E-2</v>
      </c>
      <c r="M303" s="49">
        <f t="shared" si="61"/>
        <v>-50.997946611909654</v>
      </c>
      <c r="N303" s="50">
        <f>(Gesamt!$B$2-IF(H303=0,G303,H303))/365.25</f>
        <v>116</v>
      </c>
      <c r="O303" s="50">
        <f t="shared" si="56"/>
        <v>65.002053388090346</v>
      </c>
      <c r="P303" s="51">
        <f>IF(AND(OR(AND(H303&lt;=Gesamt!$B$11,G303&lt;=Gesamt!$B$11),AND(H303&gt;0,H303&lt;=Gesamt!$B$11)), O303&gt;=Gesamt!$B$4),VLOOKUP(O303,Gesamt!$B$4:$C$9,2),0)</f>
        <v>12</v>
      </c>
      <c r="Q303" s="37">
        <f>IF(M303&gt;0,((P303*K303/12)/O303*N303*((1+L303)^M303))/((1+Gesamt!$B$29)^(O303-N303)),0)</f>
        <v>0</v>
      </c>
      <c r="R303" s="52">
        <f>(F303+(IF(C303="W",IF(F303&lt;23347,VLOOKUP(23346,Staffelung,2,FALSE)*365.25,IF(F303&gt;24990,VLOOKUP(24991,Staffelung,2,FALSE)*365.25,VLOOKUP(F303,Staffelung,2,FALSE)*365.25)),Gesamt!$B$26*365.25)))</f>
        <v>23741.25</v>
      </c>
      <c r="S303" s="52">
        <f t="shared" si="62"/>
        <v>23742</v>
      </c>
      <c r="T303" s="53">
        <f t="shared" si="57"/>
        <v>65</v>
      </c>
      <c r="U303" s="49">
        <f t="shared" si="63"/>
        <v>-50.997946611909654</v>
      </c>
      <c r="V303" s="50">
        <f>(Gesamt!$B$2-IF(I303=0,G303,I303))/365.25</f>
        <v>116</v>
      </c>
      <c r="W303" s="50">
        <f t="shared" si="58"/>
        <v>65.002053388090346</v>
      </c>
      <c r="X303" s="54">
        <f>(F303+(IF(C303="W",IF(F303&lt;23347,VLOOKUP(23346,Staffelung,2,FALSE)*365.25,IF(F303&gt;24990,VLOOKUP(24991,Staffelung,2,FALSE)*365.25,VLOOKUP(F303,Staffelung,2,FALSE)*365.25)),Gesamt!$B$26*365.25)))</f>
        <v>23741.25</v>
      </c>
      <c r="Y303" s="52">
        <f t="shared" si="64"/>
        <v>23742</v>
      </c>
      <c r="Z303" s="53">
        <f t="shared" si="59"/>
        <v>65</v>
      </c>
      <c r="AA303" s="55">
        <f>IF(YEAR(Y303)&lt;=YEAR(Gesamt!$B$2),0,IF(V303&lt;Gesamt!$B$32,(IF(I303=0,G303,I303)+365.25*Gesamt!$B$32),0))</f>
        <v>0</v>
      </c>
      <c r="AB303" s="56">
        <f>IF(U303&lt;Gesamt!$B$36,Gesamt!$C$36,IF(U303&lt;Gesamt!$B$37,Gesamt!$C$37,IF(U303&lt;Gesamt!$B$38,Gesamt!$C$38,Gesamt!$C$39)))</f>
        <v>0</v>
      </c>
      <c r="AC303" s="36">
        <f>IF(AA303&gt;0,IF(AA303&lt;X303,K303/12*Gesamt!$C$32*(1+L303)^(Gesamt!$B$32-VB!V303)*(1+$K$4),0),0)</f>
        <v>0</v>
      </c>
      <c r="AD303" s="36">
        <f>(AC303/Gesamt!$B$32*V303/((1+Gesamt!$B$29)^(Gesamt!$B$32-VB!V303))*(1+AB303))</f>
        <v>0</v>
      </c>
      <c r="AE303" s="55">
        <f>IF(YEAR($Y303)&lt;=YEAR(Gesamt!$B$2),0,IF($V303&lt;Gesamt!$B$33,(IF($I303=0,$G303,$I303)+365.25*Gesamt!$B$33),0))</f>
        <v>0</v>
      </c>
      <c r="AF303" s="36" t="b">
        <f>IF(AE303&gt;0,IF(AE303&lt;$Y303,$K303/12*Gesamt!$C$33*(1+$L303)^(Gesamt!$B$33-VB!$V303)*(1+$K$4),IF(W303&gt;=35,K303/12*Gesamt!$C$33*(1+L303)^(W303-VB!V303)*(1+$K$4),0)))</f>
        <v>0</v>
      </c>
      <c r="AG303" s="36">
        <f>IF(W303&gt;=40,(AF303/Gesamt!$B$33*V303/((1+Gesamt!$B$29)^(Gesamt!$B$33-VB!V303))*(1+AB303)),IF(W303&gt;=35,(AF303/W303*V303/((1+Gesamt!$B$29)^(W303-VB!V303))*(1+AB303)),0))</f>
        <v>0</v>
      </c>
    </row>
    <row r="304" spans="4:33" x14ac:dyDescent="0.15">
      <c r="D304" s="41"/>
      <c r="F304" s="40"/>
      <c r="G304" s="40"/>
      <c r="J304" s="47"/>
      <c r="K304" s="32">
        <f t="shared" si="60"/>
        <v>0</v>
      </c>
      <c r="L304" s="48">
        <v>1.4999999999999999E-2</v>
      </c>
      <c r="M304" s="49">
        <f t="shared" si="61"/>
        <v>-50.997946611909654</v>
      </c>
      <c r="N304" s="50">
        <f>(Gesamt!$B$2-IF(H304=0,G304,H304))/365.25</f>
        <v>116</v>
      </c>
      <c r="O304" s="50">
        <f t="shared" si="56"/>
        <v>65.002053388090346</v>
      </c>
      <c r="P304" s="51">
        <f>IF(AND(OR(AND(H304&lt;=Gesamt!$B$11,G304&lt;=Gesamt!$B$11),AND(H304&gt;0,H304&lt;=Gesamt!$B$11)), O304&gt;=Gesamt!$B$4),VLOOKUP(O304,Gesamt!$B$4:$C$9,2),0)</f>
        <v>12</v>
      </c>
      <c r="Q304" s="37">
        <f>IF(M304&gt;0,((P304*K304/12)/O304*N304*((1+L304)^M304))/((1+Gesamt!$B$29)^(O304-N304)),0)</f>
        <v>0</v>
      </c>
      <c r="R304" s="52">
        <f>(F304+(IF(C304="W",IF(F304&lt;23347,VLOOKUP(23346,Staffelung,2,FALSE)*365.25,IF(F304&gt;24990,VLOOKUP(24991,Staffelung,2,FALSE)*365.25,VLOOKUP(F304,Staffelung,2,FALSE)*365.25)),Gesamt!$B$26*365.25)))</f>
        <v>23741.25</v>
      </c>
      <c r="S304" s="52">
        <f t="shared" si="62"/>
        <v>23742</v>
      </c>
      <c r="T304" s="53">
        <f t="shared" si="57"/>
        <v>65</v>
      </c>
      <c r="U304" s="49">
        <f t="shared" si="63"/>
        <v>-50.997946611909654</v>
      </c>
      <c r="V304" s="50">
        <f>(Gesamt!$B$2-IF(I304=0,G304,I304))/365.25</f>
        <v>116</v>
      </c>
      <c r="W304" s="50">
        <f t="shared" si="58"/>
        <v>65.002053388090346</v>
      </c>
      <c r="X304" s="54">
        <f>(F304+(IF(C304="W",IF(F304&lt;23347,VLOOKUP(23346,Staffelung,2,FALSE)*365.25,IF(F304&gt;24990,VLOOKUP(24991,Staffelung,2,FALSE)*365.25,VLOOKUP(F304,Staffelung,2,FALSE)*365.25)),Gesamt!$B$26*365.25)))</f>
        <v>23741.25</v>
      </c>
      <c r="Y304" s="52">
        <f t="shared" si="64"/>
        <v>23742</v>
      </c>
      <c r="Z304" s="53">
        <f t="shared" si="59"/>
        <v>65</v>
      </c>
      <c r="AA304" s="55">
        <f>IF(YEAR(Y304)&lt;=YEAR(Gesamt!$B$2),0,IF(V304&lt;Gesamt!$B$32,(IF(I304=0,G304,I304)+365.25*Gesamt!$B$32),0))</f>
        <v>0</v>
      </c>
      <c r="AB304" s="56">
        <f>IF(U304&lt;Gesamt!$B$36,Gesamt!$C$36,IF(U304&lt;Gesamt!$B$37,Gesamt!$C$37,IF(U304&lt;Gesamt!$B$38,Gesamt!$C$38,Gesamt!$C$39)))</f>
        <v>0</v>
      </c>
      <c r="AC304" s="36">
        <f>IF(AA304&gt;0,IF(AA304&lt;X304,K304/12*Gesamt!$C$32*(1+L304)^(Gesamt!$B$32-VB!V304)*(1+$K$4),0),0)</f>
        <v>0</v>
      </c>
      <c r="AD304" s="36">
        <f>(AC304/Gesamt!$B$32*V304/((1+Gesamt!$B$29)^(Gesamt!$B$32-VB!V304))*(1+AB304))</f>
        <v>0</v>
      </c>
      <c r="AE304" s="55">
        <f>IF(YEAR($Y304)&lt;=YEAR(Gesamt!$B$2),0,IF($V304&lt;Gesamt!$B$33,(IF($I304=0,$G304,$I304)+365.25*Gesamt!$B$33),0))</f>
        <v>0</v>
      </c>
      <c r="AF304" s="36" t="b">
        <f>IF(AE304&gt;0,IF(AE304&lt;$Y304,$K304/12*Gesamt!$C$33*(1+$L304)^(Gesamt!$B$33-VB!$V304)*(1+$K$4),IF(W304&gt;=35,K304/12*Gesamt!$C$33*(1+L304)^(W304-VB!V304)*(1+$K$4),0)))</f>
        <v>0</v>
      </c>
      <c r="AG304" s="36">
        <f>IF(W304&gt;=40,(AF304/Gesamt!$B$33*V304/((1+Gesamt!$B$29)^(Gesamt!$B$33-VB!V304))*(1+AB304)),IF(W304&gt;=35,(AF304/W304*V304/((1+Gesamt!$B$29)^(W304-VB!V304))*(1+AB304)),0))</f>
        <v>0</v>
      </c>
    </row>
    <row r="305" spans="4:33" x14ac:dyDescent="0.15">
      <c r="D305" s="41"/>
      <c r="F305" s="40"/>
      <c r="G305" s="40"/>
      <c r="J305" s="47"/>
      <c r="K305" s="32">
        <f t="shared" si="60"/>
        <v>0</v>
      </c>
      <c r="L305" s="48">
        <v>1.4999999999999999E-2</v>
      </c>
      <c r="M305" s="49">
        <f t="shared" si="61"/>
        <v>-50.997946611909654</v>
      </c>
      <c r="N305" s="50">
        <f>(Gesamt!$B$2-IF(H305=0,G305,H305))/365.25</f>
        <v>116</v>
      </c>
      <c r="O305" s="50">
        <f t="shared" si="56"/>
        <v>65.002053388090346</v>
      </c>
      <c r="P305" s="51">
        <f>IF(AND(OR(AND(H305&lt;=Gesamt!$B$11,G305&lt;=Gesamt!$B$11),AND(H305&gt;0,H305&lt;=Gesamt!$B$11)), O305&gt;=Gesamt!$B$4),VLOOKUP(O305,Gesamt!$B$4:$C$9,2),0)</f>
        <v>12</v>
      </c>
      <c r="Q305" s="37">
        <f>IF(M305&gt;0,((P305*K305/12)/O305*N305*((1+L305)^M305))/((1+Gesamt!$B$29)^(O305-N305)),0)</f>
        <v>0</v>
      </c>
      <c r="R305" s="52">
        <f>(F305+(IF(C305="W",IF(F305&lt;23347,VLOOKUP(23346,Staffelung,2,FALSE)*365.25,IF(F305&gt;24990,VLOOKUP(24991,Staffelung,2,FALSE)*365.25,VLOOKUP(F305,Staffelung,2,FALSE)*365.25)),Gesamt!$B$26*365.25)))</f>
        <v>23741.25</v>
      </c>
      <c r="S305" s="52">
        <f t="shared" si="62"/>
        <v>23742</v>
      </c>
      <c r="T305" s="53">
        <f t="shared" si="57"/>
        <v>65</v>
      </c>
      <c r="U305" s="49">
        <f t="shared" si="63"/>
        <v>-50.997946611909654</v>
      </c>
      <c r="V305" s="50">
        <f>(Gesamt!$B$2-IF(I305=0,G305,I305))/365.25</f>
        <v>116</v>
      </c>
      <c r="W305" s="50">
        <f t="shared" si="58"/>
        <v>65.002053388090346</v>
      </c>
      <c r="X305" s="54">
        <f>(F305+(IF(C305="W",IF(F305&lt;23347,VLOOKUP(23346,Staffelung,2,FALSE)*365.25,IF(F305&gt;24990,VLOOKUP(24991,Staffelung,2,FALSE)*365.25,VLOOKUP(F305,Staffelung,2,FALSE)*365.25)),Gesamt!$B$26*365.25)))</f>
        <v>23741.25</v>
      </c>
      <c r="Y305" s="52">
        <f t="shared" si="64"/>
        <v>23742</v>
      </c>
      <c r="Z305" s="53">
        <f t="shared" si="59"/>
        <v>65</v>
      </c>
      <c r="AA305" s="55">
        <f>IF(YEAR(Y305)&lt;=YEAR(Gesamt!$B$2),0,IF(V305&lt;Gesamt!$B$32,(IF(I305=0,G305,I305)+365.25*Gesamt!$B$32),0))</f>
        <v>0</v>
      </c>
      <c r="AB305" s="56">
        <f>IF(U305&lt;Gesamt!$B$36,Gesamt!$C$36,IF(U305&lt;Gesamt!$B$37,Gesamt!$C$37,IF(U305&lt;Gesamt!$B$38,Gesamt!$C$38,Gesamt!$C$39)))</f>
        <v>0</v>
      </c>
      <c r="AC305" s="36">
        <f>IF(AA305&gt;0,IF(AA305&lt;X305,K305/12*Gesamt!$C$32*(1+L305)^(Gesamt!$B$32-VB!V305)*(1+$K$4),0),0)</f>
        <v>0</v>
      </c>
      <c r="AD305" s="36">
        <f>(AC305/Gesamt!$B$32*V305/((1+Gesamt!$B$29)^(Gesamt!$B$32-VB!V305))*(1+AB305))</f>
        <v>0</v>
      </c>
      <c r="AE305" s="55">
        <f>IF(YEAR($Y305)&lt;=YEAR(Gesamt!$B$2),0,IF($V305&lt;Gesamt!$B$33,(IF($I305=0,$G305,$I305)+365.25*Gesamt!$B$33),0))</f>
        <v>0</v>
      </c>
      <c r="AF305" s="36" t="b">
        <f>IF(AE305&gt;0,IF(AE305&lt;$Y305,$K305/12*Gesamt!$C$33*(1+$L305)^(Gesamt!$B$33-VB!$V305)*(1+$K$4),IF(W305&gt;=35,K305/12*Gesamt!$C$33*(1+L305)^(W305-VB!V305)*(1+$K$4),0)))</f>
        <v>0</v>
      </c>
      <c r="AG305" s="36">
        <f>IF(W305&gt;=40,(AF305/Gesamt!$B$33*V305/((1+Gesamt!$B$29)^(Gesamt!$B$33-VB!V305))*(1+AB305)),IF(W305&gt;=35,(AF305/W305*V305/((1+Gesamt!$B$29)^(W305-VB!V305))*(1+AB305)),0))</f>
        <v>0</v>
      </c>
    </row>
    <row r="306" spans="4:33" x14ac:dyDescent="0.15">
      <c r="D306" s="41"/>
      <c r="F306" s="40"/>
      <c r="G306" s="40"/>
      <c r="J306" s="47"/>
      <c r="K306" s="32">
        <f t="shared" si="60"/>
        <v>0</v>
      </c>
      <c r="L306" s="48">
        <v>1.4999999999999999E-2</v>
      </c>
      <c r="M306" s="49">
        <f t="shared" si="61"/>
        <v>-50.997946611909654</v>
      </c>
      <c r="N306" s="50">
        <f>(Gesamt!$B$2-IF(H306=0,G306,H306))/365.25</f>
        <v>116</v>
      </c>
      <c r="O306" s="50">
        <f t="shared" si="56"/>
        <v>65.002053388090346</v>
      </c>
      <c r="P306" s="51">
        <f>IF(AND(OR(AND(H306&lt;=Gesamt!$B$11,G306&lt;=Gesamt!$B$11),AND(H306&gt;0,H306&lt;=Gesamt!$B$11)), O306&gt;=Gesamt!$B$4),VLOOKUP(O306,Gesamt!$B$4:$C$9,2),0)</f>
        <v>12</v>
      </c>
      <c r="Q306" s="37">
        <f>IF(M306&gt;0,((P306*K306/12)/O306*N306*((1+L306)^M306))/((1+Gesamt!$B$29)^(O306-N306)),0)</f>
        <v>0</v>
      </c>
      <c r="R306" s="52">
        <f>(F306+(IF(C306="W",IF(F306&lt;23347,VLOOKUP(23346,Staffelung,2,FALSE)*365.25,IF(F306&gt;24990,VLOOKUP(24991,Staffelung,2,FALSE)*365.25,VLOOKUP(F306,Staffelung,2,FALSE)*365.25)),Gesamt!$B$26*365.25)))</f>
        <v>23741.25</v>
      </c>
      <c r="S306" s="52">
        <f t="shared" si="62"/>
        <v>23742</v>
      </c>
      <c r="T306" s="53">
        <f t="shared" si="57"/>
        <v>65</v>
      </c>
      <c r="U306" s="49">
        <f t="shared" si="63"/>
        <v>-50.997946611909654</v>
      </c>
      <c r="V306" s="50">
        <f>(Gesamt!$B$2-IF(I306=0,G306,I306))/365.25</f>
        <v>116</v>
      </c>
      <c r="W306" s="50">
        <f t="shared" si="58"/>
        <v>65.002053388090346</v>
      </c>
      <c r="X306" s="54">
        <f>(F306+(IF(C306="W",IF(F306&lt;23347,VLOOKUP(23346,Staffelung,2,FALSE)*365.25,IF(F306&gt;24990,VLOOKUP(24991,Staffelung,2,FALSE)*365.25,VLOOKUP(F306,Staffelung,2,FALSE)*365.25)),Gesamt!$B$26*365.25)))</f>
        <v>23741.25</v>
      </c>
      <c r="Y306" s="52">
        <f t="shared" si="64"/>
        <v>23742</v>
      </c>
      <c r="Z306" s="53">
        <f t="shared" si="59"/>
        <v>65</v>
      </c>
      <c r="AA306" s="55">
        <f>IF(YEAR(Y306)&lt;=YEAR(Gesamt!$B$2),0,IF(V306&lt;Gesamt!$B$32,(IF(I306=0,G306,I306)+365.25*Gesamt!$B$32),0))</f>
        <v>0</v>
      </c>
      <c r="AB306" s="56">
        <f>IF(U306&lt;Gesamt!$B$36,Gesamt!$C$36,IF(U306&lt;Gesamt!$B$37,Gesamt!$C$37,IF(U306&lt;Gesamt!$B$38,Gesamt!$C$38,Gesamt!$C$39)))</f>
        <v>0</v>
      </c>
      <c r="AC306" s="36">
        <f>IF(AA306&gt;0,IF(AA306&lt;X306,K306/12*Gesamt!$C$32*(1+L306)^(Gesamt!$B$32-VB!V306)*(1+$K$4),0),0)</f>
        <v>0</v>
      </c>
      <c r="AD306" s="36">
        <f>(AC306/Gesamt!$B$32*V306/((1+Gesamt!$B$29)^(Gesamt!$B$32-VB!V306))*(1+AB306))</f>
        <v>0</v>
      </c>
      <c r="AE306" s="55">
        <f>IF(YEAR($Y306)&lt;=YEAR(Gesamt!$B$2),0,IF($V306&lt;Gesamt!$B$33,(IF($I306=0,$G306,$I306)+365.25*Gesamt!$B$33),0))</f>
        <v>0</v>
      </c>
      <c r="AF306" s="36" t="b">
        <f>IF(AE306&gt;0,IF(AE306&lt;$Y306,$K306/12*Gesamt!$C$33*(1+$L306)^(Gesamt!$B$33-VB!$V306)*(1+$K$4),IF(W306&gt;=35,K306/12*Gesamt!$C$33*(1+L306)^(W306-VB!V306)*(1+$K$4),0)))</f>
        <v>0</v>
      </c>
      <c r="AG306" s="36">
        <f>IF(W306&gt;=40,(AF306/Gesamt!$B$33*V306/((1+Gesamt!$B$29)^(Gesamt!$B$33-VB!V306))*(1+AB306)),IF(W306&gt;=35,(AF306/W306*V306/((1+Gesamt!$B$29)^(W306-VB!V306))*(1+AB306)),0))</f>
        <v>0</v>
      </c>
    </row>
    <row r="307" spans="4:33" x14ac:dyDescent="0.15">
      <c r="D307" s="41"/>
      <c r="F307" s="40"/>
      <c r="G307" s="40"/>
      <c r="J307" s="47"/>
      <c r="K307" s="32">
        <f t="shared" si="60"/>
        <v>0</v>
      </c>
      <c r="L307" s="48">
        <v>1.4999999999999999E-2</v>
      </c>
      <c r="M307" s="49">
        <f t="shared" si="61"/>
        <v>-50.997946611909654</v>
      </c>
      <c r="N307" s="50">
        <f>(Gesamt!$B$2-IF(H307=0,G307,H307))/365.25</f>
        <v>116</v>
      </c>
      <c r="O307" s="50">
        <f t="shared" si="56"/>
        <v>65.002053388090346</v>
      </c>
      <c r="P307" s="51">
        <f>IF(AND(OR(AND(H307&lt;=Gesamt!$B$11,G307&lt;=Gesamt!$B$11),AND(H307&gt;0,H307&lt;=Gesamt!$B$11)), O307&gt;=Gesamt!$B$4),VLOOKUP(O307,Gesamt!$B$4:$C$9,2),0)</f>
        <v>12</v>
      </c>
      <c r="Q307" s="37">
        <f>IF(M307&gt;0,((P307*K307/12)/O307*N307*((1+L307)^M307))/((1+Gesamt!$B$29)^(O307-N307)),0)</f>
        <v>0</v>
      </c>
      <c r="R307" s="52">
        <f>(F307+(IF(C307="W",IF(F307&lt;23347,VLOOKUP(23346,Staffelung,2,FALSE)*365.25,IF(F307&gt;24990,VLOOKUP(24991,Staffelung,2,FALSE)*365.25,VLOOKUP(F307,Staffelung,2,FALSE)*365.25)),Gesamt!$B$26*365.25)))</f>
        <v>23741.25</v>
      </c>
      <c r="S307" s="52">
        <f t="shared" si="62"/>
        <v>23742</v>
      </c>
      <c r="T307" s="53">
        <f t="shared" si="57"/>
        <v>65</v>
      </c>
      <c r="U307" s="49">
        <f t="shared" si="63"/>
        <v>-50.997946611909654</v>
      </c>
      <c r="V307" s="50">
        <f>(Gesamt!$B$2-IF(I307=0,G307,I307))/365.25</f>
        <v>116</v>
      </c>
      <c r="W307" s="50">
        <f t="shared" si="58"/>
        <v>65.002053388090346</v>
      </c>
      <c r="X307" s="54">
        <f>(F307+(IF(C307="W",IF(F307&lt;23347,VLOOKUP(23346,Staffelung,2,FALSE)*365.25,IF(F307&gt;24990,VLOOKUP(24991,Staffelung,2,FALSE)*365.25,VLOOKUP(F307,Staffelung,2,FALSE)*365.25)),Gesamt!$B$26*365.25)))</f>
        <v>23741.25</v>
      </c>
      <c r="Y307" s="52">
        <f t="shared" si="64"/>
        <v>23742</v>
      </c>
      <c r="Z307" s="53">
        <f t="shared" si="59"/>
        <v>65</v>
      </c>
      <c r="AA307" s="55">
        <f>IF(YEAR(Y307)&lt;=YEAR(Gesamt!$B$2),0,IF(V307&lt;Gesamt!$B$32,(IF(I307=0,G307,I307)+365.25*Gesamt!$B$32),0))</f>
        <v>0</v>
      </c>
      <c r="AB307" s="56">
        <f>IF(U307&lt;Gesamt!$B$36,Gesamt!$C$36,IF(U307&lt;Gesamt!$B$37,Gesamt!$C$37,IF(U307&lt;Gesamt!$B$38,Gesamt!$C$38,Gesamt!$C$39)))</f>
        <v>0</v>
      </c>
      <c r="AC307" s="36">
        <f>IF(AA307&gt;0,IF(AA307&lt;X307,K307/12*Gesamt!$C$32*(1+L307)^(Gesamt!$B$32-VB!V307)*(1+$K$4),0),0)</f>
        <v>0</v>
      </c>
      <c r="AD307" s="36">
        <f>(AC307/Gesamt!$B$32*V307/((1+Gesamt!$B$29)^(Gesamt!$B$32-VB!V307))*(1+AB307))</f>
        <v>0</v>
      </c>
      <c r="AE307" s="55">
        <f>IF(YEAR($Y307)&lt;=YEAR(Gesamt!$B$2),0,IF($V307&lt;Gesamt!$B$33,(IF($I307=0,$G307,$I307)+365.25*Gesamt!$B$33),0))</f>
        <v>0</v>
      </c>
      <c r="AF307" s="36" t="b">
        <f>IF(AE307&gt;0,IF(AE307&lt;$Y307,$K307/12*Gesamt!$C$33*(1+$L307)^(Gesamt!$B$33-VB!$V307)*(1+$K$4),IF(W307&gt;=35,K307/12*Gesamt!$C$33*(1+L307)^(W307-VB!V307)*(1+$K$4),0)))</f>
        <v>0</v>
      </c>
      <c r="AG307" s="36">
        <f>IF(W307&gt;=40,(AF307/Gesamt!$B$33*V307/((1+Gesamt!$B$29)^(Gesamt!$B$33-VB!V307))*(1+AB307)),IF(W307&gt;=35,(AF307/W307*V307/((1+Gesamt!$B$29)^(W307-VB!V307))*(1+AB307)),0))</f>
        <v>0</v>
      </c>
    </row>
    <row r="308" spans="4:33" x14ac:dyDescent="0.15">
      <c r="D308" s="41"/>
      <c r="F308" s="40"/>
      <c r="G308" s="40"/>
      <c r="J308" s="47"/>
      <c r="K308" s="32">
        <f t="shared" si="60"/>
        <v>0</v>
      </c>
      <c r="L308" s="48">
        <v>1.4999999999999999E-2</v>
      </c>
      <c r="M308" s="49">
        <f t="shared" si="61"/>
        <v>-50.997946611909654</v>
      </c>
      <c r="N308" s="50">
        <f>(Gesamt!$B$2-IF(H308=0,G308,H308))/365.25</f>
        <v>116</v>
      </c>
      <c r="O308" s="50">
        <f t="shared" si="56"/>
        <v>65.002053388090346</v>
      </c>
      <c r="P308" s="51">
        <f>IF(AND(OR(AND(H308&lt;=Gesamt!$B$11,G308&lt;=Gesamt!$B$11),AND(H308&gt;0,H308&lt;=Gesamt!$B$11)), O308&gt;=Gesamt!$B$4),VLOOKUP(O308,Gesamt!$B$4:$C$9,2),0)</f>
        <v>12</v>
      </c>
      <c r="Q308" s="37">
        <f>IF(M308&gt;0,((P308*K308/12)/O308*N308*((1+L308)^M308))/((1+Gesamt!$B$29)^(O308-N308)),0)</f>
        <v>0</v>
      </c>
      <c r="R308" s="52">
        <f>(F308+(IF(C308="W",IF(F308&lt;23347,VLOOKUP(23346,Staffelung,2,FALSE)*365.25,IF(F308&gt;24990,VLOOKUP(24991,Staffelung,2,FALSE)*365.25,VLOOKUP(F308,Staffelung,2,FALSE)*365.25)),Gesamt!$B$26*365.25)))</f>
        <v>23741.25</v>
      </c>
      <c r="S308" s="52">
        <f t="shared" si="62"/>
        <v>23742</v>
      </c>
      <c r="T308" s="53">
        <f t="shared" si="57"/>
        <v>65</v>
      </c>
      <c r="U308" s="49">
        <f t="shared" si="63"/>
        <v>-50.997946611909654</v>
      </c>
      <c r="V308" s="50">
        <f>(Gesamt!$B$2-IF(I308=0,G308,I308))/365.25</f>
        <v>116</v>
      </c>
      <c r="W308" s="50">
        <f t="shared" si="58"/>
        <v>65.002053388090346</v>
      </c>
      <c r="X308" s="54">
        <f>(F308+(IF(C308="W",IF(F308&lt;23347,VLOOKUP(23346,Staffelung,2,FALSE)*365.25,IF(F308&gt;24990,VLOOKUP(24991,Staffelung,2,FALSE)*365.25,VLOOKUP(F308,Staffelung,2,FALSE)*365.25)),Gesamt!$B$26*365.25)))</f>
        <v>23741.25</v>
      </c>
      <c r="Y308" s="52">
        <f t="shared" si="64"/>
        <v>23742</v>
      </c>
      <c r="Z308" s="53">
        <f t="shared" si="59"/>
        <v>65</v>
      </c>
      <c r="AA308" s="55">
        <f>IF(YEAR(Y308)&lt;=YEAR(Gesamt!$B$2),0,IF(V308&lt;Gesamt!$B$32,(IF(I308=0,G308,I308)+365.25*Gesamt!$B$32),0))</f>
        <v>0</v>
      </c>
      <c r="AB308" s="56">
        <f>IF(U308&lt;Gesamt!$B$36,Gesamt!$C$36,IF(U308&lt;Gesamt!$B$37,Gesamt!$C$37,IF(U308&lt;Gesamt!$B$38,Gesamt!$C$38,Gesamt!$C$39)))</f>
        <v>0</v>
      </c>
      <c r="AC308" s="36">
        <f>IF(AA308&gt;0,IF(AA308&lt;X308,K308/12*Gesamt!$C$32*(1+L308)^(Gesamt!$B$32-VB!V308)*(1+$K$4),0),0)</f>
        <v>0</v>
      </c>
      <c r="AD308" s="36">
        <f>(AC308/Gesamt!$B$32*V308/((1+Gesamt!$B$29)^(Gesamt!$B$32-VB!V308))*(1+AB308))</f>
        <v>0</v>
      </c>
      <c r="AE308" s="55">
        <f>IF(YEAR($Y308)&lt;=YEAR(Gesamt!$B$2),0,IF($V308&lt;Gesamt!$B$33,(IF($I308=0,$G308,$I308)+365.25*Gesamt!$B$33),0))</f>
        <v>0</v>
      </c>
      <c r="AF308" s="36" t="b">
        <f>IF(AE308&gt;0,IF(AE308&lt;$Y308,$K308/12*Gesamt!$C$33*(1+$L308)^(Gesamt!$B$33-VB!$V308)*(1+$K$4),IF(W308&gt;=35,K308/12*Gesamt!$C$33*(1+L308)^(W308-VB!V308)*(1+$K$4),0)))</f>
        <v>0</v>
      </c>
      <c r="AG308" s="36">
        <f>IF(W308&gt;=40,(AF308/Gesamt!$B$33*V308/((1+Gesamt!$B$29)^(Gesamt!$B$33-VB!V308))*(1+AB308)),IF(W308&gt;=35,(AF308/W308*V308/((1+Gesamt!$B$29)^(W308-VB!V308))*(1+AB308)),0))</f>
        <v>0</v>
      </c>
    </row>
    <row r="309" spans="4:33" x14ac:dyDescent="0.15">
      <c r="D309" s="41"/>
      <c r="F309" s="40"/>
      <c r="G309" s="40"/>
      <c r="J309" s="47"/>
      <c r="K309" s="32">
        <f t="shared" si="60"/>
        <v>0</v>
      </c>
      <c r="L309" s="48">
        <v>1.4999999999999999E-2</v>
      </c>
      <c r="M309" s="49">
        <f t="shared" si="61"/>
        <v>-50.997946611909654</v>
      </c>
      <c r="N309" s="50">
        <f>(Gesamt!$B$2-IF(H309=0,G309,H309))/365.25</f>
        <v>116</v>
      </c>
      <c r="O309" s="50">
        <f t="shared" si="56"/>
        <v>65.002053388090346</v>
      </c>
      <c r="P309" s="51">
        <f>IF(AND(OR(AND(H309&lt;=Gesamt!$B$11,G309&lt;=Gesamt!$B$11),AND(H309&gt;0,H309&lt;=Gesamt!$B$11)), O309&gt;=Gesamt!$B$4),VLOOKUP(O309,Gesamt!$B$4:$C$9,2),0)</f>
        <v>12</v>
      </c>
      <c r="Q309" s="37">
        <f>IF(M309&gt;0,((P309*K309/12)/O309*N309*((1+L309)^M309))/((1+Gesamt!$B$29)^(O309-N309)),0)</f>
        <v>0</v>
      </c>
      <c r="R309" s="52">
        <f>(F309+(IF(C309="W",IF(F309&lt;23347,VLOOKUP(23346,Staffelung,2,FALSE)*365.25,IF(F309&gt;24990,VLOOKUP(24991,Staffelung,2,FALSE)*365.25,VLOOKUP(F309,Staffelung,2,FALSE)*365.25)),Gesamt!$B$26*365.25)))</f>
        <v>23741.25</v>
      </c>
      <c r="S309" s="52">
        <f t="shared" si="62"/>
        <v>23742</v>
      </c>
      <c r="T309" s="53">
        <f t="shared" si="57"/>
        <v>65</v>
      </c>
      <c r="U309" s="49">
        <f t="shared" si="63"/>
        <v>-50.997946611909654</v>
      </c>
      <c r="V309" s="50">
        <f>(Gesamt!$B$2-IF(I309=0,G309,I309))/365.25</f>
        <v>116</v>
      </c>
      <c r="W309" s="50">
        <f t="shared" si="58"/>
        <v>65.002053388090346</v>
      </c>
      <c r="X309" s="54">
        <f>(F309+(IF(C309="W",IF(F309&lt;23347,VLOOKUP(23346,Staffelung,2,FALSE)*365.25,IF(F309&gt;24990,VLOOKUP(24991,Staffelung,2,FALSE)*365.25,VLOOKUP(F309,Staffelung,2,FALSE)*365.25)),Gesamt!$B$26*365.25)))</f>
        <v>23741.25</v>
      </c>
      <c r="Y309" s="52">
        <f t="shared" si="64"/>
        <v>23742</v>
      </c>
      <c r="Z309" s="53">
        <f t="shared" si="59"/>
        <v>65</v>
      </c>
      <c r="AA309" s="55">
        <f>IF(YEAR(Y309)&lt;=YEAR(Gesamt!$B$2),0,IF(V309&lt;Gesamt!$B$32,(IF(I309=0,G309,I309)+365.25*Gesamt!$B$32),0))</f>
        <v>0</v>
      </c>
      <c r="AB309" s="56">
        <f>IF(U309&lt;Gesamt!$B$36,Gesamt!$C$36,IF(U309&lt;Gesamt!$B$37,Gesamt!$C$37,IF(U309&lt;Gesamt!$B$38,Gesamt!$C$38,Gesamt!$C$39)))</f>
        <v>0</v>
      </c>
      <c r="AC309" s="36">
        <f>IF(AA309&gt;0,IF(AA309&lt;X309,K309/12*Gesamt!$C$32*(1+L309)^(Gesamt!$B$32-VB!V309)*(1+$K$4),0),0)</f>
        <v>0</v>
      </c>
      <c r="AD309" s="36">
        <f>(AC309/Gesamt!$B$32*V309/((1+Gesamt!$B$29)^(Gesamt!$B$32-VB!V309))*(1+AB309))</f>
        <v>0</v>
      </c>
      <c r="AE309" s="55">
        <f>IF(YEAR($Y309)&lt;=YEAR(Gesamt!$B$2),0,IF($V309&lt;Gesamt!$B$33,(IF($I309=0,$G309,$I309)+365.25*Gesamt!$B$33),0))</f>
        <v>0</v>
      </c>
      <c r="AF309" s="36" t="b">
        <f>IF(AE309&gt;0,IF(AE309&lt;$Y309,$K309/12*Gesamt!$C$33*(1+$L309)^(Gesamt!$B$33-VB!$V309)*(1+$K$4),IF(W309&gt;=35,K309/12*Gesamt!$C$33*(1+L309)^(W309-VB!V309)*(1+$K$4),0)))</f>
        <v>0</v>
      </c>
      <c r="AG309" s="36">
        <f>IF(W309&gt;=40,(AF309/Gesamt!$B$33*V309/((1+Gesamt!$B$29)^(Gesamt!$B$33-VB!V309))*(1+AB309)),IF(W309&gt;=35,(AF309/W309*V309/((1+Gesamt!$B$29)^(W309-VB!V309))*(1+AB309)),0))</f>
        <v>0</v>
      </c>
    </row>
    <row r="310" spans="4:33" x14ac:dyDescent="0.15">
      <c r="D310" s="41"/>
      <c r="F310" s="40"/>
      <c r="G310" s="40"/>
      <c r="J310" s="47"/>
      <c r="K310" s="32">
        <f t="shared" si="60"/>
        <v>0</v>
      </c>
      <c r="L310" s="48">
        <v>1.4999999999999999E-2</v>
      </c>
      <c r="M310" s="49">
        <f t="shared" si="61"/>
        <v>-50.997946611909654</v>
      </c>
      <c r="N310" s="50">
        <f>(Gesamt!$B$2-IF(H310=0,G310,H310))/365.25</f>
        <v>116</v>
      </c>
      <c r="O310" s="50">
        <f t="shared" si="56"/>
        <v>65.002053388090346</v>
      </c>
      <c r="P310" s="51">
        <f>IF(AND(OR(AND(H310&lt;=Gesamt!$B$11,G310&lt;=Gesamt!$B$11),AND(H310&gt;0,H310&lt;=Gesamt!$B$11)), O310&gt;=Gesamt!$B$4),VLOOKUP(O310,Gesamt!$B$4:$C$9,2),0)</f>
        <v>12</v>
      </c>
      <c r="Q310" s="37">
        <f>IF(M310&gt;0,((P310*K310/12)/O310*N310*((1+L310)^M310))/((1+Gesamt!$B$29)^(O310-N310)),0)</f>
        <v>0</v>
      </c>
      <c r="R310" s="52">
        <f>(F310+(IF(C310="W",IF(F310&lt;23347,VLOOKUP(23346,Staffelung,2,FALSE)*365.25,IF(F310&gt;24990,VLOOKUP(24991,Staffelung,2,FALSE)*365.25,VLOOKUP(F310,Staffelung,2,FALSE)*365.25)),Gesamt!$B$26*365.25)))</f>
        <v>23741.25</v>
      </c>
      <c r="S310" s="52">
        <f t="shared" si="62"/>
        <v>23742</v>
      </c>
      <c r="T310" s="53">
        <f t="shared" si="57"/>
        <v>65</v>
      </c>
      <c r="U310" s="49">
        <f t="shared" si="63"/>
        <v>-50.997946611909654</v>
      </c>
      <c r="V310" s="50">
        <f>(Gesamt!$B$2-IF(I310=0,G310,I310))/365.25</f>
        <v>116</v>
      </c>
      <c r="W310" s="50">
        <f t="shared" si="58"/>
        <v>65.002053388090346</v>
      </c>
      <c r="X310" s="54">
        <f>(F310+(IF(C310="W",IF(F310&lt;23347,VLOOKUP(23346,Staffelung,2,FALSE)*365.25,IF(F310&gt;24990,VLOOKUP(24991,Staffelung,2,FALSE)*365.25,VLOOKUP(F310,Staffelung,2,FALSE)*365.25)),Gesamt!$B$26*365.25)))</f>
        <v>23741.25</v>
      </c>
      <c r="Y310" s="52">
        <f t="shared" si="64"/>
        <v>23742</v>
      </c>
      <c r="Z310" s="53">
        <f t="shared" si="59"/>
        <v>65</v>
      </c>
      <c r="AA310" s="55">
        <f>IF(YEAR(Y310)&lt;=YEAR(Gesamt!$B$2),0,IF(V310&lt;Gesamt!$B$32,(IF(I310=0,G310,I310)+365.25*Gesamt!$B$32),0))</f>
        <v>0</v>
      </c>
      <c r="AB310" s="56">
        <f>IF(U310&lt;Gesamt!$B$36,Gesamt!$C$36,IF(U310&lt;Gesamt!$B$37,Gesamt!$C$37,IF(U310&lt;Gesamt!$B$38,Gesamt!$C$38,Gesamt!$C$39)))</f>
        <v>0</v>
      </c>
      <c r="AC310" s="36">
        <f>IF(AA310&gt;0,IF(AA310&lt;X310,K310/12*Gesamt!$C$32*(1+L310)^(Gesamt!$B$32-VB!V310)*(1+$K$4),0),0)</f>
        <v>0</v>
      </c>
      <c r="AD310" s="36">
        <f>(AC310/Gesamt!$B$32*V310/((1+Gesamt!$B$29)^(Gesamt!$B$32-VB!V310))*(1+AB310))</f>
        <v>0</v>
      </c>
      <c r="AE310" s="55">
        <f>IF(YEAR($Y310)&lt;=YEAR(Gesamt!$B$2),0,IF($V310&lt;Gesamt!$B$33,(IF($I310=0,$G310,$I310)+365.25*Gesamt!$B$33),0))</f>
        <v>0</v>
      </c>
      <c r="AF310" s="36" t="b">
        <f>IF(AE310&gt;0,IF(AE310&lt;$Y310,$K310/12*Gesamt!$C$33*(1+$L310)^(Gesamt!$B$33-VB!$V310)*(1+$K$4),IF(W310&gt;=35,K310/12*Gesamt!$C$33*(1+L310)^(W310-VB!V310)*(1+$K$4),0)))</f>
        <v>0</v>
      </c>
      <c r="AG310" s="36">
        <f>IF(W310&gt;=40,(AF310/Gesamt!$B$33*V310/((1+Gesamt!$B$29)^(Gesamt!$B$33-VB!V310))*(1+AB310)),IF(W310&gt;=35,(AF310/W310*V310/((1+Gesamt!$B$29)^(W310-VB!V310))*(1+AB310)),0))</f>
        <v>0</v>
      </c>
    </row>
    <row r="311" spans="4:33" x14ac:dyDescent="0.15">
      <c r="D311" s="41"/>
      <c r="F311" s="40"/>
      <c r="G311" s="40"/>
      <c r="J311" s="47"/>
      <c r="K311" s="32">
        <f t="shared" si="60"/>
        <v>0</v>
      </c>
      <c r="L311" s="48">
        <v>1.4999999999999999E-2</v>
      </c>
      <c r="M311" s="49">
        <f t="shared" si="61"/>
        <v>-50.997946611909654</v>
      </c>
      <c r="N311" s="50">
        <f>(Gesamt!$B$2-IF(H311=0,G311,H311))/365.25</f>
        <v>116</v>
      </c>
      <c r="O311" s="50">
        <f t="shared" si="56"/>
        <v>65.002053388090346</v>
      </c>
      <c r="P311" s="51">
        <f>IF(AND(OR(AND(H311&lt;=Gesamt!$B$11,G311&lt;=Gesamt!$B$11),AND(H311&gt;0,H311&lt;=Gesamt!$B$11)), O311&gt;=Gesamt!$B$4),VLOOKUP(O311,Gesamt!$B$4:$C$9,2),0)</f>
        <v>12</v>
      </c>
      <c r="Q311" s="37">
        <f>IF(M311&gt;0,((P311*K311/12)/O311*N311*((1+L311)^M311))/((1+Gesamt!$B$29)^(O311-N311)),0)</f>
        <v>0</v>
      </c>
      <c r="R311" s="52">
        <f>(F311+(IF(C311="W",IF(F311&lt;23347,VLOOKUP(23346,Staffelung,2,FALSE)*365.25,IF(F311&gt;24990,VLOOKUP(24991,Staffelung,2,FALSE)*365.25,VLOOKUP(F311,Staffelung,2,FALSE)*365.25)),Gesamt!$B$26*365.25)))</f>
        <v>23741.25</v>
      </c>
      <c r="S311" s="52">
        <f t="shared" si="62"/>
        <v>23742</v>
      </c>
      <c r="T311" s="53">
        <f t="shared" si="57"/>
        <v>65</v>
      </c>
      <c r="U311" s="49">
        <f t="shared" si="63"/>
        <v>-50.997946611909654</v>
      </c>
      <c r="V311" s="50">
        <f>(Gesamt!$B$2-IF(I311=0,G311,I311))/365.25</f>
        <v>116</v>
      </c>
      <c r="W311" s="50">
        <f t="shared" si="58"/>
        <v>65.002053388090346</v>
      </c>
      <c r="X311" s="54">
        <f>(F311+(IF(C311="W",IF(F311&lt;23347,VLOOKUP(23346,Staffelung,2,FALSE)*365.25,IF(F311&gt;24990,VLOOKUP(24991,Staffelung,2,FALSE)*365.25,VLOOKUP(F311,Staffelung,2,FALSE)*365.25)),Gesamt!$B$26*365.25)))</f>
        <v>23741.25</v>
      </c>
      <c r="Y311" s="52">
        <f t="shared" si="64"/>
        <v>23742</v>
      </c>
      <c r="Z311" s="53">
        <f t="shared" si="59"/>
        <v>65</v>
      </c>
      <c r="AA311" s="55">
        <f>IF(YEAR(Y311)&lt;=YEAR(Gesamt!$B$2),0,IF(V311&lt;Gesamt!$B$32,(IF(I311=0,G311,I311)+365.25*Gesamt!$B$32),0))</f>
        <v>0</v>
      </c>
      <c r="AB311" s="56">
        <f>IF(U311&lt;Gesamt!$B$36,Gesamt!$C$36,IF(U311&lt;Gesamt!$B$37,Gesamt!$C$37,IF(U311&lt;Gesamt!$B$38,Gesamt!$C$38,Gesamt!$C$39)))</f>
        <v>0</v>
      </c>
      <c r="AC311" s="36">
        <f>IF(AA311&gt;0,IF(AA311&lt;X311,K311/12*Gesamt!$C$32*(1+L311)^(Gesamt!$B$32-VB!V311)*(1+$K$4),0),0)</f>
        <v>0</v>
      </c>
      <c r="AD311" s="36">
        <f>(AC311/Gesamt!$B$32*V311/((1+Gesamt!$B$29)^(Gesamt!$B$32-VB!V311))*(1+AB311))</f>
        <v>0</v>
      </c>
      <c r="AE311" s="55">
        <f>IF(YEAR($Y311)&lt;=YEAR(Gesamt!$B$2),0,IF($V311&lt;Gesamt!$B$33,(IF($I311=0,$G311,$I311)+365.25*Gesamt!$B$33),0))</f>
        <v>0</v>
      </c>
      <c r="AF311" s="36" t="b">
        <f>IF(AE311&gt;0,IF(AE311&lt;$Y311,$K311/12*Gesamt!$C$33*(1+$L311)^(Gesamt!$B$33-VB!$V311)*(1+$K$4),IF(W311&gt;=35,K311/12*Gesamt!$C$33*(1+L311)^(W311-VB!V311)*(1+$K$4),0)))</f>
        <v>0</v>
      </c>
      <c r="AG311" s="36">
        <f>IF(W311&gt;=40,(AF311/Gesamt!$B$33*V311/((1+Gesamt!$B$29)^(Gesamt!$B$33-VB!V311))*(1+AB311)),IF(W311&gt;=35,(AF311/W311*V311/((1+Gesamt!$B$29)^(W311-VB!V311))*(1+AB311)),0))</f>
        <v>0</v>
      </c>
    </row>
    <row r="312" spans="4:33" x14ac:dyDescent="0.15">
      <c r="D312" s="41"/>
      <c r="F312" s="40"/>
      <c r="G312" s="40"/>
      <c r="J312" s="47"/>
      <c r="K312" s="32">
        <f t="shared" si="60"/>
        <v>0</v>
      </c>
      <c r="L312" s="48">
        <v>1.4999999999999999E-2</v>
      </c>
      <c r="M312" s="49">
        <f t="shared" si="61"/>
        <v>-50.997946611909654</v>
      </c>
      <c r="N312" s="50">
        <f>(Gesamt!$B$2-IF(H312=0,G312,H312))/365.25</f>
        <v>116</v>
      </c>
      <c r="O312" s="50">
        <f t="shared" si="56"/>
        <v>65.002053388090346</v>
      </c>
      <c r="P312" s="51">
        <f>IF(AND(OR(AND(H312&lt;=Gesamt!$B$11,G312&lt;=Gesamt!$B$11),AND(H312&gt;0,H312&lt;=Gesamt!$B$11)), O312&gt;=Gesamt!$B$4),VLOOKUP(O312,Gesamt!$B$4:$C$9,2),0)</f>
        <v>12</v>
      </c>
      <c r="Q312" s="37">
        <f>IF(M312&gt;0,((P312*K312/12)/O312*N312*((1+L312)^M312))/((1+Gesamt!$B$29)^(O312-N312)),0)</f>
        <v>0</v>
      </c>
      <c r="R312" s="52">
        <f>(F312+(IF(C312="W",IF(F312&lt;23347,VLOOKUP(23346,Staffelung,2,FALSE)*365.25,IF(F312&gt;24990,VLOOKUP(24991,Staffelung,2,FALSE)*365.25,VLOOKUP(F312,Staffelung,2,FALSE)*365.25)),Gesamt!$B$26*365.25)))</f>
        <v>23741.25</v>
      </c>
      <c r="S312" s="52">
        <f t="shared" si="62"/>
        <v>23742</v>
      </c>
      <c r="T312" s="53">
        <f t="shared" si="57"/>
        <v>65</v>
      </c>
      <c r="U312" s="49">
        <f t="shared" si="63"/>
        <v>-50.997946611909654</v>
      </c>
      <c r="V312" s="50">
        <f>(Gesamt!$B$2-IF(I312=0,G312,I312))/365.25</f>
        <v>116</v>
      </c>
      <c r="W312" s="50">
        <f t="shared" si="58"/>
        <v>65.002053388090346</v>
      </c>
      <c r="X312" s="54">
        <f>(F312+(IF(C312="W",IF(F312&lt;23347,VLOOKUP(23346,Staffelung,2,FALSE)*365.25,IF(F312&gt;24990,VLOOKUP(24991,Staffelung,2,FALSE)*365.25,VLOOKUP(F312,Staffelung,2,FALSE)*365.25)),Gesamt!$B$26*365.25)))</f>
        <v>23741.25</v>
      </c>
      <c r="Y312" s="52">
        <f t="shared" si="64"/>
        <v>23742</v>
      </c>
      <c r="Z312" s="53">
        <f t="shared" si="59"/>
        <v>65</v>
      </c>
      <c r="AA312" s="55">
        <f>IF(YEAR(Y312)&lt;=YEAR(Gesamt!$B$2),0,IF(V312&lt;Gesamt!$B$32,(IF(I312=0,G312,I312)+365.25*Gesamt!$B$32),0))</f>
        <v>0</v>
      </c>
      <c r="AB312" s="56">
        <f>IF(U312&lt;Gesamt!$B$36,Gesamt!$C$36,IF(U312&lt;Gesamt!$B$37,Gesamt!$C$37,IF(U312&lt;Gesamt!$B$38,Gesamt!$C$38,Gesamt!$C$39)))</f>
        <v>0</v>
      </c>
      <c r="AC312" s="36">
        <f>IF(AA312&gt;0,IF(AA312&lt;X312,K312/12*Gesamt!$C$32*(1+L312)^(Gesamt!$B$32-VB!V312)*(1+$K$4),0),0)</f>
        <v>0</v>
      </c>
      <c r="AD312" s="36">
        <f>(AC312/Gesamt!$B$32*V312/((1+Gesamt!$B$29)^(Gesamt!$B$32-VB!V312))*(1+AB312))</f>
        <v>0</v>
      </c>
      <c r="AE312" s="55">
        <f>IF(YEAR($Y312)&lt;=YEAR(Gesamt!$B$2),0,IF($V312&lt;Gesamt!$B$33,(IF($I312=0,$G312,$I312)+365.25*Gesamt!$B$33),0))</f>
        <v>0</v>
      </c>
      <c r="AF312" s="36" t="b">
        <f>IF(AE312&gt;0,IF(AE312&lt;$Y312,$K312/12*Gesamt!$C$33*(1+$L312)^(Gesamt!$B$33-VB!$V312)*(1+$K$4),IF(W312&gt;=35,K312/12*Gesamt!$C$33*(1+L312)^(W312-VB!V312)*(1+$K$4),0)))</f>
        <v>0</v>
      </c>
      <c r="AG312" s="36">
        <f>IF(W312&gt;=40,(AF312/Gesamt!$B$33*V312/((1+Gesamt!$B$29)^(Gesamt!$B$33-VB!V312))*(1+AB312)),IF(W312&gt;=35,(AF312/W312*V312/((1+Gesamt!$B$29)^(W312-VB!V312))*(1+AB312)),0))</f>
        <v>0</v>
      </c>
    </row>
    <row r="313" spans="4:33" x14ac:dyDescent="0.15">
      <c r="D313" s="41"/>
      <c r="F313" s="40"/>
      <c r="G313" s="40"/>
      <c r="J313" s="47"/>
      <c r="K313" s="32">
        <f t="shared" si="60"/>
        <v>0</v>
      </c>
      <c r="L313" s="48">
        <v>1.4999999999999999E-2</v>
      </c>
      <c r="M313" s="49">
        <f t="shared" si="61"/>
        <v>-50.997946611909654</v>
      </c>
      <c r="N313" s="50">
        <f>(Gesamt!$B$2-IF(H313=0,G313,H313))/365.25</f>
        <v>116</v>
      </c>
      <c r="O313" s="50">
        <f t="shared" si="56"/>
        <v>65.002053388090346</v>
      </c>
      <c r="P313" s="51">
        <f>IF(AND(OR(AND(H313&lt;=Gesamt!$B$11,G313&lt;=Gesamt!$B$11),AND(H313&gt;0,H313&lt;=Gesamt!$B$11)), O313&gt;=Gesamt!$B$4),VLOOKUP(O313,Gesamt!$B$4:$C$9,2),0)</f>
        <v>12</v>
      </c>
      <c r="Q313" s="37">
        <f>IF(M313&gt;0,((P313*K313/12)/O313*N313*((1+L313)^M313))/((1+Gesamt!$B$29)^(O313-N313)),0)</f>
        <v>0</v>
      </c>
      <c r="R313" s="52">
        <f>(F313+(IF(C313="W",IF(F313&lt;23347,VLOOKUP(23346,Staffelung,2,FALSE)*365.25,IF(F313&gt;24990,VLOOKUP(24991,Staffelung,2,FALSE)*365.25,VLOOKUP(F313,Staffelung,2,FALSE)*365.25)),Gesamt!$B$26*365.25)))</f>
        <v>23741.25</v>
      </c>
      <c r="S313" s="52">
        <f t="shared" si="62"/>
        <v>23742</v>
      </c>
      <c r="T313" s="53">
        <f t="shared" si="57"/>
        <v>65</v>
      </c>
      <c r="U313" s="49">
        <f t="shared" si="63"/>
        <v>-50.997946611909654</v>
      </c>
      <c r="V313" s="50">
        <f>(Gesamt!$B$2-IF(I313=0,G313,I313))/365.25</f>
        <v>116</v>
      </c>
      <c r="W313" s="50">
        <f t="shared" si="58"/>
        <v>65.002053388090346</v>
      </c>
      <c r="X313" s="54">
        <f>(F313+(IF(C313="W",IF(F313&lt;23347,VLOOKUP(23346,Staffelung,2,FALSE)*365.25,IF(F313&gt;24990,VLOOKUP(24991,Staffelung,2,FALSE)*365.25,VLOOKUP(F313,Staffelung,2,FALSE)*365.25)),Gesamt!$B$26*365.25)))</f>
        <v>23741.25</v>
      </c>
      <c r="Y313" s="52">
        <f t="shared" si="64"/>
        <v>23742</v>
      </c>
      <c r="Z313" s="53">
        <f t="shared" si="59"/>
        <v>65</v>
      </c>
      <c r="AA313" s="55">
        <f>IF(YEAR(Y313)&lt;=YEAR(Gesamt!$B$2),0,IF(V313&lt;Gesamt!$B$32,(IF(I313=0,G313,I313)+365.25*Gesamt!$B$32),0))</f>
        <v>0</v>
      </c>
      <c r="AB313" s="56">
        <f>IF(U313&lt;Gesamt!$B$36,Gesamt!$C$36,IF(U313&lt;Gesamt!$B$37,Gesamt!$C$37,IF(U313&lt;Gesamt!$B$38,Gesamt!$C$38,Gesamt!$C$39)))</f>
        <v>0</v>
      </c>
      <c r="AC313" s="36">
        <f>IF(AA313&gt;0,IF(AA313&lt;X313,K313/12*Gesamt!$C$32*(1+L313)^(Gesamt!$B$32-VB!V313)*(1+$K$4),0),0)</f>
        <v>0</v>
      </c>
      <c r="AD313" s="36">
        <f>(AC313/Gesamt!$B$32*V313/((1+Gesamt!$B$29)^(Gesamt!$B$32-VB!V313))*(1+AB313))</f>
        <v>0</v>
      </c>
      <c r="AE313" s="55">
        <f>IF(YEAR($Y313)&lt;=YEAR(Gesamt!$B$2),0,IF($V313&lt;Gesamt!$B$33,(IF($I313=0,$G313,$I313)+365.25*Gesamt!$B$33),0))</f>
        <v>0</v>
      </c>
      <c r="AF313" s="36" t="b">
        <f>IF(AE313&gt;0,IF(AE313&lt;$Y313,$K313/12*Gesamt!$C$33*(1+$L313)^(Gesamt!$B$33-VB!$V313)*(1+$K$4),IF(W313&gt;=35,K313/12*Gesamt!$C$33*(1+L313)^(W313-VB!V313)*(1+$K$4),0)))</f>
        <v>0</v>
      </c>
      <c r="AG313" s="36">
        <f>IF(W313&gt;=40,(AF313/Gesamt!$B$33*V313/((1+Gesamt!$B$29)^(Gesamt!$B$33-VB!V313))*(1+AB313)),IF(W313&gt;=35,(AF313/W313*V313/((1+Gesamt!$B$29)^(W313-VB!V313))*(1+AB313)),0))</f>
        <v>0</v>
      </c>
    </row>
    <row r="314" spans="4:33" x14ac:dyDescent="0.15">
      <c r="D314" s="41"/>
      <c r="F314" s="40"/>
      <c r="G314" s="40"/>
      <c r="J314" s="47"/>
      <c r="K314" s="32">
        <f t="shared" si="60"/>
        <v>0</v>
      </c>
      <c r="L314" s="48">
        <v>1.4999999999999999E-2</v>
      </c>
      <c r="M314" s="49">
        <f t="shared" si="61"/>
        <v>-50.997946611909654</v>
      </c>
      <c r="N314" s="50">
        <f>(Gesamt!$B$2-IF(H314=0,G314,H314))/365.25</f>
        <v>116</v>
      </c>
      <c r="O314" s="50">
        <f t="shared" si="56"/>
        <v>65.002053388090346</v>
      </c>
      <c r="P314" s="51">
        <f>IF(AND(OR(AND(H314&lt;=Gesamt!$B$11,G314&lt;=Gesamt!$B$11),AND(H314&gt;0,H314&lt;=Gesamt!$B$11)), O314&gt;=Gesamt!$B$4),VLOOKUP(O314,Gesamt!$B$4:$C$9,2),0)</f>
        <v>12</v>
      </c>
      <c r="Q314" s="37">
        <f>IF(M314&gt;0,((P314*K314/12)/O314*N314*((1+L314)^M314))/((1+Gesamt!$B$29)^(O314-N314)),0)</f>
        <v>0</v>
      </c>
      <c r="R314" s="52">
        <f>(F314+(IF(C314="W",IF(F314&lt;23347,VLOOKUP(23346,Staffelung,2,FALSE)*365.25,IF(F314&gt;24990,VLOOKUP(24991,Staffelung,2,FALSE)*365.25,VLOOKUP(F314,Staffelung,2,FALSE)*365.25)),Gesamt!$B$26*365.25)))</f>
        <v>23741.25</v>
      </c>
      <c r="S314" s="52">
        <f t="shared" si="62"/>
        <v>23742</v>
      </c>
      <c r="T314" s="53">
        <f t="shared" si="57"/>
        <v>65</v>
      </c>
      <c r="U314" s="49">
        <f t="shared" si="63"/>
        <v>-50.997946611909654</v>
      </c>
      <c r="V314" s="50">
        <f>(Gesamt!$B$2-IF(I314=0,G314,I314))/365.25</f>
        <v>116</v>
      </c>
      <c r="W314" s="50">
        <f t="shared" si="58"/>
        <v>65.002053388090346</v>
      </c>
      <c r="X314" s="54">
        <f>(F314+(IF(C314="W",IF(F314&lt;23347,VLOOKUP(23346,Staffelung,2,FALSE)*365.25,IF(F314&gt;24990,VLOOKUP(24991,Staffelung,2,FALSE)*365.25,VLOOKUP(F314,Staffelung,2,FALSE)*365.25)),Gesamt!$B$26*365.25)))</f>
        <v>23741.25</v>
      </c>
      <c r="Y314" s="52">
        <f t="shared" si="64"/>
        <v>23742</v>
      </c>
      <c r="Z314" s="53">
        <f t="shared" si="59"/>
        <v>65</v>
      </c>
      <c r="AA314" s="55">
        <f>IF(YEAR(Y314)&lt;=YEAR(Gesamt!$B$2),0,IF(V314&lt;Gesamt!$B$32,(IF(I314=0,G314,I314)+365.25*Gesamt!$B$32),0))</f>
        <v>0</v>
      </c>
      <c r="AB314" s="56">
        <f>IF(U314&lt;Gesamt!$B$36,Gesamt!$C$36,IF(U314&lt;Gesamt!$B$37,Gesamt!$C$37,IF(U314&lt;Gesamt!$B$38,Gesamt!$C$38,Gesamt!$C$39)))</f>
        <v>0</v>
      </c>
      <c r="AC314" s="36">
        <f>IF(AA314&gt;0,IF(AA314&lt;X314,K314/12*Gesamt!$C$32*(1+L314)^(Gesamt!$B$32-VB!V314)*(1+$K$4),0),0)</f>
        <v>0</v>
      </c>
      <c r="AD314" s="36">
        <f>(AC314/Gesamt!$B$32*V314/((1+Gesamt!$B$29)^(Gesamt!$B$32-VB!V314))*(1+AB314))</f>
        <v>0</v>
      </c>
      <c r="AE314" s="55">
        <f>IF(YEAR($Y314)&lt;=YEAR(Gesamt!$B$2),0,IF($V314&lt;Gesamt!$B$33,(IF($I314=0,$G314,$I314)+365.25*Gesamt!$B$33),0))</f>
        <v>0</v>
      </c>
      <c r="AF314" s="36" t="b">
        <f>IF(AE314&gt;0,IF(AE314&lt;$Y314,$K314/12*Gesamt!$C$33*(1+$L314)^(Gesamt!$B$33-VB!$V314)*(1+$K$4),IF(W314&gt;=35,K314/12*Gesamt!$C$33*(1+L314)^(W314-VB!V314)*(1+$K$4),0)))</f>
        <v>0</v>
      </c>
      <c r="AG314" s="36">
        <f>IF(W314&gt;=40,(AF314/Gesamt!$B$33*V314/((1+Gesamt!$B$29)^(Gesamt!$B$33-VB!V314))*(1+AB314)),IF(W314&gt;=35,(AF314/W314*V314/((1+Gesamt!$B$29)^(W314-VB!V314))*(1+AB314)),0))</f>
        <v>0</v>
      </c>
    </row>
    <row r="315" spans="4:33" x14ac:dyDescent="0.15">
      <c r="D315" s="41"/>
      <c r="F315" s="40"/>
      <c r="G315" s="40"/>
      <c r="J315" s="47"/>
      <c r="K315" s="32">
        <f t="shared" si="60"/>
        <v>0</v>
      </c>
      <c r="L315" s="48">
        <v>1.4999999999999999E-2</v>
      </c>
      <c r="M315" s="49">
        <f t="shared" si="61"/>
        <v>-50.997946611909654</v>
      </c>
      <c r="N315" s="50">
        <f>(Gesamt!$B$2-IF(H315=0,G315,H315))/365.25</f>
        <v>116</v>
      </c>
      <c r="O315" s="50">
        <f t="shared" si="56"/>
        <v>65.002053388090346</v>
      </c>
      <c r="P315" s="51">
        <f>IF(AND(OR(AND(H315&lt;=Gesamt!$B$11,G315&lt;=Gesamt!$B$11),AND(H315&gt;0,H315&lt;=Gesamt!$B$11)), O315&gt;=Gesamt!$B$4),VLOOKUP(O315,Gesamt!$B$4:$C$9,2),0)</f>
        <v>12</v>
      </c>
      <c r="Q315" s="37">
        <f>IF(M315&gt;0,((P315*K315/12)/O315*N315*((1+L315)^M315))/((1+Gesamt!$B$29)^(O315-N315)),0)</f>
        <v>0</v>
      </c>
      <c r="R315" s="52">
        <f>(F315+(IF(C315="W",IF(F315&lt;23347,VLOOKUP(23346,Staffelung,2,FALSE)*365.25,IF(F315&gt;24990,VLOOKUP(24991,Staffelung,2,FALSE)*365.25,VLOOKUP(F315,Staffelung,2,FALSE)*365.25)),Gesamt!$B$26*365.25)))</f>
        <v>23741.25</v>
      </c>
      <c r="S315" s="52">
        <f t="shared" si="62"/>
        <v>23742</v>
      </c>
      <c r="T315" s="53">
        <f t="shared" si="57"/>
        <v>65</v>
      </c>
      <c r="U315" s="49">
        <f t="shared" si="63"/>
        <v>-50.997946611909654</v>
      </c>
      <c r="V315" s="50">
        <f>(Gesamt!$B$2-IF(I315=0,G315,I315))/365.25</f>
        <v>116</v>
      </c>
      <c r="W315" s="50">
        <f t="shared" si="58"/>
        <v>65.002053388090346</v>
      </c>
      <c r="X315" s="54">
        <f>(F315+(IF(C315="W",IF(F315&lt;23347,VLOOKUP(23346,Staffelung,2,FALSE)*365.25,IF(F315&gt;24990,VLOOKUP(24991,Staffelung,2,FALSE)*365.25,VLOOKUP(F315,Staffelung,2,FALSE)*365.25)),Gesamt!$B$26*365.25)))</f>
        <v>23741.25</v>
      </c>
      <c r="Y315" s="52">
        <f t="shared" si="64"/>
        <v>23742</v>
      </c>
      <c r="Z315" s="53">
        <f t="shared" si="59"/>
        <v>65</v>
      </c>
      <c r="AA315" s="55">
        <f>IF(YEAR(Y315)&lt;=YEAR(Gesamt!$B$2),0,IF(V315&lt;Gesamt!$B$32,(IF(I315=0,G315,I315)+365.25*Gesamt!$B$32),0))</f>
        <v>0</v>
      </c>
      <c r="AB315" s="56">
        <f>IF(U315&lt;Gesamt!$B$36,Gesamt!$C$36,IF(U315&lt;Gesamt!$B$37,Gesamt!$C$37,IF(U315&lt;Gesamt!$B$38,Gesamt!$C$38,Gesamt!$C$39)))</f>
        <v>0</v>
      </c>
      <c r="AC315" s="36">
        <f>IF(AA315&gt;0,IF(AA315&lt;X315,K315/12*Gesamt!$C$32*(1+L315)^(Gesamt!$B$32-VB!V315)*(1+$K$4),0),0)</f>
        <v>0</v>
      </c>
      <c r="AD315" s="36">
        <f>(AC315/Gesamt!$B$32*V315/((1+Gesamt!$B$29)^(Gesamt!$B$32-VB!V315))*(1+AB315))</f>
        <v>0</v>
      </c>
      <c r="AE315" s="55">
        <f>IF(YEAR($Y315)&lt;=YEAR(Gesamt!$B$2),0,IF($V315&lt;Gesamt!$B$33,(IF($I315=0,$G315,$I315)+365.25*Gesamt!$B$33),0))</f>
        <v>0</v>
      </c>
      <c r="AF315" s="36" t="b">
        <f>IF(AE315&gt;0,IF(AE315&lt;$Y315,$K315/12*Gesamt!$C$33*(1+$L315)^(Gesamt!$B$33-VB!$V315)*(1+$K$4),IF(W315&gt;=35,K315/12*Gesamt!$C$33*(1+L315)^(W315-VB!V315)*(1+$K$4),0)))</f>
        <v>0</v>
      </c>
      <c r="AG315" s="36">
        <f>IF(W315&gt;=40,(AF315/Gesamt!$B$33*V315/((1+Gesamt!$B$29)^(Gesamt!$B$33-VB!V315))*(1+AB315)),IF(W315&gt;=35,(AF315/W315*V315/((1+Gesamt!$B$29)^(W315-VB!V315))*(1+AB315)),0))</f>
        <v>0</v>
      </c>
    </row>
    <row r="316" spans="4:33" x14ac:dyDescent="0.15">
      <c r="D316" s="41"/>
      <c r="F316" s="40"/>
      <c r="G316" s="40"/>
      <c r="J316" s="47"/>
      <c r="K316" s="32">
        <f t="shared" si="60"/>
        <v>0</v>
      </c>
      <c r="L316" s="48">
        <v>1.4999999999999999E-2</v>
      </c>
      <c r="M316" s="49">
        <f t="shared" si="61"/>
        <v>-50.997946611909654</v>
      </c>
      <c r="N316" s="50">
        <f>(Gesamt!$B$2-IF(H316=0,G316,H316))/365.25</f>
        <v>116</v>
      </c>
      <c r="O316" s="50">
        <f t="shared" si="56"/>
        <v>65.002053388090346</v>
      </c>
      <c r="P316" s="51">
        <f>IF(AND(OR(AND(H316&lt;=Gesamt!$B$11,G316&lt;=Gesamt!$B$11),AND(H316&gt;0,H316&lt;=Gesamt!$B$11)), O316&gt;=Gesamt!$B$4),VLOOKUP(O316,Gesamt!$B$4:$C$9,2),0)</f>
        <v>12</v>
      </c>
      <c r="Q316" s="37">
        <f>IF(M316&gt;0,((P316*K316/12)/O316*N316*((1+L316)^M316))/((1+Gesamt!$B$29)^(O316-N316)),0)</f>
        <v>0</v>
      </c>
      <c r="R316" s="52">
        <f>(F316+(IF(C316="W",IF(F316&lt;23347,VLOOKUP(23346,Staffelung,2,FALSE)*365.25,IF(F316&gt;24990,VLOOKUP(24991,Staffelung,2,FALSE)*365.25,VLOOKUP(F316,Staffelung,2,FALSE)*365.25)),Gesamt!$B$26*365.25)))</f>
        <v>23741.25</v>
      </c>
      <c r="S316" s="52">
        <f t="shared" si="62"/>
        <v>23742</v>
      </c>
      <c r="T316" s="53">
        <f t="shared" si="57"/>
        <v>65</v>
      </c>
      <c r="U316" s="49">
        <f t="shared" si="63"/>
        <v>-50.997946611909654</v>
      </c>
      <c r="V316" s="50">
        <f>(Gesamt!$B$2-IF(I316=0,G316,I316))/365.25</f>
        <v>116</v>
      </c>
      <c r="W316" s="50">
        <f t="shared" si="58"/>
        <v>65.002053388090346</v>
      </c>
      <c r="X316" s="54">
        <f>(F316+(IF(C316="W",IF(F316&lt;23347,VLOOKUP(23346,Staffelung,2,FALSE)*365.25,IF(F316&gt;24990,VLOOKUP(24991,Staffelung,2,FALSE)*365.25,VLOOKUP(F316,Staffelung,2,FALSE)*365.25)),Gesamt!$B$26*365.25)))</f>
        <v>23741.25</v>
      </c>
      <c r="Y316" s="52">
        <f t="shared" si="64"/>
        <v>23742</v>
      </c>
      <c r="Z316" s="53">
        <f t="shared" si="59"/>
        <v>65</v>
      </c>
      <c r="AA316" s="55">
        <f>IF(YEAR(Y316)&lt;=YEAR(Gesamt!$B$2),0,IF(V316&lt;Gesamt!$B$32,(IF(I316=0,G316,I316)+365.25*Gesamt!$B$32),0))</f>
        <v>0</v>
      </c>
      <c r="AB316" s="56">
        <f>IF(U316&lt;Gesamt!$B$36,Gesamt!$C$36,IF(U316&lt;Gesamt!$B$37,Gesamt!$C$37,IF(U316&lt;Gesamt!$B$38,Gesamt!$C$38,Gesamt!$C$39)))</f>
        <v>0</v>
      </c>
      <c r="AC316" s="36">
        <f>IF(AA316&gt;0,IF(AA316&lt;X316,K316/12*Gesamt!$C$32*(1+L316)^(Gesamt!$B$32-VB!V316)*(1+$K$4),0),0)</f>
        <v>0</v>
      </c>
      <c r="AD316" s="36">
        <f>(AC316/Gesamt!$B$32*V316/((1+Gesamt!$B$29)^(Gesamt!$B$32-VB!V316))*(1+AB316))</f>
        <v>0</v>
      </c>
      <c r="AE316" s="55">
        <f>IF(YEAR($Y316)&lt;=YEAR(Gesamt!$B$2),0,IF($V316&lt;Gesamt!$B$33,(IF($I316=0,$G316,$I316)+365.25*Gesamt!$B$33),0))</f>
        <v>0</v>
      </c>
      <c r="AF316" s="36" t="b">
        <f>IF(AE316&gt;0,IF(AE316&lt;$Y316,$K316/12*Gesamt!$C$33*(1+$L316)^(Gesamt!$B$33-VB!$V316)*(1+$K$4),IF(W316&gt;=35,K316/12*Gesamt!$C$33*(1+L316)^(W316-VB!V316)*(1+$K$4),0)))</f>
        <v>0</v>
      </c>
      <c r="AG316" s="36">
        <f>IF(W316&gt;=40,(AF316/Gesamt!$B$33*V316/((1+Gesamt!$B$29)^(Gesamt!$B$33-VB!V316))*(1+AB316)),IF(W316&gt;=35,(AF316/W316*V316/((1+Gesamt!$B$29)^(W316-VB!V316))*(1+AB316)),0))</f>
        <v>0</v>
      </c>
    </row>
    <row r="317" spans="4:33" x14ac:dyDescent="0.15">
      <c r="D317" s="41"/>
      <c r="F317" s="40"/>
      <c r="G317" s="40"/>
      <c r="J317" s="47"/>
      <c r="K317" s="32">
        <f t="shared" si="60"/>
        <v>0</v>
      </c>
      <c r="L317" s="48">
        <v>1.4999999999999999E-2</v>
      </c>
      <c r="M317" s="49">
        <f t="shared" si="61"/>
        <v>-50.997946611909654</v>
      </c>
      <c r="N317" s="50">
        <f>(Gesamt!$B$2-IF(H317=0,G317,H317))/365.25</f>
        <v>116</v>
      </c>
      <c r="O317" s="50">
        <f t="shared" si="56"/>
        <v>65.002053388090346</v>
      </c>
      <c r="P317" s="51">
        <f>IF(AND(OR(AND(H317&lt;=Gesamt!$B$11,G317&lt;=Gesamt!$B$11),AND(H317&gt;0,H317&lt;=Gesamt!$B$11)), O317&gt;=Gesamt!$B$4),VLOOKUP(O317,Gesamt!$B$4:$C$9,2),0)</f>
        <v>12</v>
      </c>
      <c r="Q317" s="37">
        <f>IF(M317&gt;0,((P317*K317/12)/O317*N317*((1+L317)^M317))/((1+Gesamt!$B$29)^(O317-N317)),0)</f>
        <v>0</v>
      </c>
      <c r="R317" s="52">
        <f>(F317+(IF(C317="W",IF(F317&lt;23347,VLOOKUP(23346,Staffelung,2,FALSE)*365.25,IF(F317&gt;24990,VLOOKUP(24991,Staffelung,2,FALSE)*365.25,VLOOKUP(F317,Staffelung,2,FALSE)*365.25)),Gesamt!$B$26*365.25)))</f>
        <v>23741.25</v>
      </c>
      <c r="S317" s="52">
        <f t="shared" si="62"/>
        <v>23742</v>
      </c>
      <c r="T317" s="53">
        <f t="shared" si="57"/>
        <v>65</v>
      </c>
      <c r="U317" s="49">
        <f t="shared" si="63"/>
        <v>-50.997946611909654</v>
      </c>
      <c r="V317" s="50">
        <f>(Gesamt!$B$2-IF(I317=0,G317,I317))/365.25</f>
        <v>116</v>
      </c>
      <c r="W317" s="50">
        <f t="shared" si="58"/>
        <v>65.002053388090346</v>
      </c>
      <c r="X317" s="54">
        <f>(F317+(IF(C317="W",IF(F317&lt;23347,VLOOKUP(23346,Staffelung,2,FALSE)*365.25,IF(F317&gt;24990,VLOOKUP(24991,Staffelung,2,FALSE)*365.25,VLOOKUP(F317,Staffelung,2,FALSE)*365.25)),Gesamt!$B$26*365.25)))</f>
        <v>23741.25</v>
      </c>
      <c r="Y317" s="52">
        <f t="shared" si="64"/>
        <v>23742</v>
      </c>
      <c r="Z317" s="53">
        <f t="shared" si="59"/>
        <v>65</v>
      </c>
      <c r="AA317" s="55">
        <f>IF(YEAR(Y317)&lt;=YEAR(Gesamt!$B$2),0,IF(V317&lt;Gesamt!$B$32,(IF(I317=0,G317,I317)+365.25*Gesamt!$B$32),0))</f>
        <v>0</v>
      </c>
      <c r="AB317" s="56">
        <f>IF(U317&lt;Gesamt!$B$36,Gesamt!$C$36,IF(U317&lt;Gesamt!$B$37,Gesamt!$C$37,IF(U317&lt;Gesamt!$B$38,Gesamt!$C$38,Gesamt!$C$39)))</f>
        <v>0</v>
      </c>
      <c r="AC317" s="36">
        <f>IF(AA317&gt;0,IF(AA317&lt;X317,K317/12*Gesamt!$C$32*(1+L317)^(Gesamt!$B$32-VB!V317)*(1+$K$4),0),0)</f>
        <v>0</v>
      </c>
      <c r="AD317" s="36">
        <f>(AC317/Gesamt!$B$32*V317/((1+Gesamt!$B$29)^(Gesamt!$B$32-VB!V317))*(1+AB317))</f>
        <v>0</v>
      </c>
      <c r="AE317" s="55">
        <f>IF(YEAR($Y317)&lt;=YEAR(Gesamt!$B$2),0,IF($V317&lt;Gesamt!$B$33,(IF($I317=0,$G317,$I317)+365.25*Gesamt!$B$33),0))</f>
        <v>0</v>
      </c>
      <c r="AF317" s="36" t="b">
        <f>IF(AE317&gt;0,IF(AE317&lt;$Y317,$K317/12*Gesamt!$C$33*(1+$L317)^(Gesamt!$B$33-VB!$V317)*(1+$K$4),IF(W317&gt;=35,K317/12*Gesamt!$C$33*(1+L317)^(W317-VB!V317)*(1+$K$4),0)))</f>
        <v>0</v>
      </c>
      <c r="AG317" s="36">
        <f>IF(W317&gt;=40,(AF317/Gesamt!$B$33*V317/((1+Gesamt!$B$29)^(Gesamt!$B$33-VB!V317))*(1+AB317)),IF(W317&gt;=35,(AF317/W317*V317/((1+Gesamt!$B$29)^(W317-VB!V317))*(1+AB317)),0))</f>
        <v>0</v>
      </c>
    </row>
    <row r="318" spans="4:33" x14ac:dyDescent="0.15">
      <c r="D318" s="41"/>
      <c r="F318" s="40"/>
      <c r="G318" s="40"/>
      <c r="J318" s="47"/>
      <c r="K318" s="32">
        <f t="shared" si="60"/>
        <v>0</v>
      </c>
      <c r="L318" s="48">
        <v>1.4999999999999999E-2</v>
      </c>
      <c r="M318" s="49">
        <f t="shared" si="61"/>
        <v>-50.997946611909654</v>
      </c>
      <c r="N318" s="50">
        <f>(Gesamt!$B$2-IF(H318=0,G318,H318))/365.25</f>
        <v>116</v>
      </c>
      <c r="O318" s="50">
        <f t="shared" si="56"/>
        <v>65.002053388090346</v>
      </c>
      <c r="P318" s="51">
        <f>IF(AND(OR(AND(H318&lt;=Gesamt!$B$11,G318&lt;=Gesamt!$B$11),AND(H318&gt;0,H318&lt;=Gesamt!$B$11)), O318&gt;=Gesamt!$B$4),VLOOKUP(O318,Gesamt!$B$4:$C$9,2),0)</f>
        <v>12</v>
      </c>
      <c r="Q318" s="37">
        <f>IF(M318&gt;0,((P318*K318/12)/O318*N318*((1+L318)^M318))/((1+Gesamt!$B$29)^(O318-N318)),0)</f>
        <v>0</v>
      </c>
      <c r="R318" s="52">
        <f>(F318+(IF(C318="W",IF(F318&lt;23347,VLOOKUP(23346,Staffelung,2,FALSE)*365.25,IF(F318&gt;24990,VLOOKUP(24991,Staffelung,2,FALSE)*365.25,VLOOKUP(F318,Staffelung,2,FALSE)*365.25)),Gesamt!$B$26*365.25)))</f>
        <v>23741.25</v>
      </c>
      <c r="S318" s="52">
        <f t="shared" si="62"/>
        <v>23742</v>
      </c>
      <c r="T318" s="53">
        <f t="shared" si="57"/>
        <v>65</v>
      </c>
      <c r="U318" s="49">
        <f t="shared" si="63"/>
        <v>-50.997946611909654</v>
      </c>
      <c r="V318" s="50">
        <f>(Gesamt!$B$2-IF(I318=0,G318,I318))/365.25</f>
        <v>116</v>
      </c>
      <c r="W318" s="50">
        <f t="shared" si="58"/>
        <v>65.002053388090346</v>
      </c>
      <c r="X318" s="54">
        <f>(F318+(IF(C318="W",IF(F318&lt;23347,VLOOKUP(23346,Staffelung,2,FALSE)*365.25,IF(F318&gt;24990,VLOOKUP(24991,Staffelung,2,FALSE)*365.25,VLOOKUP(F318,Staffelung,2,FALSE)*365.25)),Gesamt!$B$26*365.25)))</f>
        <v>23741.25</v>
      </c>
      <c r="Y318" s="52">
        <f t="shared" si="64"/>
        <v>23742</v>
      </c>
      <c r="Z318" s="53">
        <f t="shared" si="59"/>
        <v>65</v>
      </c>
      <c r="AA318" s="55">
        <f>IF(YEAR(Y318)&lt;=YEAR(Gesamt!$B$2),0,IF(V318&lt;Gesamt!$B$32,(IF(I318=0,G318,I318)+365.25*Gesamt!$B$32),0))</f>
        <v>0</v>
      </c>
      <c r="AB318" s="56">
        <f>IF(U318&lt;Gesamt!$B$36,Gesamt!$C$36,IF(U318&lt;Gesamt!$B$37,Gesamt!$C$37,IF(U318&lt;Gesamt!$B$38,Gesamt!$C$38,Gesamt!$C$39)))</f>
        <v>0</v>
      </c>
      <c r="AC318" s="36">
        <f>IF(AA318&gt;0,IF(AA318&lt;X318,K318/12*Gesamt!$C$32*(1+L318)^(Gesamt!$B$32-VB!V318)*(1+$K$4),0),0)</f>
        <v>0</v>
      </c>
      <c r="AD318" s="36">
        <f>(AC318/Gesamt!$B$32*V318/((1+Gesamt!$B$29)^(Gesamt!$B$32-VB!V318))*(1+AB318))</f>
        <v>0</v>
      </c>
      <c r="AE318" s="55">
        <f>IF(YEAR($Y318)&lt;=YEAR(Gesamt!$B$2),0,IF($V318&lt;Gesamt!$B$33,(IF($I318=0,$G318,$I318)+365.25*Gesamt!$B$33),0))</f>
        <v>0</v>
      </c>
      <c r="AF318" s="36" t="b">
        <f>IF(AE318&gt;0,IF(AE318&lt;$Y318,$K318/12*Gesamt!$C$33*(1+$L318)^(Gesamt!$B$33-VB!$V318)*(1+$K$4),IF(W318&gt;=35,K318/12*Gesamt!$C$33*(1+L318)^(W318-VB!V318)*(1+$K$4),0)))</f>
        <v>0</v>
      </c>
      <c r="AG318" s="36">
        <f>IF(W318&gt;=40,(AF318/Gesamt!$B$33*V318/((1+Gesamt!$B$29)^(Gesamt!$B$33-VB!V318))*(1+AB318)),IF(W318&gt;=35,(AF318/W318*V318/((1+Gesamt!$B$29)^(W318-VB!V318))*(1+AB318)),0))</f>
        <v>0</v>
      </c>
    </row>
    <row r="319" spans="4:33" x14ac:dyDescent="0.15">
      <c r="D319" s="41"/>
      <c r="F319" s="40"/>
      <c r="G319" s="40"/>
      <c r="J319" s="47"/>
      <c r="K319" s="32">
        <f t="shared" si="60"/>
        <v>0</v>
      </c>
      <c r="L319" s="48">
        <v>1.4999999999999999E-2</v>
      </c>
      <c r="M319" s="49">
        <f t="shared" si="61"/>
        <v>-50.997946611909654</v>
      </c>
      <c r="N319" s="50">
        <f>(Gesamt!$B$2-IF(H319=0,G319,H319))/365.25</f>
        <v>116</v>
      </c>
      <c r="O319" s="50">
        <f t="shared" si="56"/>
        <v>65.002053388090346</v>
      </c>
      <c r="P319" s="51">
        <f>IF(AND(OR(AND(H319&lt;=Gesamt!$B$11,G319&lt;=Gesamt!$B$11),AND(H319&gt;0,H319&lt;=Gesamt!$B$11)), O319&gt;=Gesamt!$B$4),VLOOKUP(O319,Gesamt!$B$4:$C$9,2),0)</f>
        <v>12</v>
      </c>
      <c r="Q319" s="37">
        <f>IF(M319&gt;0,((P319*K319/12)/O319*N319*((1+L319)^M319))/((1+Gesamt!$B$29)^(O319-N319)),0)</f>
        <v>0</v>
      </c>
      <c r="R319" s="52">
        <f>(F319+(IF(C319="W",IF(F319&lt;23347,VLOOKUP(23346,Staffelung,2,FALSE)*365.25,IF(F319&gt;24990,VLOOKUP(24991,Staffelung,2,FALSE)*365.25,VLOOKUP(F319,Staffelung,2,FALSE)*365.25)),Gesamt!$B$26*365.25)))</f>
        <v>23741.25</v>
      </c>
      <c r="S319" s="52">
        <f t="shared" si="62"/>
        <v>23742</v>
      </c>
      <c r="T319" s="53">
        <f t="shared" si="57"/>
        <v>65</v>
      </c>
      <c r="U319" s="49">
        <f t="shared" si="63"/>
        <v>-50.997946611909654</v>
      </c>
      <c r="V319" s="50">
        <f>(Gesamt!$B$2-IF(I319=0,G319,I319))/365.25</f>
        <v>116</v>
      </c>
      <c r="W319" s="50">
        <f t="shared" si="58"/>
        <v>65.002053388090346</v>
      </c>
      <c r="X319" s="54">
        <f>(F319+(IF(C319="W",IF(F319&lt;23347,VLOOKUP(23346,Staffelung,2,FALSE)*365.25,IF(F319&gt;24990,VLOOKUP(24991,Staffelung,2,FALSE)*365.25,VLOOKUP(F319,Staffelung,2,FALSE)*365.25)),Gesamt!$B$26*365.25)))</f>
        <v>23741.25</v>
      </c>
      <c r="Y319" s="52">
        <f t="shared" si="64"/>
        <v>23742</v>
      </c>
      <c r="Z319" s="53">
        <f t="shared" si="59"/>
        <v>65</v>
      </c>
      <c r="AA319" s="55">
        <f>IF(YEAR(Y319)&lt;=YEAR(Gesamt!$B$2),0,IF(V319&lt;Gesamt!$B$32,(IF(I319=0,G319,I319)+365.25*Gesamt!$B$32),0))</f>
        <v>0</v>
      </c>
      <c r="AB319" s="56">
        <f>IF(U319&lt;Gesamt!$B$36,Gesamt!$C$36,IF(U319&lt;Gesamt!$B$37,Gesamt!$C$37,IF(U319&lt;Gesamt!$B$38,Gesamt!$C$38,Gesamt!$C$39)))</f>
        <v>0</v>
      </c>
      <c r="AC319" s="36">
        <f>IF(AA319&gt;0,IF(AA319&lt;X319,K319/12*Gesamt!$C$32*(1+L319)^(Gesamt!$B$32-VB!V319)*(1+$K$4),0),0)</f>
        <v>0</v>
      </c>
      <c r="AD319" s="36">
        <f>(AC319/Gesamt!$B$32*V319/((1+Gesamt!$B$29)^(Gesamt!$B$32-VB!V319))*(1+AB319))</f>
        <v>0</v>
      </c>
      <c r="AE319" s="55">
        <f>IF(YEAR($Y319)&lt;=YEAR(Gesamt!$B$2),0,IF($V319&lt;Gesamt!$B$33,(IF($I319=0,$G319,$I319)+365.25*Gesamt!$B$33),0))</f>
        <v>0</v>
      </c>
      <c r="AF319" s="36" t="b">
        <f>IF(AE319&gt;0,IF(AE319&lt;$Y319,$K319/12*Gesamt!$C$33*(1+$L319)^(Gesamt!$B$33-VB!$V319)*(1+$K$4),IF(W319&gt;=35,K319/12*Gesamt!$C$33*(1+L319)^(W319-VB!V319)*(1+$K$4),0)))</f>
        <v>0</v>
      </c>
      <c r="AG319" s="36">
        <f>IF(W319&gt;=40,(AF319/Gesamt!$B$33*V319/((1+Gesamt!$B$29)^(Gesamt!$B$33-VB!V319))*(1+AB319)),IF(W319&gt;=35,(AF319/W319*V319/((1+Gesamt!$B$29)^(W319-VB!V319))*(1+AB319)),0))</f>
        <v>0</v>
      </c>
    </row>
    <row r="320" spans="4:33" x14ac:dyDescent="0.15">
      <c r="D320" s="41"/>
      <c r="F320" s="40"/>
      <c r="G320" s="40"/>
      <c r="J320" s="47"/>
      <c r="K320" s="32">
        <f t="shared" si="60"/>
        <v>0</v>
      </c>
      <c r="L320" s="48">
        <v>1.4999999999999999E-2</v>
      </c>
      <c r="M320" s="49">
        <f t="shared" si="61"/>
        <v>-50.997946611909654</v>
      </c>
      <c r="N320" s="50">
        <f>(Gesamt!$B$2-IF(H320=0,G320,H320))/365.25</f>
        <v>116</v>
      </c>
      <c r="O320" s="50">
        <f t="shared" si="56"/>
        <v>65.002053388090346</v>
      </c>
      <c r="P320" s="51">
        <f>IF(AND(OR(AND(H320&lt;=Gesamt!$B$11,G320&lt;=Gesamt!$B$11),AND(H320&gt;0,H320&lt;=Gesamt!$B$11)), O320&gt;=Gesamt!$B$4),VLOOKUP(O320,Gesamt!$B$4:$C$9,2),0)</f>
        <v>12</v>
      </c>
      <c r="Q320" s="37">
        <f>IF(M320&gt;0,((P320*K320/12)/O320*N320*((1+L320)^M320))/((1+Gesamt!$B$29)^(O320-N320)),0)</f>
        <v>0</v>
      </c>
      <c r="R320" s="52">
        <f>(F320+(IF(C320="W",IF(F320&lt;23347,VLOOKUP(23346,Staffelung,2,FALSE)*365.25,IF(F320&gt;24990,VLOOKUP(24991,Staffelung,2,FALSE)*365.25,VLOOKUP(F320,Staffelung,2,FALSE)*365.25)),Gesamt!$B$26*365.25)))</f>
        <v>23741.25</v>
      </c>
      <c r="S320" s="52">
        <f t="shared" si="62"/>
        <v>23742</v>
      </c>
      <c r="T320" s="53">
        <f t="shared" si="57"/>
        <v>65</v>
      </c>
      <c r="U320" s="49">
        <f t="shared" si="63"/>
        <v>-50.997946611909654</v>
      </c>
      <c r="V320" s="50">
        <f>(Gesamt!$B$2-IF(I320=0,G320,I320))/365.25</f>
        <v>116</v>
      </c>
      <c r="W320" s="50">
        <f t="shared" si="58"/>
        <v>65.002053388090346</v>
      </c>
      <c r="X320" s="54">
        <f>(F320+(IF(C320="W",IF(F320&lt;23347,VLOOKUP(23346,Staffelung,2,FALSE)*365.25,IF(F320&gt;24990,VLOOKUP(24991,Staffelung,2,FALSE)*365.25,VLOOKUP(F320,Staffelung,2,FALSE)*365.25)),Gesamt!$B$26*365.25)))</f>
        <v>23741.25</v>
      </c>
      <c r="Y320" s="52">
        <f t="shared" si="64"/>
        <v>23742</v>
      </c>
      <c r="Z320" s="53">
        <f t="shared" si="59"/>
        <v>65</v>
      </c>
      <c r="AA320" s="55">
        <f>IF(YEAR(Y320)&lt;=YEAR(Gesamt!$B$2),0,IF(V320&lt;Gesamt!$B$32,(IF(I320=0,G320,I320)+365.25*Gesamt!$B$32),0))</f>
        <v>0</v>
      </c>
      <c r="AB320" s="56">
        <f>IF(U320&lt;Gesamt!$B$36,Gesamt!$C$36,IF(U320&lt;Gesamt!$B$37,Gesamt!$C$37,IF(U320&lt;Gesamt!$B$38,Gesamt!$C$38,Gesamt!$C$39)))</f>
        <v>0</v>
      </c>
      <c r="AC320" s="36">
        <f>IF(AA320&gt;0,IF(AA320&lt;X320,K320/12*Gesamt!$C$32*(1+L320)^(Gesamt!$B$32-VB!V320)*(1+$K$4),0),0)</f>
        <v>0</v>
      </c>
      <c r="AD320" s="36">
        <f>(AC320/Gesamt!$B$32*V320/((1+Gesamt!$B$29)^(Gesamt!$B$32-VB!V320))*(1+AB320))</f>
        <v>0</v>
      </c>
      <c r="AE320" s="55">
        <f>IF(YEAR($Y320)&lt;=YEAR(Gesamt!$B$2),0,IF($V320&lt;Gesamt!$B$33,(IF($I320=0,$G320,$I320)+365.25*Gesamt!$B$33),0))</f>
        <v>0</v>
      </c>
      <c r="AF320" s="36" t="b">
        <f>IF(AE320&gt;0,IF(AE320&lt;$Y320,$K320/12*Gesamt!$C$33*(1+$L320)^(Gesamt!$B$33-VB!$V320)*(1+$K$4),IF(W320&gt;=35,K320/12*Gesamt!$C$33*(1+L320)^(W320-VB!V320)*(1+$K$4),0)))</f>
        <v>0</v>
      </c>
      <c r="AG320" s="36">
        <f>IF(W320&gt;=40,(AF320/Gesamt!$B$33*V320/((1+Gesamt!$B$29)^(Gesamt!$B$33-VB!V320))*(1+AB320)),IF(W320&gt;=35,(AF320/W320*V320/((1+Gesamt!$B$29)^(W320-VB!V320))*(1+AB320)),0))</f>
        <v>0</v>
      </c>
    </row>
    <row r="321" spans="4:33" x14ac:dyDescent="0.15">
      <c r="D321" s="41"/>
      <c r="F321" s="40"/>
      <c r="G321" s="40"/>
      <c r="J321" s="47"/>
      <c r="K321" s="32">
        <f t="shared" si="60"/>
        <v>0</v>
      </c>
      <c r="L321" s="48">
        <v>1.4999999999999999E-2</v>
      </c>
      <c r="M321" s="49">
        <f t="shared" si="61"/>
        <v>-50.997946611909654</v>
      </c>
      <c r="N321" s="50">
        <f>(Gesamt!$B$2-IF(H321=0,G321,H321))/365.25</f>
        <v>116</v>
      </c>
      <c r="O321" s="50">
        <f t="shared" si="56"/>
        <v>65.002053388090346</v>
      </c>
      <c r="P321" s="51">
        <f>IF(AND(OR(AND(H321&lt;=Gesamt!$B$11,G321&lt;=Gesamt!$B$11),AND(H321&gt;0,H321&lt;=Gesamt!$B$11)), O321&gt;=Gesamt!$B$4),VLOOKUP(O321,Gesamt!$B$4:$C$9,2),0)</f>
        <v>12</v>
      </c>
      <c r="Q321" s="37">
        <f>IF(M321&gt;0,((P321*K321/12)/O321*N321*((1+L321)^M321))/((1+Gesamt!$B$29)^(O321-N321)),0)</f>
        <v>0</v>
      </c>
      <c r="R321" s="52">
        <f>(F321+(IF(C321="W",IF(F321&lt;23347,VLOOKUP(23346,Staffelung,2,FALSE)*365.25,IF(F321&gt;24990,VLOOKUP(24991,Staffelung,2,FALSE)*365.25,VLOOKUP(F321,Staffelung,2,FALSE)*365.25)),Gesamt!$B$26*365.25)))</f>
        <v>23741.25</v>
      </c>
      <c r="S321" s="52">
        <f t="shared" si="62"/>
        <v>23742</v>
      </c>
      <c r="T321" s="53">
        <f t="shared" si="57"/>
        <v>65</v>
      </c>
      <c r="U321" s="49">
        <f t="shared" si="63"/>
        <v>-50.997946611909654</v>
      </c>
      <c r="V321" s="50">
        <f>(Gesamt!$B$2-IF(I321=0,G321,I321))/365.25</f>
        <v>116</v>
      </c>
      <c r="W321" s="50">
        <f t="shared" si="58"/>
        <v>65.002053388090346</v>
      </c>
      <c r="X321" s="54">
        <f>(F321+(IF(C321="W",IF(F321&lt;23347,VLOOKUP(23346,Staffelung,2,FALSE)*365.25,IF(F321&gt;24990,VLOOKUP(24991,Staffelung,2,FALSE)*365.25,VLOOKUP(F321,Staffelung,2,FALSE)*365.25)),Gesamt!$B$26*365.25)))</f>
        <v>23741.25</v>
      </c>
      <c r="Y321" s="52">
        <f t="shared" si="64"/>
        <v>23742</v>
      </c>
      <c r="Z321" s="53">
        <f t="shared" si="59"/>
        <v>65</v>
      </c>
      <c r="AA321" s="55">
        <f>IF(YEAR(Y321)&lt;=YEAR(Gesamt!$B$2),0,IF(V321&lt;Gesamt!$B$32,(IF(I321=0,G321,I321)+365.25*Gesamt!$B$32),0))</f>
        <v>0</v>
      </c>
      <c r="AB321" s="56">
        <f>IF(U321&lt;Gesamt!$B$36,Gesamt!$C$36,IF(U321&lt;Gesamt!$B$37,Gesamt!$C$37,IF(U321&lt;Gesamt!$B$38,Gesamt!$C$38,Gesamt!$C$39)))</f>
        <v>0</v>
      </c>
      <c r="AC321" s="36">
        <f>IF(AA321&gt;0,IF(AA321&lt;X321,K321/12*Gesamt!$C$32*(1+L321)^(Gesamt!$B$32-VB!V321)*(1+$K$4),0),0)</f>
        <v>0</v>
      </c>
      <c r="AD321" s="36">
        <f>(AC321/Gesamt!$B$32*V321/((1+Gesamt!$B$29)^(Gesamt!$B$32-VB!V321))*(1+AB321))</f>
        <v>0</v>
      </c>
      <c r="AE321" s="55">
        <f>IF(YEAR($Y321)&lt;=YEAR(Gesamt!$B$2),0,IF($V321&lt;Gesamt!$B$33,(IF($I321=0,$G321,$I321)+365.25*Gesamt!$B$33),0))</f>
        <v>0</v>
      </c>
      <c r="AF321" s="36" t="b">
        <f>IF(AE321&gt;0,IF(AE321&lt;$Y321,$K321/12*Gesamt!$C$33*(1+$L321)^(Gesamt!$B$33-VB!$V321)*(1+$K$4),IF(W321&gt;=35,K321/12*Gesamt!$C$33*(1+L321)^(W321-VB!V321)*(1+$K$4),0)))</f>
        <v>0</v>
      </c>
      <c r="AG321" s="36">
        <f>IF(W321&gt;=40,(AF321/Gesamt!$B$33*V321/((1+Gesamt!$B$29)^(Gesamt!$B$33-VB!V321))*(1+AB321)),IF(W321&gt;=35,(AF321/W321*V321/((1+Gesamt!$B$29)^(W321-VB!V321))*(1+AB321)),0))</f>
        <v>0</v>
      </c>
    </row>
    <row r="322" spans="4:33" x14ac:dyDescent="0.15">
      <c r="D322" s="41"/>
      <c r="F322" s="40"/>
      <c r="G322" s="40"/>
      <c r="J322" s="47"/>
      <c r="K322" s="32">
        <f t="shared" si="60"/>
        <v>0</v>
      </c>
      <c r="L322" s="48">
        <v>1.4999999999999999E-2</v>
      </c>
      <c r="M322" s="49">
        <f t="shared" si="61"/>
        <v>-50.997946611909654</v>
      </c>
      <c r="N322" s="50">
        <f>(Gesamt!$B$2-IF(H322=0,G322,H322))/365.25</f>
        <v>116</v>
      </c>
      <c r="O322" s="50">
        <f t="shared" si="56"/>
        <v>65.002053388090346</v>
      </c>
      <c r="P322" s="51">
        <f>IF(AND(OR(AND(H322&lt;=Gesamt!$B$11,G322&lt;=Gesamt!$B$11),AND(H322&gt;0,H322&lt;=Gesamt!$B$11)), O322&gt;=Gesamt!$B$4),VLOOKUP(O322,Gesamt!$B$4:$C$9,2),0)</f>
        <v>12</v>
      </c>
      <c r="Q322" s="37">
        <f>IF(M322&gt;0,((P322*K322/12)/O322*N322*((1+L322)^M322))/((1+Gesamt!$B$29)^(O322-N322)),0)</f>
        <v>0</v>
      </c>
      <c r="R322" s="52">
        <f>(F322+(IF(C322="W",IF(F322&lt;23347,VLOOKUP(23346,Staffelung,2,FALSE)*365.25,IF(F322&gt;24990,VLOOKUP(24991,Staffelung,2,FALSE)*365.25,VLOOKUP(F322,Staffelung,2,FALSE)*365.25)),Gesamt!$B$26*365.25)))</f>
        <v>23741.25</v>
      </c>
      <c r="S322" s="52">
        <f t="shared" si="62"/>
        <v>23742</v>
      </c>
      <c r="T322" s="53">
        <f t="shared" si="57"/>
        <v>65</v>
      </c>
      <c r="U322" s="49">
        <f t="shared" si="63"/>
        <v>-50.997946611909654</v>
      </c>
      <c r="V322" s="50">
        <f>(Gesamt!$B$2-IF(I322=0,G322,I322))/365.25</f>
        <v>116</v>
      </c>
      <c r="W322" s="50">
        <f t="shared" si="58"/>
        <v>65.002053388090346</v>
      </c>
      <c r="X322" s="54">
        <f>(F322+(IF(C322="W",IF(F322&lt;23347,VLOOKUP(23346,Staffelung,2,FALSE)*365.25,IF(F322&gt;24990,VLOOKUP(24991,Staffelung,2,FALSE)*365.25,VLOOKUP(F322,Staffelung,2,FALSE)*365.25)),Gesamt!$B$26*365.25)))</f>
        <v>23741.25</v>
      </c>
      <c r="Y322" s="52">
        <f t="shared" si="64"/>
        <v>23742</v>
      </c>
      <c r="Z322" s="53">
        <f t="shared" si="59"/>
        <v>65</v>
      </c>
      <c r="AA322" s="55">
        <f>IF(YEAR(Y322)&lt;=YEAR(Gesamt!$B$2),0,IF(V322&lt;Gesamt!$B$32,(IF(I322=0,G322,I322)+365.25*Gesamt!$B$32),0))</f>
        <v>0</v>
      </c>
      <c r="AB322" s="56">
        <f>IF(U322&lt;Gesamt!$B$36,Gesamt!$C$36,IF(U322&lt;Gesamt!$B$37,Gesamt!$C$37,IF(U322&lt;Gesamt!$B$38,Gesamt!$C$38,Gesamt!$C$39)))</f>
        <v>0</v>
      </c>
      <c r="AC322" s="36">
        <f>IF(AA322&gt;0,IF(AA322&lt;X322,K322/12*Gesamt!$C$32*(1+L322)^(Gesamt!$B$32-VB!V322)*(1+$K$4),0),0)</f>
        <v>0</v>
      </c>
      <c r="AD322" s="36">
        <f>(AC322/Gesamt!$B$32*V322/((1+Gesamt!$B$29)^(Gesamt!$B$32-VB!V322))*(1+AB322))</f>
        <v>0</v>
      </c>
      <c r="AE322" s="55">
        <f>IF(YEAR($Y322)&lt;=YEAR(Gesamt!$B$2),0,IF($V322&lt;Gesamt!$B$33,(IF($I322=0,$G322,$I322)+365.25*Gesamt!$B$33),0))</f>
        <v>0</v>
      </c>
      <c r="AF322" s="36" t="b">
        <f>IF(AE322&gt;0,IF(AE322&lt;$Y322,$K322/12*Gesamt!$C$33*(1+$L322)^(Gesamt!$B$33-VB!$V322)*(1+$K$4),IF(W322&gt;=35,K322/12*Gesamt!$C$33*(1+L322)^(W322-VB!V322)*(1+$K$4),0)))</f>
        <v>0</v>
      </c>
      <c r="AG322" s="36">
        <f>IF(W322&gt;=40,(AF322/Gesamt!$B$33*V322/((1+Gesamt!$B$29)^(Gesamt!$B$33-VB!V322))*(1+AB322)),IF(W322&gt;=35,(AF322/W322*V322/((1+Gesamt!$B$29)^(W322-VB!V322))*(1+AB322)),0))</f>
        <v>0</v>
      </c>
    </row>
    <row r="323" spans="4:33" x14ac:dyDescent="0.15">
      <c r="D323" s="41"/>
      <c r="F323" s="40"/>
      <c r="G323" s="40"/>
      <c r="J323" s="47"/>
      <c r="K323" s="32">
        <f t="shared" si="60"/>
        <v>0</v>
      </c>
      <c r="L323" s="48">
        <v>1.4999999999999999E-2</v>
      </c>
      <c r="M323" s="49">
        <f t="shared" si="61"/>
        <v>-50.997946611909654</v>
      </c>
      <c r="N323" s="50">
        <f>(Gesamt!$B$2-IF(H323=0,G323,H323))/365.25</f>
        <v>116</v>
      </c>
      <c r="O323" s="50">
        <f t="shared" si="56"/>
        <v>65.002053388090346</v>
      </c>
      <c r="P323" s="51">
        <f>IF(AND(OR(AND(H323&lt;=Gesamt!$B$11,G323&lt;=Gesamt!$B$11),AND(H323&gt;0,H323&lt;=Gesamt!$B$11)), O323&gt;=Gesamt!$B$4),VLOOKUP(O323,Gesamt!$B$4:$C$9,2),0)</f>
        <v>12</v>
      </c>
      <c r="Q323" s="37">
        <f>IF(M323&gt;0,((P323*K323/12)/O323*N323*((1+L323)^M323))/((1+Gesamt!$B$29)^(O323-N323)),0)</f>
        <v>0</v>
      </c>
      <c r="R323" s="52">
        <f>(F323+(IF(C323="W",IF(F323&lt;23347,VLOOKUP(23346,Staffelung,2,FALSE)*365.25,IF(F323&gt;24990,VLOOKUP(24991,Staffelung,2,FALSE)*365.25,VLOOKUP(F323,Staffelung,2,FALSE)*365.25)),Gesamt!$B$26*365.25)))</f>
        <v>23741.25</v>
      </c>
      <c r="S323" s="52">
        <f t="shared" si="62"/>
        <v>23742</v>
      </c>
      <c r="T323" s="53">
        <f t="shared" si="57"/>
        <v>65</v>
      </c>
      <c r="U323" s="49">
        <f t="shared" si="63"/>
        <v>-50.997946611909654</v>
      </c>
      <c r="V323" s="50">
        <f>(Gesamt!$B$2-IF(I323=0,G323,I323))/365.25</f>
        <v>116</v>
      </c>
      <c r="W323" s="50">
        <f t="shared" si="58"/>
        <v>65.002053388090346</v>
      </c>
      <c r="X323" s="54">
        <f>(F323+(IF(C323="W",IF(F323&lt;23347,VLOOKUP(23346,Staffelung,2,FALSE)*365.25,IF(F323&gt;24990,VLOOKUP(24991,Staffelung,2,FALSE)*365.25,VLOOKUP(F323,Staffelung,2,FALSE)*365.25)),Gesamt!$B$26*365.25)))</f>
        <v>23741.25</v>
      </c>
      <c r="Y323" s="52">
        <f t="shared" si="64"/>
        <v>23742</v>
      </c>
      <c r="Z323" s="53">
        <f t="shared" si="59"/>
        <v>65</v>
      </c>
      <c r="AA323" s="55">
        <f>IF(YEAR(Y323)&lt;=YEAR(Gesamt!$B$2),0,IF(V323&lt;Gesamt!$B$32,(IF(I323=0,G323,I323)+365.25*Gesamt!$B$32),0))</f>
        <v>0</v>
      </c>
      <c r="AB323" s="56">
        <f>IF(U323&lt;Gesamt!$B$36,Gesamt!$C$36,IF(U323&lt;Gesamt!$B$37,Gesamt!$C$37,IF(U323&lt;Gesamt!$B$38,Gesamt!$C$38,Gesamt!$C$39)))</f>
        <v>0</v>
      </c>
      <c r="AC323" s="36">
        <f>IF(AA323&gt;0,IF(AA323&lt;X323,K323/12*Gesamt!$C$32*(1+L323)^(Gesamt!$B$32-VB!V323)*(1+$K$4),0),0)</f>
        <v>0</v>
      </c>
      <c r="AD323" s="36">
        <f>(AC323/Gesamt!$B$32*V323/((1+Gesamt!$B$29)^(Gesamt!$B$32-VB!V323))*(1+AB323))</f>
        <v>0</v>
      </c>
      <c r="AE323" s="55">
        <f>IF(YEAR($Y323)&lt;=YEAR(Gesamt!$B$2),0,IF($V323&lt;Gesamt!$B$33,(IF($I323=0,$G323,$I323)+365.25*Gesamt!$B$33),0))</f>
        <v>0</v>
      </c>
      <c r="AF323" s="36" t="b">
        <f>IF(AE323&gt;0,IF(AE323&lt;$Y323,$K323/12*Gesamt!$C$33*(1+$L323)^(Gesamt!$B$33-VB!$V323)*(1+$K$4),IF(W323&gt;=35,K323/12*Gesamt!$C$33*(1+L323)^(W323-VB!V323)*(1+$K$4),0)))</f>
        <v>0</v>
      </c>
      <c r="AG323" s="36">
        <f>IF(W323&gt;=40,(AF323/Gesamt!$B$33*V323/((1+Gesamt!$B$29)^(Gesamt!$B$33-VB!V323))*(1+AB323)),IF(W323&gt;=35,(AF323/W323*V323/((1+Gesamt!$B$29)^(W323-VB!V323))*(1+AB323)),0))</f>
        <v>0</v>
      </c>
    </row>
    <row r="324" spans="4:33" x14ac:dyDescent="0.15">
      <c r="D324" s="41"/>
      <c r="F324" s="40"/>
      <c r="G324" s="40"/>
      <c r="J324" s="47"/>
      <c r="K324" s="32">
        <f t="shared" si="60"/>
        <v>0</v>
      </c>
      <c r="L324" s="48">
        <v>1.4999999999999999E-2</v>
      </c>
      <c r="M324" s="49">
        <f t="shared" si="61"/>
        <v>-50.997946611909654</v>
      </c>
      <c r="N324" s="50">
        <f>(Gesamt!$B$2-IF(H324=0,G324,H324))/365.25</f>
        <v>116</v>
      </c>
      <c r="O324" s="50">
        <f t="shared" si="56"/>
        <v>65.002053388090346</v>
      </c>
      <c r="P324" s="51">
        <f>IF(AND(OR(AND(H324&lt;=Gesamt!$B$11,G324&lt;=Gesamt!$B$11),AND(H324&gt;0,H324&lt;=Gesamt!$B$11)), O324&gt;=Gesamt!$B$4),VLOOKUP(O324,Gesamt!$B$4:$C$9,2),0)</f>
        <v>12</v>
      </c>
      <c r="Q324" s="37">
        <f>IF(M324&gt;0,((P324*K324/12)/O324*N324*((1+L324)^M324))/((1+Gesamt!$B$29)^(O324-N324)),0)</f>
        <v>0</v>
      </c>
      <c r="R324" s="52">
        <f>(F324+(IF(C324="W",IF(F324&lt;23347,VLOOKUP(23346,Staffelung,2,FALSE)*365.25,IF(F324&gt;24990,VLOOKUP(24991,Staffelung,2,FALSE)*365.25,VLOOKUP(F324,Staffelung,2,FALSE)*365.25)),Gesamt!$B$26*365.25)))</f>
        <v>23741.25</v>
      </c>
      <c r="S324" s="52">
        <f t="shared" si="62"/>
        <v>23742</v>
      </c>
      <c r="T324" s="53">
        <f t="shared" si="57"/>
        <v>65</v>
      </c>
      <c r="U324" s="49">
        <f t="shared" si="63"/>
        <v>-50.997946611909654</v>
      </c>
      <c r="V324" s="50">
        <f>(Gesamt!$B$2-IF(I324=0,G324,I324))/365.25</f>
        <v>116</v>
      </c>
      <c r="W324" s="50">
        <f t="shared" si="58"/>
        <v>65.002053388090346</v>
      </c>
      <c r="X324" s="54">
        <f>(F324+(IF(C324="W",IF(F324&lt;23347,VLOOKUP(23346,Staffelung,2,FALSE)*365.25,IF(F324&gt;24990,VLOOKUP(24991,Staffelung,2,FALSE)*365.25,VLOOKUP(F324,Staffelung,2,FALSE)*365.25)),Gesamt!$B$26*365.25)))</f>
        <v>23741.25</v>
      </c>
      <c r="Y324" s="52">
        <f t="shared" si="64"/>
        <v>23742</v>
      </c>
      <c r="Z324" s="53">
        <f t="shared" si="59"/>
        <v>65</v>
      </c>
      <c r="AA324" s="55">
        <f>IF(YEAR(Y324)&lt;=YEAR(Gesamt!$B$2),0,IF(V324&lt;Gesamt!$B$32,(IF(I324=0,G324,I324)+365.25*Gesamt!$B$32),0))</f>
        <v>0</v>
      </c>
      <c r="AB324" s="56">
        <f>IF(U324&lt;Gesamt!$B$36,Gesamt!$C$36,IF(U324&lt;Gesamt!$B$37,Gesamt!$C$37,IF(U324&lt;Gesamt!$B$38,Gesamt!$C$38,Gesamt!$C$39)))</f>
        <v>0</v>
      </c>
      <c r="AC324" s="36">
        <f>IF(AA324&gt;0,IF(AA324&lt;X324,K324/12*Gesamt!$C$32*(1+L324)^(Gesamt!$B$32-VB!V324)*(1+$K$4),0),0)</f>
        <v>0</v>
      </c>
      <c r="AD324" s="36">
        <f>(AC324/Gesamt!$B$32*V324/((1+Gesamt!$B$29)^(Gesamt!$B$32-VB!V324))*(1+AB324))</f>
        <v>0</v>
      </c>
      <c r="AE324" s="55">
        <f>IF(YEAR($Y324)&lt;=YEAR(Gesamt!$B$2),0,IF($V324&lt;Gesamt!$B$33,(IF($I324=0,$G324,$I324)+365.25*Gesamt!$B$33),0))</f>
        <v>0</v>
      </c>
      <c r="AF324" s="36" t="b">
        <f>IF(AE324&gt;0,IF(AE324&lt;$Y324,$K324/12*Gesamt!$C$33*(1+$L324)^(Gesamt!$B$33-VB!$V324)*(1+$K$4),IF(W324&gt;=35,K324/12*Gesamt!$C$33*(1+L324)^(W324-VB!V324)*(1+$K$4),0)))</f>
        <v>0</v>
      </c>
      <c r="AG324" s="36">
        <f>IF(W324&gt;=40,(AF324/Gesamt!$B$33*V324/((1+Gesamt!$B$29)^(Gesamt!$B$33-VB!V324))*(1+AB324)),IF(W324&gt;=35,(AF324/W324*V324/((1+Gesamt!$B$29)^(W324-VB!V324))*(1+AB324)),0))</f>
        <v>0</v>
      </c>
    </row>
    <row r="325" spans="4:33" x14ac:dyDescent="0.15">
      <c r="D325" s="41"/>
      <c r="F325" s="40"/>
      <c r="G325" s="40"/>
      <c r="J325" s="47"/>
      <c r="K325" s="32">
        <f t="shared" si="60"/>
        <v>0</v>
      </c>
      <c r="L325" s="48">
        <v>1.4999999999999999E-2</v>
      </c>
      <c r="M325" s="49">
        <f t="shared" si="61"/>
        <v>-50.997946611909654</v>
      </c>
      <c r="N325" s="50">
        <f>(Gesamt!$B$2-IF(H325=0,G325,H325))/365.25</f>
        <v>116</v>
      </c>
      <c r="O325" s="50">
        <f t="shared" si="56"/>
        <v>65.002053388090346</v>
      </c>
      <c r="P325" s="51">
        <f>IF(AND(OR(AND(H325&lt;=Gesamt!$B$11,G325&lt;=Gesamt!$B$11),AND(H325&gt;0,H325&lt;=Gesamt!$B$11)), O325&gt;=Gesamt!$B$4),VLOOKUP(O325,Gesamt!$B$4:$C$9,2),0)</f>
        <v>12</v>
      </c>
      <c r="Q325" s="37">
        <f>IF(M325&gt;0,((P325*K325/12)/O325*N325*((1+L325)^M325))/((1+Gesamt!$B$29)^(O325-N325)),0)</f>
        <v>0</v>
      </c>
      <c r="R325" s="52">
        <f>(F325+(IF(C325="W",IF(F325&lt;23347,VLOOKUP(23346,Staffelung,2,FALSE)*365.25,IF(F325&gt;24990,VLOOKUP(24991,Staffelung,2,FALSE)*365.25,VLOOKUP(F325,Staffelung,2,FALSE)*365.25)),Gesamt!$B$26*365.25)))</f>
        <v>23741.25</v>
      </c>
      <c r="S325" s="52">
        <f t="shared" si="62"/>
        <v>23742</v>
      </c>
      <c r="T325" s="53">
        <f t="shared" si="57"/>
        <v>65</v>
      </c>
      <c r="U325" s="49">
        <f t="shared" si="63"/>
        <v>-50.997946611909654</v>
      </c>
      <c r="V325" s="50">
        <f>(Gesamt!$B$2-IF(I325=0,G325,I325))/365.25</f>
        <v>116</v>
      </c>
      <c r="W325" s="50">
        <f t="shared" si="58"/>
        <v>65.002053388090346</v>
      </c>
      <c r="X325" s="54">
        <f>(F325+(IF(C325="W",IF(F325&lt;23347,VLOOKUP(23346,Staffelung,2,FALSE)*365.25,IF(F325&gt;24990,VLOOKUP(24991,Staffelung,2,FALSE)*365.25,VLOOKUP(F325,Staffelung,2,FALSE)*365.25)),Gesamt!$B$26*365.25)))</f>
        <v>23741.25</v>
      </c>
      <c r="Y325" s="52">
        <f t="shared" si="64"/>
        <v>23742</v>
      </c>
      <c r="Z325" s="53">
        <f t="shared" si="59"/>
        <v>65</v>
      </c>
      <c r="AA325" s="55">
        <f>IF(YEAR(Y325)&lt;=YEAR(Gesamt!$B$2),0,IF(V325&lt;Gesamt!$B$32,(IF(I325=0,G325,I325)+365.25*Gesamt!$B$32),0))</f>
        <v>0</v>
      </c>
      <c r="AB325" s="56">
        <f>IF(U325&lt;Gesamt!$B$36,Gesamt!$C$36,IF(U325&lt;Gesamt!$B$37,Gesamt!$C$37,IF(U325&lt;Gesamt!$B$38,Gesamt!$C$38,Gesamt!$C$39)))</f>
        <v>0</v>
      </c>
      <c r="AC325" s="36">
        <f>IF(AA325&gt;0,IF(AA325&lt;X325,K325/12*Gesamt!$C$32*(1+L325)^(Gesamt!$B$32-VB!V325)*(1+$K$4),0),0)</f>
        <v>0</v>
      </c>
      <c r="AD325" s="36">
        <f>(AC325/Gesamt!$B$32*V325/((1+Gesamt!$B$29)^(Gesamt!$B$32-VB!V325))*(1+AB325))</f>
        <v>0</v>
      </c>
      <c r="AE325" s="55">
        <f>IF(YEAR($Y325)&lt;=YEAR(Gesamt!$B$2),0,IF($V325&lt;Gesamt!$B$33,(IF($I325=0,$G325,$I325)+365.25*Gesamt!$B$33),0))</f>
        <v>0</v>
      </c>
      <c r="AF325" s="36" t="b">
        <f>IF(AE325&gt;0,IF(AE325&lt;$Y325,$K325/12*Gesamt!$C$33*(1+$L325)^(Gesamt!$B$33-VB!$V325)*(1+$K$4),IF(W325&gt;=35,K325/12*Gesamt!$C$33*(1+L325)^(W325-VB!V325)*(1+$K$4),0)))</f>
        <v>0</v>
      </c>
      <c r="AG325" s="36">
        <f>IF(W325&gt;=40,(AF325/Gesamt!$B$33*V325/((1+Gesamt!$B$29)^(Gesamt!$B$33-VB!V325))*(1+AB325)),IF(W325&gt;=35,(AF325/W325*V325/((1+Gesamt!$B$29)^(W325-VB!V325))*(1+AB325)),0))</f>
        <v>0</v>
      </c>
    </row>
    <row r="326" spans="4:33" x14ac:dyDescent="0.15">
      <c r="D326" s="41"/>
      <c r="F326" s="40"/>
      <c r="G326" s="40"/>
      <c r="J326" s="47"/>
      <c r="K326" s="32">
        <f t="shared" si="60"/>
        <v>0</v>
      </c>
      <c r="L326" s="48">
        <v>1.4999999999999999E-2</v>
      </c>
      <c r="M326" s="49">
        <f t="shared" si="61"/>
        <v>-50.997946611909654</v>
      </c>
      <c r="N326" s="50">
        <f>(Gesamt!$B$2-IF(H326=0,G326,H326))/365.25</f>
        <v>116</v>
      </c>
      <c r="O326" s="50">
        <f t="shared" ref="O326:O389" si="65">(S326-IF(H326=0,G326,H326))/365.25</f>
        <v>65.002053388090346</v>
      </c>
      <c r="P326" s="51">
        <f>IF(AND(OR(AND(H326&lt;=Gesamt!$B$11,G326&lt;=Gesamt!$B$11),AND(H326&gt;0,H326&lt;=Gesamt!$B$11)), O326&gt;=Gesamt!$B$4),VLOOKUP(O326,Gesamt!$B$4:$C$9,2),0)</f>
        <v>12</v>
      </c>
      <c r="Q326" s="37">
        <f>IF(M326&gt;0,((P326*K326/12)/O326*N326*((1+L326)^M326))/((1+Gesamt!$B$29)^(O326-N326)),0)</f>
        <v>0</v>
      </c>
      <c r="R326" s="52">
        <f>(F326+(IF(C326="W",IF(F326&lt;23347,VLOOKUP(23346,Staffelung,2,FALSE)*365.25,IF(F326&gt;24990,VLOOKUP(24991,Staffelung,2,FALSE)*365.25,VLOOKUP(F326,Staffelung,2,FALSE)*365.25)),Gesamt!$B$26*365.25)))</f>
        <v>23741.25</v>
      </c>
      <c r="S326" s="52">
        <f t="shared" si="62"/>
        <v>23742</v>
      </c>
      <c r="T326" s="53">
        <f t="shared" ref="T326:T389" si="66">(+X326-F326)/365.25</f>
        <v>65</v>
      </c>
      <c r="U326" s="49">
        <f t="shared" si="63"/>
        <v>-50.997946611909654</v>
      </c>
      <c r="V326" s="50">
        <f>(Gesamt!$B$2-IF(I326=0,G326,I326))/365.25</f>
        <v>116</v>
      </c>
      <c r="W326" s="50">
        <f t="shared" ref="W326:W389" si="67">(Y326-IF(I326=0,G326,I326))/365.25</f>
        <v>65.002053388090346</v>
      </c>
      <c r="X326" s="54">
        <f>(F326+(IF(C326="W",IF(F326&lt;23347,VLOOKUP(23346,Staffelung,2,FALSE)*365.25,IF(F326&gt;24990,VLOOKUP(24991,Staffelung,2,FALSE)*365.25,VLOOKUP(F326,Staffelung,2,FALSE)*365.25)),Gesamt!$B$26*365.25)))</f>
        <v>23741.25</v>
      </c>
      <c r="Y326" s="52">
        <f t="shared" si="64"/>
        <v>23742</v>
      </c>
      <c r="Z326" s="53">
        <f t="shared" ref="Z326:Z389" si="68">(+X326-F326)/365.25</f>
        <v>65</v>
      </c>
      <c r="AA326" s="55">
        <f>IF(YEAR(Y326)&lt;=YEAR(Gesamt!$B$2),0,IF(V326&lt;Gesamt!$B$32,(IF(I326=0,G326,I326)+365.25*Gesamt!$B$32),0))</f>
        <v>0</v>
      </c>
      <c r="AB326" s="56">
        <f>IF(U326&lt;Gesamt!$B$36,Gesamt!$C$36,IF(U326&lt;Gesamt!$B$37,Gesamt!$C$37,IF(U326&lt;Gesamt!$B$38,Gesamt!$C$38,Gesamt!$C$39)))</f>
        <v>0</v>
      </c>
      <c r="AC326" s="36">
        <f>IF(AA326&gt;0,IF(AA326&lt;X326,K326/12*Gesamt!$C$32*(1+L326)^(Gesamt!$B$32-VB!V326)*(1+$K$4),0),0)</f>
        <v>0</v>
      </c>
      <c r="AD326" s="36">
        <f>(AC326/Gesamt!$B$32*V326/((1+Gesamt!$B$29)^(Gesamt!$B$32-VB!V326))*(1+AB326))</f>
        <v>0</v>
      </c>
      <c r="AE326" s="55">
        <f>IF(YEAR($Y326)&lt;=YEAR(Gesamt!$B$2),0,IF($V326&lt;Gesamt!$B$33,(IF($I326=0,$G326,$I326)+365.25*Gesamt!$B$33),0))</f>
        <v>0</v>
      </c>
      <c r="AF326" s="36" t="b">
        <f>IF(AE326&gt;0,IF(AE326&lt;$Y326,$K326/12*Gesamt!$C$33*(1+$L326)^(Gesamt!$B$33-VB!$V326)*(1+$K$4),IF(W326&gt;=35,K326/12*Gesamt!$C$33*(1+L326)^(W326-VB!V326)*(1+$K$4),0)))</f>
        <v>0</v>
      </c>
      <c r="AG326" s="36">
        <f>IF(W326&gt;=40,(AF326/Gesamt!$B$33*V326/((1+Gesamt!$B$29)^(Gesamt!$B$33-VB!V326))*(1+AB326)),IF(W326&gt;=35,(AF326/W326*V326/((1+Gesamt!$B$29)^(W326-VB!V326))*(1+AB326)),0))</f>
        <v>0</v>
      </c>
    </row>
    <row r="327" spans="4:33" x14ac:dyDescent="0.15">
      <c r="D327" s="41"/>
      <c r="F327" s="40"/>
      <c r="G327" s="40"/>
      <c r="J327" s="47"/>
      <c r="K327" s="32">
        <f t="shared" si="60"/>
        <v>0</v>
      </c>
      <c r="L327" s="48">
        <v>1.4999999999999999E-2</v>
      </c>
      <c r="M327" s="49">
        <f t="shared" si="61"/>
        <v>-50.997946611909654</v>
      </c>
      <c r="N327" s="50">
        <f>(Gesamt!$B$2-IF(H327=0,G327,H327))/365.25</f>
        <v>116</v>
      </c>
      <c r="O327" s="50">
        <f t="shared" si="65"/>
        <v>65.002053388090346</v>
      </c>
      <c r="P327" s="51">
        <f>IF(AND(OR(AND(H327&lt;=Gesamt!$B$11,G327&lt;=Gesamt!$B$11),AND(H327&gt;0,H327&lt;=Gesamt!$B$11)), O327&gt;=Gesamt!$B$4),VLOOKUP(O327,Gesamt!$B$4:$C$9,2),0)</f>
        <v>12</v>
      </c>
      <c r="Q327" s="37">
        <f>IF(M327&gt;0,((P327*K327/12)/O327*N327*((1+L327)^M327))/((1+Gesamt!$B$29)^(O327-N327)),0)</f>
        <v>0</v>
      </c>
      <c r="R327" s="52">
        <f>(F327+(IF(C327="W",IF(F327&lt;23347,VLOOKUP(23346,Staffelung,2,FALSE)*365.25,IF(F327&gt;24990,VLOOKUP(24991,Staffelung,2,FALSE)*365.25,VLOOKUP(F327,Staffelung,2,FALSE)*365.25)),Gesamt!$B$26*365.25)))</f>
        <v>23741.25</v>
      </c>
      <c r="S327" s="52">
        <f t="shared" si="62"/>
        <v>23742</v>
      </c>
      <c r="T327" s="53">
        <f t="shared" si="66"/>
        <v>65</v>
      </c>
      <c r="U327" s="49">
        <f t="shared" si="63"/>
        <v>-50.997946611909654</v>
      </c>
      <c r="V327" s="50">
        <f>(Gesamt!$B$2-IF(I327=0,G327,I327))/365.25</f>
        <v>116</v>
      </c>
      <c r="W327" s="50">
        <f t="shared" si="67"/>
        <v>65.002053388090346</v>
      </c>
      <c r="X327" s="54">
        <f>(F327+(IF(C327="W",IF(F327&lt;23347,VLOOKUP(23346,Staffelung,2,FALSE)*365.25,IF(F327&gt;24990,VLOOKUP(24991,Staffelung,2,FALSE)*365.25,VLOOKUP(F327,Staffelung,2,FALSE)*365.25)),Gesamt!$B$26*365.25)))</f>
        <v>23741.25</v>
      </c>
      <c r="Y327" s="52">
        <f t="shared" si="64"/>
        <v>23742</v>
      </c>
      <c r="Z327" s="53">
        <f t="shared" si="68"/>
        <v>65</v>
      </c>
      <c r="AA327" s="55">
        <f>IF(YEAR(Y327)&lt;=YEAR(Gesamt!$B$2),0,IF(V327&lt;Gesamt!$B$32,(IF(I327=0,G327,I327)+365.25*Gesamt!$B$32),0))</f>
        <v>0</v>
      </c>
      <c r="AB327" s="56">
        <f>IF(U327&lt;Gesamt!$B$36,Gesamt!$C$36,IF(U327&lt;Gesamt!$B$37,Gesamt!$C$37,IF(U327&lt;Gesamt!$B$38,Gesamt!$C$38,Gesamt!$C$39)))</f>
        <v>0</v>
      </c>
      <c r="AC327" s="36">
        <f>IF(AA327&gt;0,IF(AA327&lt;X327,K327/12*Gesamt!$C$32*(1+L327)^(Gesamt!$B$32-VB!V327)*(1+$K$4),0),0)</f>
        <v>0</v>
      </c>
      <c r="AD327" s="36">
        <f>(AC327/Gesamt!$B$32*V327/((1+Gesamt!$B$29)^(Gesamt!$B$32-VB!V327))*(1+AB327))</f>
        <v>0</v>
      </c>
      <c r="AE327" s="55">
        <f>IF(YEAR($Y327)&lt;=YEAR(Gesamt!$B$2),0,IF($V327&lt;Gesamt!$B$33,(IF($I327=0,$G327,$I327)+365.25*Gesamt!$B$33),0))</f>
        <v>0</v>
      </c>
      <c r="AF327" s="36" t="b">
        <f>IF(AE327&gt;0,IF(AE327&lt;$Y327,$K327/12*Gesamt!$C$33*(1+$L327)^(Gesamt!$B$33-VB!$V327)*(1+$K$4),IF(W327&gt;=35,K327/12*Gesamt!$C$33*(1+L327)^(W327-VB!V327)*(1+$K$4),0)))</f>
        <v>0</v>
      </c>
      <c r="AG327" s="36">
        <f>IF(W327&gt;=40,(AF327/Gesamt!$B$33*V327/((1+Gesamt!$B$29)^(Gesamt!$B$33-VB!V327))*(1+AB327)),IF(W327&gt;=35,(AF327/W327*V327/((1+Gesamt!$B$29)^(W327-VB!V327))*(1+AB327)),0))</f>
        <v>0</v>
      </c>
    </row>
    <row r="328" spans="4:33" x14ac:dyDescent="0.15">
      <c r="D328" s="41"/>
      <c r="F328" s="40"/>
      <c r="G328" s="40"/>
      <c r="J328" s="47"/>
      <c r="K328" s="32">
        <f t="shared" si="60"/>
        <v>0</v>
      </c>
      <c r="L328" s="48">
        <v>1.4999999999999999E-2</v>
      </c>
      <c r="M328" s="49">
        <f t="shared" si="61"/>
        <v>-50.997946611909654</v>
      </c>
      <c r="N328" s="50">
        <f>(Gesamt!$B$2-IF(H328=0,G328,H328))/365.25</f>
        <v>116</v>
      </c>
      <c r="O328" s="50">
        <f t="shared" si="65"/>
        <v>65.002053388090346</v>
      </c>
      <c r="P328" s="51">
        <f>IF(AND(OR(AND(H328&lt;=Gesamt!$B$11,G328&lt;=Gesamt!$B$11),AND(H328&gt;0,H328&lt;=Gesamt!$B$11)), O328&gt;=Gesamt!$B$4),VLOOKUP(O328,Gesamt!$B$4:$C$9,2),0)</f>
        <v>12</v>
      </c>
      <c r="Q328" s="37">
        <f>IF(M328&gt;0,((P328*K328/12)/O328*N328*((1+L328)^M328))/((1+Gesamt!$B$29)^(O328-N328)),0)</f>
        <v>0</v>
      </c>
      <c r="R328" s="52">
        <f>(F328+(IF(C328="W",IF(F328&lt;23347,VLOOKUP(23346,Staffelung,2,FALSE)*365.25,IF(F328&gt;24990,VLOOKUP(24991,Staffelung,2,FALSE)*365.25,VLOOKUP(F328,Staffelung,2,FALSE)*365.25)),Gesamt!$B$26*365.25)))</f>
        <v>23741.25</v>
      </c>
      <c r="S328" s="52">
        <f t="shared" si="62"/>
        <v>23742</v>
      </c>
      <c r="T328" s="53">
        <f t="shared" si="66"/>
        <v>65</v>
      </c>
      <c r="U328" s="49">
        <f t="shared" si="63"/>
        <v>-50.997946611909654</v>
      </c>
      <c r="V328" s="50">
        <f>(Gesamt!$B$2-IF(I328=0,G328,I328))/365.25</f>
        <v>116</v>
      </c>
      <c r="W328" s="50">
        <f t="shared" si="67"/>
        <v>65.002053388090346</v>
      </c>
      <c r="X328" s="54">
        <f>(F328+(IF(C328="W",IF(F328&lt;23347,VLOOKUP(23346,Staffelung,2,FALSE)*365.25,IF(F328&gt;24990,VLOOKUP(24991,Staffelung,2,FALSE)*365.25,VLOOKUP(F328,Staffelung,2,FALSE)*365.25)),Gesamt!$B$26*365.25)))</f>
        <v>23741.25</v>
      </c>
      <c r="Y328" s="52">
        <f t="shared" si="64"/>
        <v>23742</v>
      </c>
      <c r="Z328" s="53">
        <f t="shared" si="68"/>
        <v>65</v>
      </c>
      <c r="AA328" s="55">
        <f>IF(YEAR(Y328)&lt;=YEAR(Gesamt!$B$2),0,IF(V328&lt;Gesamt!$B$32,(IF(I328=0,G328,I328)+365.25*Gesamt!$B$32),0))</f>
        <v>0</v>
      </c>
      <c r="AB328" s="56">
        <f>IF(U328&lt;Gesamt!$B$36,Gesamt!$C$36,IF(U328&lt;Gesamt!$B$37,Gesamt!$C$37,IF(U328&lt;Gesamt!$B$38,Gesamt!$C$38,Gesamt!$C$39)))</f>
        <v>0</v>
      </c>
      <c r="AC328" s="36">
        <f>IF(AA328&gt;0,IF(AA328&lt;X328,K328/12*Gesamt!$C$32*(1+L328)^(Gesamt!$B$32-VB!V328)*(1+$K$4),0),0)</f>
        <v>0</v>
      </c>
      <c r="AD328" s="36">
        <f>(AC328/Gesamt!$B$32*V328/((1+Gesamt!$B$29)^(Gesamt!$B$32-VB!V328))*(1+AB328))</f>
        <v>0</v>
      </c>
      <c r="AE328" s="55">
        <f>IF(YEAR($Y328)&lt;=YEAR(Gesamt!$B$2),0,IF($V328&lt;Gesamt!$B$33,(IF($I328=0,$G328,$I328)+365.25*Gesamt!$B$33),0))</f>
        <v>0</v>
      </c>
      <c r="AF328" s="36" t="b">
        <f>IF(AE328&gt;0,IF(AE328&lt;$Y328,$K328/12*Gesamt!$C$33*(1+$L328)^(Gesamt!$B$33-VB!$V328)*(1+$K$4),IF(W328&gt;=35,K328/12*Gesamt!$C$33*(1+L328)^(W328-VB!V328)*(1+$K$4),0)))</f>
        <v>0</v>
      </c>
      <c r="AG328" s="36">
        <f>IF(W328&gt;=40,(AF328/Gesamt!$B$33*V328/((1+Gesamt!$B$29)^(Gesamt!$B$33-VB!V328))*(1+AB328)),IF(W328&gt;=35,(AF328/W328*V328/((1+Gesamt!$B$29)^(W328-VB!V328))*(1+AB328)),0))</f>
        <v>0</v>
      </c>
    </row>
    <row r="329" spans="4:33" x14ac:dyDescent="0.15">
      <c r="D329" s="41"/>
      <c r="F329" s="40"/>
      <c r="G329" s="40"/>
      <c r="J329" s="47"/>
      <c r="K329" s="32">
        <f t="shared" si="60"/>
        <v>0</v>
      </c>
      <c r="L329" s="48">
        <v>1.4999999999999999E-2</v>
      </c>
      <c r="M329" s="49">
        <f t="shared" si="61"/>
        <v>-50.997946611909654</v>
      </c>
      <c r="N329" s="50">
        <f>(Gesamt!$B$2-IF(H329=0,G329,H329))/365.25</f>
        <v>116</v>
      </c>
      <c r="O329" s="50">
        <f t="shared" si="65"/>
        <v>65.002053388090346</v>
      </c>
      <c r="P329" s="51">
        <f>IF(AND(OR(AND(H329&lt;=Gesamt!$B$11,G329&lt;=Gesamt!$B$11),AND(H329&gt;0,H329&lt;=Gesamt!$B$11)), O329&gt;=Gesamt!$B$4),VLOOKUP(O329,Gesamt!$B$4:$C$9,2),0)</f>
        <v>12</v>
      </c>
      <c r="Q329" s="37">
        <f>IF(M329&gt;0,((P329*K329/12)/O329*N329*((1+L329)^M329))/((1+Gesamt!$B$29)^(O329-N329)),0)</f>
        <v>0</v>
      </c>
      <c r="R329" s="52">
        <f>(F329+(IF(C329="W",IF(F329&lt;23347,VLOOKUP(23346,Staffelung,2,FALSE)*365.25,IF(F329&gt;24990,VLOOKUP(24991,Staffelung,2,FALSE)*365.25,VLOOKUP(F329,Staffelung,2,FALSE)*365.25)),Gesamt!$B$26*365.25)))</f>
        <v>23741.25</v>
      </c>
      <c r="S329" s="52">
        <f t="shared" si="62"/>
        <v>23742</v>
      </c>
      <c r="T329" s="53">
        <f t="shared" si="66"/>
        <v>65</v>
      </c>
      <c r="U329" s="49">
        <f t="shared" si="63"/>
        <v>-50.997946611909654</v>
      </c>
      <c r="V329" s="50">
        <f>(Gesamt!$B$2-IF(I329=0,G329,I329))/365.25</f>
        <v>116</v>
      </c>
      <c r="W329" s="50">
        <f t="shared" si="67"/>
        <v>65.002053388090346</v>
      </c>
      <c r="X329" s="54">
        <f>(F329+(IF(C329="W",IF(F329&lt;23347,VLOOKUP(23346,Staffelung,2,FALSE)*365.25,IF(F329&gt;24990,VLOOKUP(24991,Staffelung,2,FALSE)*365.25,VLOOKUP(F329,Staffelung,2,FALSE)*365.25)),Gesamt!$B$26*365.25)))</f>
        <v>23741.25</v>
      </c>
      <c r="Y329" s="52">
        <f t="shared" si="64"/>
        <v>23742</v>
      </c>
      <c r="Z329" s="53">
        <f t="shared" si="68"/>
        <v>65</v>
      </c>
      <c r="AA329" s="55">
        <f>IF(YEAR(Y329)&lt;=YEAR(Gesamt!$B$2),0,IF(V329&lt;Gesamt!$B$32,(IF(I329=0,G329,I329)+365.25*Gesamt!$B$32),0))</f>
        <v>0</v>
      </c>
      <c r="AB329" s="56">
        <f>IF(U329&lt;Gesamt!$B$36,Gesamt!$C$36,IF(U329&lt;Gesamt!$B$37,Gesamt!$C$37,IF(U329&lt;Gesamt!$B$38,Gesamt!$C$38,Gesamt!$C$39)))</f>
        <v>0</v>
      </c>
      <c r="AC329" s="36">
        <f>IF(AA329&gt;0,IF(AA329&lt;X329,K329/12*Gesamt!$C$32*(1+L329)^(Gesamt!$B$32-VB!V329)*(1+$K$4),0),0)</f>
        <v>0</v>
      </c>
      <c r="AD329" s="36">
        <f>(AC329/Gesamt!$B$32*V329/((1+Gesamt!$B$29)^(Gesamt!$B$32-VB!V329))*(1+AB329))</f>
        <v>0</v>
      </c>
      <c r="AE329" s="55">
        <f>IF(YEAR($Y329)&lt;=YEAR(Gesamt!$B$2),0,IF($V329&lt;Gesamt!$B$33,(IF($I329=0,$G329,$I329)+365.25*Gesamt!$B$33),0))</f>
        <v>0</v>
      </c>
      <c r="AF329" s="36" t="b">
        <f>IF(AE329&gt;0,IF(AE329&lt;$Y329,$K329/12*Gesamt!$C$33*(1+$L329)^(Gesamt!$B$33-VB!$V329)*(1+$K$4),IF(W329&gt;=35,K329/12*Gesamt!$C$33*(1+L329)^(W329-VB!V329)*(1+$K$4),0)))</f>
        <v>0</v>
      </c>
      <c r="AG329" s="36">
        <f>IF(W329&gt;=40,(AF329/Gesamt!$B$33*V329/((1+Gesamt!$B$29)^(Gesamt!$B$33-VB!V329))*(1+AB329)),IF(W329&gt;=35,(AF329/W329*V329/((1+Gesamt!$B$29)^(W329-VB!V329))*(1+AB329)),0))</f>
        <v>0</v>
      </c>
    </row>
    <row r="330" spans="4:33" x14ac:dyDescent="0.15">
      <c r="D330" s="41"/>
      <c r="F330" s="40"/>
      <c r="G330" s="40"/>
      <c r="J330" s="47"/>
      <c r="K330" s="32">
        <f t="shared" si="60"/>
        <v>0</v>
      </c>
      <c r="L330" s="48">
        <v>1.4999999999999999E-2</v>
      </c>
      <c r="M330" s="49">
        <f t="shared" si="61"/>
        <v>-50.997946611909654</v>
      </c>
      <c r="N330" s="50">
        <f>(Gesamt!$B$2-IF(H330=0,G330,H330))/365.25</f>
        <v>116</v>
      </c>
      <c r="O330" s="50">
        <f t="shared" si="65"/>
        <v>65.002053388090346</v>
      </c>
      <c r="P330" s="51">
        <f>IF(AND(OR(AND(H330&lt;=Gesamt!$B$11,G330&lt;=Gesamt!$B$11),AND(H330&gt;0,H330&lt;=Gesamt!$B$11)), O330&gt;=Gesamt!$B$4),VLOOKUP(O330,Gesamt!$B$4:$C$9,2),0)</f>
        <v>12</v>
      </c>
      <c r="Q330" s="37">
        <f>IF(M330&gt;0,((P330*K330/12)/O330*N330*((1+L330)^M330))/((1+Gesamt!$B$29)^(O330-N330)),0)</f>
        <v>0</v>
      </c>
      <c r="R330" s="52">
        <f>(F330+(IF(C330="W",IF(F330&lt;23347,VLOOKUP(23346,Staffelung,2,FALSE)*365.25,IF(F330&gt;24990,VLOOKUP(24991,Staffelung,2,FALSE)*365.25,VLOOKUP(F330,Staffelung,2,FALSE)*365.25)),Gesamt!$B$26*365.25)))</f>
        <v>23741.25</v>
      </c>
      <c r="S330" s="52">
        <f t="shared" si="62"/>
        <v>23742</v>
      </c>
      <c r="T330" s="53">
        <f t="shared" si="66"/>
        <v>65</v>
      </c>
      <c r="U330" s="49">
        <f t="shared" si="63"/>
        <v>-50.997946611909654</v>
      </c>
      <c r="V330" s="50">
        <f>(Gesamt!$B$2-IF(I330=0,G330,I330))/365.25</f>
        <v>116</v>
      </c>
      <c r="W330" s="50">
        <f t="shared" si="67"/>
        <v>65.002053388090346</v>
      </c>
      <c r="X330" s="54">
        <f>(F330+(IF(C330="W",IF(F330&lt;23347,VLOOKUP(23346,Staffelung,2,FALSE)*365.25,IF(F330&gt;24990,VLOOKUP(24991,Staffelung,2,FALSE)*365.25,VLOOKUP(F330,Staffelung,2,FALSE)*365.25)),Gesamt!$B$26*365.25)))</f>
        <v>23741.25</v>
      </c>
      <c r="Y330" s="52">
        <f t="shared" si="64"/>
        <v>23742</v>
      </c>
      <c r="Z330" s="53">
        <f t="shared" si="68"/>
        <v>65</v>
      </c>
      <c r="AA330" s="55">
        <f>IF(YEAR(Y330)&lt;=YEAR(Gesamt!$B$2),0,IF(V330&lt;Gesamt!$B$32,(IF(I330=0,G330,I330)+365.25*Gesamt!$B$32),0))</f>
        <v>0</v>
      </c>
      <c r="AB330" s="56">
        <f>IF(U330&lt;Gesamt!$B$36,Gesamt!$C$36,IF(U330&lt;Gesamt!$B$37,Gesamt!$C$37,IF(U330&lt;Gesamt!$B$38,Gesamt!$C$38,Gesamt!$C$39)))</f>
        <v>0</v>
      </c>
      <c r="AC330" s="36">
        <f>IF(AA330&gt;0,IF(AA330&lt;X330,K330/12*Gesamt!$C$32*(1+L330)^(Gesamt!$B$32-VB!V330)*(1+$K$4),0),0)</f>
        <v>0</v>
      </c>
      <c r="AD330" s="36">
        <f>(AC330/Gesamt!$B$32*V330/((1+Gesamt!$B$29)^(Gesamt!$B$32-VB!V330))*(1+AB330))</f>
        <v>0</v>
      </c>
      <c r="AE330" s="55">
        <f>IF(YEAR($Y330)&lt;=YEAR(Gesamt!$B$2),0,IF($V330&lt;Gesamt!$B$33,(IF($I330=0,$G330,$I330)+365.25*Gesamt!$B$33),0))</f>
        <v>0</v>
      </c>
      <c r="AF330" s="36" t="b">
        <f>IF(AE330&gt;0,IF(AE330&lt;$Y330,$K330/12*Gesamt!$C$33*(1+$L330)^(Gesamt!$B$33-VB!$V330)*(1+$K$4),IF(W330&gt;=35,K330/12*Gesamt!$C$33*(1+L330)^(W330-VB!V330)*(1+$K$4),0)))</f>
        <v>0</v>
      </c>
      <c r="AG330" s="36">
        <f>IF(W330&gt;=40,(AF330/Gesamt!$B$33*V330/((1+Gesamt!$B$29)^(Gesamt!$B$33-VB!V330))*(1+AB330)),IF(W330&gt;=35,(AF330/W330*V330/((1+Gesamt!$B$29)^(W330-VB!V330))*(1+AB330)),0))</f>
        <v>0</v>
      </c>
    </row>
    <row r="331" spans="4:33" x14ac:dyDescent="0.15">
      <c r="D331" s="41"/>
      <c r="F331" s="40"/>
      <c r="G331" s="40"/>
      <c r="J331" s="47"/>
      <c r="K331" s="32">
        <f t="shared" si="60"/>
        <v>0</v>
      </c>
      <c r="L331" s="48">
        <v>1.4999999999999999E-2</v>
      </c>
      <c r="M331" s="49">
        <f t="shared" si="61"/>
        <v>-50.997946611909654</v>
      </c>
      <c r="N331" s="50">
        <f>(Gesamt!$B$2-IF(H331=0,G331,H331))/365.25</f>
        <v>116</v>
      </c>
      <c r="O331" s="50">
        <f t="shared" si="65"/>
        <v>65.002053388090346</v>
      </c>
      <c r="P331" s="51">
        <f>IF(AND(OR(AND(H331&lt;=Gesamt!$B$11,G331&lt;=Gesamt!$B$11),AND(H331&gt;0,H331&lt;=Gesamt!$B$11)), O331&gt;=Gesamt!$B$4),VLOOKUP(O331,Gesamt!$B$4:$C$9,2),0)</f>
        <v>12</v>
      </c>
      <c r="Q331" s="37">
        <f>IF(M331&gt;0,((P331*K331/12)/O331*N331*((1+L331)^M331))/((1+Gesamt!$B$29)^(O331-N331)),0)</f>
        <v>0</v>
      </c>
      <c r="R331" s="52">
        <f>(F331+(IF(C331="W",IF(F331&lt;23347,VLOOKUP(23346,Staffelung,2,FALSE)*365.25,IF(F331&gt;24990,VLOOKUP(24991,Staffelung,2,FALSE)*365.25,VLOOKUP(F331,Staffelung,2,FALSE)*365.25)),Gesamt!$B$26*365.25)))</f>
        <v>23741.25</v>
      </c>
      <c r="S331" s="52">
        <f t="shared" si="62"/>
        <v>23742</v>
      </c>
      <c r="T331" s="53">
        <f t="shared" si="66"/>
        <v>65</v>
      </c>
      <c r="U331" s="49">
        <f t="shared" si="63"/>
        <v>-50.997946611909654</v>
      </c>
      <c r="V331" s="50">
        <f>(Gesamt!$B$2-IF(I331=0,G331,I331))/365.25</f>
        <v>116</v>
      </c>
      <c r="W331" s="50">
        <f t="shared" si="67"/>
        <v>65.002053388090346</v>
      </c>
      <c r="X331" s="54">
        <f>(F331+(IF(C331="W",IF(F331&lt;23347,VLOOKUP(23346,Staffelung,2,FALSE)*365.25,IF(F331&gt;24990,VLOOKUP(24991,Staffelung,2,FALSE)*365.25,VLOOKUP(F331,Staffelung,2,FALSE)*365.25)),Gesamt!$B$26*365.25)))</f>
        <v>23741.25</v>
      </c>
      <c r="Y331" s="52">
        <f t="shared" si="64"/>
        <v>23742</v>
      </c>
      <c r="Z331" s="53">
        <f t="shared" si="68"/>
        <v>65</v>
      </c>
      <c r="AA331" s="55">
        <f>IF(YEAR(Y331)&lt;=YEAR(Gesamt!$B$2),0,IF(V331&lt;Gesamt!$B$32,(IF(I331=0,G331,I331)+365.25*Gesamt!$B$32),0))</f>
        <v>0</v>
      </c>
      <c r="AB331" s="56">
        <f>IF(U331&lt;Gesamt!$B$36,Gesamt!$C$36,IF(U331&lt;Gesamt!$B$37,Gesamt!$C$37,IF(U331&lt;Gesamt!$B$38,Gesamt!$C$38,Gesamt!$C$39)))</f>
        <v>0</v>
      </c>
      <c r="AC331" s="36">
        <f>IF(AA331&gt;0,IF(AA331&lt;X331,K331/12*Gesamt!$C$32*(1+L331)^(Gesamt!$B$32-VB!V331)*(1+$K$4),0),0)</f>
        <v>0</v>
      </c>
      <c r="AD331" s="36">
        <f>(AC331/Gesamt!$B$32*V331/((1+Gesamt!$B$29)^(Gesamt!$B$32-VB!V331))*(1+AB331))</f>
        <v>0</v>
      </c>
      <c r="AE331" s="55">
        <f>IF(YEAR($Y331)&lt;=YEAR(Gesamt!$B$2),0,IF($V331&lt;Gesamt!$B$33,(IF($I331=0,$G331,$I331)+365.25*Gesamt!$B$33),0))</f>
        <v>0</v>
      </c>
      <c r="AF331" s="36" t="b">
        <f>IF(AE331&gt;0,IF(AE331&lt;$Y331,$K331/12*Gesamt!$C$33*(1+$L331)^(Gesamt!$B$33-VB!$V331)*(1+$K$4),IF(W331&gt;=35,K331/12*Gesamt!$C$33*(1+L331)^(W331-VB!V331)*(1+$K$4),0)))</f>
        <v>0</v>
      </c>
      <c r="AG331" s="36">
        <f>IF(W331&gt;=40,(AF331/Gesamt!$B$33*V331/((1+Gesamt!$B$29)^(Gesamt!$B$33-VB!V331))*(1+AB331)),IF(W331&gt;=35,(AF331/W331*V331/((1+Gesamt!$B$29)^(W331-VB!V331))*(1+AB331)),0))</f>
        <v>0</v>
      </c>
    </row>
    <row r="332" spans="4:33" x14ac:dyDescent="0.15">
      <c r="D332" s="41"/>
      <c r="F332" s="40"/>
      <c r="G332" s="40"/>
      <c r="J332" s="47"/>
      <c r="K332" s="32">
        <f t="shared" si="60"/>
        <v>0</v>
      </c>
      <c r="L332" s="48">
        <v>1.4999999999999999E-2</v>
      </c>
      <c r="M332" s="49">
        <f t="shared" si="61"/>
        <v>-50.997946611909654</v>
      </c>
      <c r="N332" s="50">
        <f>(Gesamt!$B$2-IF(H332=0,G332,H332))/365.25</f>
        <v>116</v>
      </c>
      <c r="O332" s="50">
        <f t="shared" si="65"/>
        <v>65.002053388090346</v>
      </c>
      <c r="P332" s="51">
        <f>IF(AND(OR(AND(H332&lt;=Gesamt!$B$11,G332&lt;=Gesamt!$B$11),AND(H332&gt;0,H332&lt;=Gesamt!$B$11)), O332&gt;=Gesamt!$B$4),VLOOKUP(O332,Gesamt!$B$4:$C$9,2),0)</f>
        <v>12</v>
      </c>
      <c r="Q332" s="37">
        <f>IF(M332&gt;0,((P332*K332/12)/O332*N332*((1+L332)^M332))/((1+Gesamt!$B$29)^(O332-N332)),0)</f>
        <v>0</v>
      </c>
      <c r="R332" s="52">
        <f>(F332+(IF(C332="W",IF(F332&lt;23347,VLOOKUP(23346,Staffelung,2,FALSE)*365.25,IF(F332&gt;24990,VLOOKUP(24991,Staffelung,2,FALSE)*365.25,VLOOKUP(F332,Staffelung,2,FALSE)*365.25)),Gesamt!$B$26*365.25)))</f>
        <v>23741.25</v>
      </c>
      <c r="S332" s="52">
        <f t="shared" si="62"/>
        <v>23742</v>
      </c>
      <c r="T332" s="53">
        <f t="shared" si="66"/>
        <v>65</v>
      </c>
      <c r="U332" s="49">
        <f t="shared" si="63"/>
        <v>-50.997946611909654</v>
      </c>
      <c r="V332" s="50">
        <f>(Gesamt!$B$2-IF(I332=0,G332,I332))/365.25</f>
        <v>116</v>
      </c>
      <c r="W332" s="50">
        <f t="shared" si="67"/>
        <v>65.002053388090346</v>
      </c>
      <c r="X332" s="54">
        <f>(F332+(IF(C332="W",IF(F332&lt;23347,VLOOKUP(23346,Staffelung,2,FALSE)*365.25,IF(F332&gt;24990,VLOOKUP(24991,Staffelung,2,FALSE)*365.25,VLOOKUP(F332,Staffelung,2,FALSE)*365.25)),Gesamt!$B$26*365.25)))</f>
        <v>23741.25</v>
      </c>
      <c r="Y332" s="52">
        <f t="shared" si="64"/>
        <v>23742</v>
      </c>
      <c r="Z332" s="53">
        <f t="shared" si="68"/>
        <v>65</v>
      </c>
      <c r="AA332" s="55">
        <f>IF(YEAR(Y332)&lt;=YEAR(Gesamt!$B$2),0,IF(V332&lt;Gesamt!$B$32,(IF(I332=0,G332,I332)+365.25*Gesamt!$B$32),0))</f>
        <v>0</v>
      </c>
      <c r="AB332" s="56">
        <f>IF(U332&lt;Gesamt!$B$36,Gesamt!$C$36,IF(U332&lt;Gesamt!$B$37,Gesamt!$C$37,IF(U332&lt;Gesamt!$B$38,Gesamt!$C$38,Gesamt!$C$39)))</f>
        <v>0</v>
      </c>
      <c r="AC332" s="36">
        <f>IF(AA332&gt;0,IF(AA332&lt;X332,K332/12*Gesamt!$C$32*(1+L332)^(Gesamt!$B$32-VB!V332)*(1+$K$4),0),0)</f>
        <v>0</v>
      </c>
      <c r="AD332" s="36">
        <f>(AC332/Gesamt!$B$32*V332/((1+Gesamt!$B$29)^(Gesamt!$B$32-VB!V332))*(1+AB332))</f>
        <v>0</v>
      </c>
      <c r="AE332" s="55">
        <f>IF(YEAR($Y332)&lt;=YEAR(Gesamt!$B$2),0,IF($V332&lt;Gesamt!$B$33,(IF($I332=0,$G332,$I332)+365.25*Gesamt!$B$33),0))</f>
        <v>0</v>
      </c>
      <c r="AF332" s="36" t="b">
        <f>IF(AE332&gt;0,IF(AE332&lt;$Y332,$K332/12*Gesamt!$C$33*(1+$L332)^(Gesamt!$B$33-VB!$V332)*(1+$K$4),IF(W332&gt;=35,K332/12*Gesamt!$C$33*(1+L332)^(W332-VB!V332)*(1+$K$4),0)))</f>
        <v>0</v>
      </c>
      <c r="AG332" s="36">
        <f>IF(W332&gt;=40,(AF332/Gesamt!$B$33*V332/((1+Gesamt!$B$29)^(Gesamt!$B$33-VB!V332))*(1+AB332)),IF(W332&gt;=35,(AF332/W332*V332/((1+Gesamt!$B$29)^(W332-VB!V332))*(1+AB332)),0))</f>
        <v>0</v>
      </c>
    </row>
    <row r="333" spans="4:33" x14ac:dyDescent="0.15">
      <c r="D333" s="41"/>
      <c r="F333" s="40"/>
      <c r="G333" s="40"/>
      <c r="J333" s="47"/>
      <c r="K333" s="32">
        <f t="shared" si="60"/>
        <v>0</v>
      </c>
      <c r="L333" s="48">
        <v>1.4999999999999999E-2</v>
      </c>
      <c r="M333" s="49">
        <f t="shared" si="61"/>
        <v>-50.997946611909654</v>
      </c>
      <c r="N333" s="50">
        <f>(Gesamt!$B$2-IF(H333=0,G333,H333))/365.25</f>
        <v>116</v>
      </c>
      <c r="O333" s="50">
        <f t="shared" si="65"/>
        <v>65.002053388090346</v>
      </c>
      <c r="P333" s="51">
        <f>IF(AND(OR(AND(H333&lt;=Gesamt!$B$11,G333&lt;=Gesamt!$B$11),AND(H333&gt;0,H333&lt;=Gesamt!$B$11)), O333&gt;=Gesamt!$B$4),VLOOKUP(O333,Gesamt!$B$4:$C$9,2),0)</f>
        <v>12</v>
      </c>
      <c r="Q333" s="37">
        <f>IF(M333&gt;0,((P333*K333/12)/O333*N333*((1+L333)^M333))/((1+Gesamt!$B$29)^(O333-N333)),0)</f>
        <v>0</v>
      </c>
      <c r="R333" s="52">
        <f>(F333+(IF(C333="W",IF(F333&lt;23347,VLOOKUP(23346,Staffelung,2,FALSE)*365.25,IF(F333&gt;24990,VLOOKUP(24991,Staffelung,2,FALSE)*365.25,VLOOKUP(F333,Staffelung,2,FALSE)*365.25)),Gesamt!$B$26*365.25)))</f>
        <v>23741.25</v>
      </c>
      <c r="S333" s="52">
        <f t="shared" si="62"/>
        <v>23742</v>
      </c>
      <c r="T333" s="53">
        <f t="shared" si="66"/>
        <v>65</v>
      </c>
      <c r="U333" s="49">
        <f t="shared" si="63"/>
        <v>-50.997946611909654</v>
      </c>
      <c r="V333" s="50">
        <f>(Gesamt!$B$2-IF(I333=0,G333,I333))/365.25</f>
        <v>116</v>
      </c>
      <c r="W333" s="50">
        <f t="shared" si="67"/>
        <v>65.002053388090346</v>
      </c>
      <c r="X333" s="54">
        <f>(F333+(IF(C333="W",IF(F333&lt;23347,VLOOKUP(23346,Staffelung,2,FALSE)*365.25,IF(F333&gt;24990,VLOOKUP(24991,Staffelung,2,FALSE)*365.25,VLOOKUP(F333,Staffelung,2,FALSE)*365.25)),Gesamt!$B$26*365.25)))</f>
        <v>23741.25</v>
      </c>
      <c r="Y333" s="52">
        <f t="shared" si="64"/>
        <v>23742</v>
      </c>
      <c r="Z333" s="53">
        <f t="shared" si="68"/>
        <v>65</v>
      </c>
      <c r="AA333" s="55">
        <f>IF(YEAR(Y333)&lt;=YEAR(Gesamt!$B$2),0,IF(V333&lt;Gesamt!$B$32,(IF(I333=0,G333,I333)+365.25*Gesamt!$B$32),0))</f>
        <v>0</v>
      </c>
      <c r="AB333" s="56">
        <f>IF(U333&lt;Gesamt!$B$36,Gesamt!$C$36,IF(U333&lt;Gesamt!$B$37,Gesamt!$C$37,IF(U333&lt;Gesamt!$B$38,Gesamt!$C$38,Gesamt!$C$39)))</f>
        <v>0</v>
      </c>
      <c r="AC333" s="36">
        <f>IF(AA333&gt;0,IF(AA333&lt;X333,K333/12*Gesamt!$C$32*(1+L333)^(Gesamt!$B$32-VB!V333)*(1+$K$4),0),0)</f>
        <v>0</v>
      </c>
      <c r="AD333" s="36">
        <f>(AC333/Gesamt!$B$32*V333/((1+Gesamt!$B$29)^(Gesamt!$B$32-VB!V333))*(1+AB333))</f>
        <v>0</v>
      </c>
      <c r="AE333" s="55">
        <f>IF(YEAR($Y333)&lt;=YEAR(Gesamt!$B$2),0,IF($V333&lt;Gesamt!$B$33,(IF($I333=0,$G333,$I333)+365.25*Gesamt!$B$33),0))</f>
        <v>0</v>
      </c>
      <c r="AF333" s="36" t="b">
        <f>IF(AE333&gt;0,IF(AE333&lt;$Y333,$K333/12*Gesamt!$C$33*(1+$L333)^(Gesamt!$B$33-VB!$V333)*(1+$K$4),IF(W333&gt;=35,K333/12*Gesamt!$C$33*(1+L333)^(W333-VB!V333)*(1+$K$4),0)))</f>
        <v>0</v>
      </c>
      <c r="AG333" s="36">
        <f>IF(W333&gt;=40,(AF333/Gesamt!$B$33*V333/((1+Gesamt!$B$29)^(Gesamt!$B$33-VB!V333))*(1+AB333)),IF(W333&gt;=35,(AF333/W333*V333/((1+Gesamt!$B$29)^(W333-VB!V333))*(1+AB333)),0))</f>
        <v>0</v>
      </c>
    </row>
    <row r="334" spans="4:33" x14ac:dyDescent="0.15">
      <c r="D334" s="41"/>
      <c r="F334" s="40"/>
      <c r="G334" s="40"/>
      <c r="J334" s="47"/>
      <c r="K334" s="32">
        <f t="shared" si="60"/>
        <v>0</v>
      </c>
      <c r="L334" s="48">
        <v>1.4999999999999999E-2</v>
      </c>
      <c r="M334" s="49">
        <f t="shared" si="61"/>
        <v>-50.997946611909654</v>
      </c>
      <c r="N334" s="50">
        <f>(Gesamt!$B$2-IF(H334=0,G334,H334))/365.25</f>
        <v>116</v>
      </c>
      <c r="O334" s="50">
        <f t="shared" si="65"/>
        <v>65.002053388090346</v>
      </c>
      <c r="P334" s="51">
        <f>IF(AND(OR(AND(H334&lt;=Gesamt!$B$11,G334&lt;=Gesamt!$B$11),AND(H334&gt;0,H334&lt;=Gesamt!$B$11)), O334&gt;=Gesamt!$B$4),VLOOKUP(O334,Gesamt!$B$4:$C$9,2),0)</f>
        <v>12</v>
      </c>
      <c r="Q334" s="37">
        <f>IF(M334&gt;0,((P334*K334/12)/O334*N334*((1+L334)^M334))/((1+Gesamt!$B$29)^(O334-N334)),0)</f>
        <v>0</v>
      </c>
      <c r="R334" s="52">
        <f>(F334+(IF(C334="W",IF(F334&lt;23347,VLOOKUP(23346,Staffelung,2,FALSE)*365.25,IF(F334&gt;24990,VLOOKUP(24991,Staffelung,2,FALSE)*365.25,VLOOKUP(F334,Staffelung,2,FALSE)*365.25)),Gesamt!$B$26*365.25)))</f>
        <v>23741.25</v>
      </c>
      <c r="S334" s="52">
        <f t="shared" si="62"/>
        <v>23742</v>
      </c>
      <c r="T334" s="53">
        <f t="shared" si="66"/>
        <v>65</v>
      </c>
      <c r="U334" s="49">
        <f t="shared" si="63"/>
        <v>-50.997946611909654</v>
      </c>
      <c r="V334" s="50">
        <f>(Gesamt!$B$2-IF(I334=0,G334,I334))/365.25</f>
        <v>116</v>
      </c>
      <c r="W334" s="50">
        <f t="shared" si="67"/>
        <v>65.002053388090346</v>
      </c>
      <c r="X334" s="54">
        <f>(F334+(IF(C334="W",IF(F334&lt;23347,VLOOKUP(23346,Staffelung,2,FALSE)*365.25,IF(F334&gt;24990,VLOOKUP(24991,Staffelung,2,FALSE)*365.25,VLOOKUP(F334,Staffelung,2,FALSE)*365.25)),Gesamt!$B$26*365.25)))</f>
        <v>23741.25</v>
      </c>
      <c r="Y334" s="52">
        <f t="shared" si="64"/>
        <v>23742</v>
      </c>
      <c r="Z334" s="53">
        <f t="shared" si="68"/>
        <v>65</v>
      </c>
      <c r="AA334" s="55">
        <f>IF(YEAR(Y334)&lt;=YEAR(Gesamt!$B$2),0,IF(V334&lt;Gesamt!$B$32,(IF(I334=0,G334,I334)+365.25*Gesamt!$B$32),0))</f>
        <v>0</v>
      </c>
      <c r="AB334" s="56">
        <f>IF(U334&lt;Gesamt!$B$36,Gesamt!$C$36,IF(U334&lt;Gesamt!$B$37,Gesamt!$C$37,IF(U334&lt;Gesamt!$B$38,Gesamt!$C$38,Gesamt!$C$39)))</f>
        <v>0</v>
      </c>
      <c r="AC334" s="36">
        <f>IF(AA334&gt;0,IF(AA334&lt;X334,K334/12*Gesamt!$C$32*(1+L334)^(Gesamt!$B$32-VB!V334)*(1+$K$4),0),0)</f>
        <v>0</v>
      </c>
      <c r="AD334" s="36">
        <f>(AC334/Gesamt!$B$32*V334/((1+Gesamt!$B$29)^(Gesamt!$B$32-VB!V334))*(1+AB334))</f>
        <v>0</v>
      </c>
      <c r="AE334" s="55">
        <f>IF(YEAR($Y334)&lt;=YEAR(Gesamt!$B$2),0,IF($V334&lt;Gesamt!$B$33,(IF($I334=0,$G334,$I334)+365.25*Gesamt!$B$33),0))</f>
        <v>0</v>
      </c>
      <c r="AF334" s="36" t="b">
        <f>IF(AE334&gt;0,IF(AE334&lt;$Y334,$K334/12*Gesamt!$C$33*(1+$L334)^(Gesamt!$B$33-VB!$V334)*(1+$K$4),IF(W334&gt;=35,K334/12*Gesamt!$C$33*(1+L334)^(W334-VB!V334)*(1+$K$4),0)))</f>
        <v>0</v>
      </c>
      <c r="AG334" s="36">
        <f>IF(W334&gt;=40,(AF334/Gesamt!$B$33*V334/((1+Gesamt!$B$29)^(Gesamt!$B$33-VB!V334))*(1+AB334)),IF(W334&gt;=35,(AF334/W334*V334/((1+Gesamt!$B$29)^(W334-VB!V334))*(1+AB334)),0))</f>
        <v>0</v>
      </c>
    </row>
    <row r="335" spans="4:33" x14ac:dyDescent="0.15">
      <c r="D335" s="41"/>
      <c r="F335" s="40"/>
      <c r="G335" s="40"/>
      <c r="J335" s="47"/>
      <c r="K335" s="32">
        <f t="shared" si="60"/>
        <v>0</v>
      </c>
      <c r="L335" s="48">
        <v>1.4999999999999999E-2</v>
      </c>
      <c r="M335" s="49">
        <f t="shared" si="61"/>
        <v>-50.997946611909654</v>
      </c>
      <c r="N335" s="50">
        <f>(Gesamt!$B$2-IF(H335=0,G335,H335))/365.25</f>
        <v>116</v>
      </c>
      <c r="O335" s="50">
        <f t="shared" si="65"/>
        <v>65.002053388090346</v>
      </c>
      <c r="P335" s="51">
        <f>IF(AND(OR(AND(H335&lt;=Gesamt!$B$11,G335&lt;=Gesamt!$B$11),AND(H335&gt;0,H335&lt;=Gesamt!$B$11)), O335&gt;=Gesamt!$B$4),VLOOKUP(O335,Gesamt!$B$4:$C$9,2),0)</f>
        <v>12</v>
      </c>
      <c r="Q335" s="37">
        <f>IF(M335&gt;0,((P335*K335/12)/O335*N335*((1+L335)^M335))/((1+Gesamt!$B$29)^(O335-N335)),0)</f>
        <v>0</v>
      </c>
      <c r="R335" s="52">
        <f>(F335+(IF(C335="W",IF(F335&lt;23347,VLOOKUP(23346,Staffelung,2,FALSE)*365.25,IF(F335&gt;24990,VLOOKUP(24991,Staffelung,2,FALSE)*365.25,VLOOKUP(F335,Staffelung,2,FALSE)*365.25)),Gesamt!$B$26*365.25)))</f>
        <v>23741.25</v>
      </c>
      <c r="S335" s="52">
        <f t="shared" si="62"/>
        <v>23742</v>
      </c>
      <c r="T335" s="53">
        <f t="shared" si="66"/>
        <v>65</v>
      </c>
      <c r="U335" s="49">
        <f t="shared" si="63"/>
        <v>-50.997946611909654</v>
      </c>
      <c r="V335" s="50">
        <f>(Gesamt!$B$2-IF(I335=0,G335,I335))/365.25</f>
        <v>116</v>
      </c>
      <c r="W335" s="50">
        <f t="shared" si="67"/>
        <v>65.002053388090346</v>
      </c>
      <c r="X335" s="54">
        <f>(F335+(IF(C335="W",IF(F335&lt;23347,VLOOKUP(23346,Staffelung,2,FALSE)*365.25,IF(F335&gt;24990,VLOOKUP(24991,Staffelung,2,FALSE)*365.25,VLOOKUP(F335,Staffelung,2,FALSE)*365.25)),Gesamt!$B$26*365.25)))</f>
        <v>23741.25</v>
      </c>
      <c r="Y335" s="52">
        <f t="shared" si="64"/>
        <v>23742</v>
      </c>
      <c r="Z335" s="53">
        <f t="shared" si="68"/>
        <v>65</v>
      </c>
      <c r="AA335" s="55">
        <f>IF(YEAR(Y335)&lt;=YEAR(Gesamt!$B$2),0,IF(V335&lt;Gesamt!$B$32,(IF(I335=0,G335,I335)+365.25*Gesamt!$B$32),0))</f>
        <v>0</v>
      </c>
      <c r="AB335" s="56">
        <f>IF(U335&lt;Gesamt!$B$36,Gesamt!$C$36,IF(U335&lt;Gesamt!$B$37,Gesamt!$C$37,IF(U335&lt;Gesamt!$B$38,Gesamt!$C$38,Gesamt!$C$39)))</f>
        <v>0</v>
      </c>
      <c r="AC335" s="36">
        <f>IF(AA335&gt;0,IF(AA335&lt;X335,K335/12*Gesamt!$C$32*(1+L335)^(Gesamt!$B$32-VB!V335)*(1+$K$4),0),0)</f>
        <v>0</v>
      </c>
      <c r="AD335" s="36">
        <f>(AC335/Gesamt!$B$32*V335/((1+Gesamt!$B$29)^(Gesamt!$B$32-VB!V335))*(1+AB335))</f>
        <v>0</v>
      </c>
      <c r="AE335" s="55">
        <f>IF(YEAR($Y335)&lt;=YEAR(Gesamt!$B$2),0,IF($V335&lt;Gesamt!$B$33,(IF($I335=0,$G335,$I335)+365.25*Gesamt!$B$33),0))</f>
        <v>0</v>
      </c>
      <c r="AF335" s="36" t="b">
        <f>IF(AE335&gt;0,IF(AE335&lt;$Y335,$K335/12*Gesamt!$C$33*(1+$L335)^(Gesamt!$B$33-VB!$V335)*(1+$K$4),IF(W335&gt;=35,K335/12*Gesamt!$C$33*(1+L335)^(W335-VB!V335)*(1+$K$4),0)))</f>
        <v>0</v>
      </c>
      <c r="AG335" s="36">
        <f>IF(W335&gt;=40,(AF335/Gesamt!$B$33*V335/((1+Gesamt!$B$29)^(Gesamt!$B$33-VB!V335))*(1+AB335)),IF(W335&gt;=35,(AF335/W335*V335/((1+Gesamt!$B$29)^(W335-VB!V335))*(1+AB335)),0))</f>
        <v>0</v>
      </c>
    </row>
    <row r="336" spans="4:33" x14ac:dyDescent="0.15">
      <c r="D336" s="41"/>
      <c r="F336" s="40"/>
      <c r="G336" s="40"/>
      <c r="J336" s="47"/>
      <c r="K336" s="32">
        <f t="shared" si="60"/>
        <v>0</v>
      </c>
      <c r="L336" s="48">
        <v>1.4999999999999999E-2</v>
      </c>
      <c r="M336" s="49">
        <f t="shared" si="61"/>
        <v>-50.997946611909654</v>
      </c>
      <c r="N336" s="50">
        <f>(Gesamt!$B$2-IF(H336=0,G336,H336))/365.25</f>
        <v>116</v>
      </c>
      <c r="O336" s="50">
        <f t="shared" si="65"/>
        <v>65.002053388090346</v>
      </c>
      <c r="P336" s="51">
        <f>IF(AND(OR(AND(H336&lt;=Gesamt!$B$11,G336&lt;=Gesamt!$B$11),AND(H336&gt;0,H336&lt;=Gesamt!$B$11)), O336&gt;=Gesamt!$B$4),VLOOKUP(O336,Gesamt!$B$4:$C$9,2),0)</f>
        <v>12</v>
      </c>
      <c r="Q336" s="37">
        <f>IF(M336&gt;0,((P336*K336/12)/O336*N336*((1+L336)^M336))/((1+Gesamt!$B$29)^(O336-N336)),0)</f>
        <v>0</v>
      </c>
      <c r="R336" s="52">
        <f>(F336+(IF(C336="W",IF(F336&lt;23347,VLOOKUP(23346,Staffelung,2,FALSE)*365.25,IF(F336&gt;24990,VLOOKUP(24991,Staffelung,2,FALSE)*365.25,VLOOKUP(F336,Staffelung,2,FALSE)*365.25)),Gesamt!$B$26*365.25)))</f>
        <v>23741.25</v>
      </c>
      <c r="S336" s="52">
        <f t="shared" si="62"/>
        <v>23742</v>
      </c>
      <c r="T336" s="53">
        <f t="shared" si="66"/>
        <v>65</v>
      </c>
      <c r="U336" s="49">
        <f t="shared" si="63"/>
        <v>-50.997946611909654</v>
      </c>
      <c r="V336" s="50">
        <f>(Gesamt!$B$2-IF(I336=0,G336,I336))/365.25</f>
        <v>116</v>
      </c>
      <c r="W336" s="50">
        <f t="shared" si="67"/>
        <v>65.002053388090346</v>
      </c>
      <c r="X336" s="54">
        <f>(F336+(IF(C336="W",IF(F336&lt;23347,VLOOKUP(23346,Staffelung,2,FALSE)*365.25,IF(F336&gt;24990,VLOOKUP(24991,Staffelung,2,FALSE)*365.25,VLOOKUP(F336,Staffelung,2,FALSE)*365.25)),Gesamt!$B$26*365.25)))</f>
        <v>23741.25</v>
      </c>
      <c r="Y336" s="52">
        <f t="shared" si="64"/>
        <v>23742</v>
      </c>
      <c r="Z336" s="53">
        <f t="shared" si="68"/>
        <v>65</v>
      </c>
      <c r="AA336" s="55">
        <f>IF(YEAR(Y336)&lt;=YEAR(Gesamt!$B$2),0,IF(V336&lt;Gesamt!$B$32,(IF(I336=0,G336,I336)+365.25*Gesamt!$B$32),0))</f>
        <v>0</v>
      </c>
      <c r="AB336" s="56">
        <f>IF(U336&lt;Gesamt!$B$36,Gesamt!$C$36,IF(U336&lt;Gesamt!$B$37,Gesamt!$C$37,IF(U336&lt;Gesamt!$B$38,Gesamt!$C$38,Gesamt!$C$39)))</f>
        <v>0</v>
      </c>
      <c r="AC336" s="36">
        <f>IF(AA336&gt;0,IF(AA336&lt;X336,K336/12*Gesamt!$C$32*(1+L336)^(Gesamt!$B$32-VB!V336)*(1+$K$4),0),0)</f>
        <v>0</v>
      </c>
      <c r="AD336" s="36">
        <f>(AC336/Gesamt!$B$32*V336/((1+Gesamt!$B$29)^(Gesamt!$B$32-VB!V336))*(1+AB336))</f>
        <v>0</v>
      </c>
      <c r="AE336" s="55">
        <f>IF(YEAR($Y336)&lt;=YEAR(Gesamt!$B$2),0,IF($V336&lt;Gesamt!$B$33,(IF($I336=0,$G336,$I336)+365.25*Gesamt!$B$33),0))</f>
        <v>0</v>
      </c>
      <c r="AF336" s="36" t="b">
        <f>IF(AE336&gt;0,IF(AE336&lt;$Y336,$K336/12*Gesamt!$C$33*(1+$L336)^(Gesamt!$B$33-VB!$V336)*(1+$K$4),IF(W336&gt;=35,K336/12*Gesamt!$C$33*(1+L336)^(W336-VB!V336)*(1+$K$4),0)))</f>
        <v>0</v>
      </c>
      <c r="AG336" s="36">
        <f>IF(W336&gt;=40,(AF336/Gesamt!$B$33*V336/((1+Gesamt!$B$29)^(Gesamt!$B$33-VB!V336))*(1+AB336)),IF(W336&gt;=35,(AF336/W336*V336/((1+Gesamt!$B$29)^(W336-VB!V336))*(1+AB336)),0))</f>
        <v>0</v>
      </c>
    </row>
    <row r="337" spans="4:33" x14ac:dyDescent="0.15">
      <c r="D337" s="41"/>
      <c r="F337" s="40"/>
      <c r="G337" s="40"/>
      <c r="J337" s="47"/>
      <c r="K337" s="32">
        <f t="shared" si="60"/>
        <v>0</v>
      </c>
      <c r="L337" s="48">
        <v>1.4999999999999999E-2</v>
      </c>
      <c r="M337" s="49">
        <f t="shared" si="61"/>
        <v>-50.997946611909654</v>
      </c>
      <c r="N337" s="50">
        <f>(Gesamt!$B$2-IF(H337=0,G337,H337))/365.25</f>
        <v>116</v>
      </c>
      <c r="O337" s="50">
        <f t="shared" si="65"/>
        <v>65.002053388090346</v>
      </c>
      <c r="P337" s="51">
        <f>IF(AND(OR(AND(H337&lt;=Gesamt!$B$11,G337&lt;=Gesamt!$B$11),AND(H337&gt;0,H337&lt;=Gesamt!$B$11)), O337&gt;=Gesamt!$B$4),VLOOKUP(O337,Gesamt!$B$4:$C$9,2),0)</f>
        <v>12</v>
      </c>
      <c r="Q337" s="37">
        <f>IF(M337&gt;0,((P337*K337/12)/O337*N337*((1+L337)^M337))/((1+Gesamt!$B$29)^(O337-N337)),0)</f>
        <v>0</v>
      </c>
      <c r="R337" s="52">
        <f>(F337+(IF(C337="W",IF(F337&lt;23347,VLOOKUP(23346,Staffelung,2,FALSE)*365.25,IF(F337&gt;24990,VLOOKUP(24991,Staffelung,2,FALSE)*365.25,VLOOKUP(F337,Staffelung,2,FALSE)*365.25)),Gesamt!$B$26*365.25)))</f>
        <v>23741.25</v>
      </c>
      <c r="S337" s="52">
        <f t="shared" si="62"/>
        <v>23742</v>
      </c>
      <c r="T337" s="53">
        <f t="shared" si="66"/>
        <v>65</v>
      </c>
      <c r="U337" s="49">
        <f t="shared" si="63"/>
        <v>-50.997946611909654</v>
      </c>
      <c r="V337" s="50">
        <f>(Gesamt!$B$2-IF(I337=0,G337,I337))/365.25</f>
        <v>116</v>
      </c>
      <c r="W337" s="50">
        <f t="shared" si="67"/>
        <v>65.002053388090346</v>
      </c>
      <c r="X337" s="54">
        <f>(F337+(IF(C337="W",IF(F337&lt;23347,VLOOKUP(23346,Staffelung,2,FALSE)*365.25,IF(F337&gt;24990,VLOOKUP(24991,Staffelung,2,FALSE)*365.25,VLOOKUP(F337,Staffelung,2,FALSE)*365.25)),Gesamt!$B$26*365.25)))</f>
        <v>23741.25</v>
      </c>
      <c r="Y337" s="52">
        <f t="shared" si="64"/>
        <v>23742</v>
      </c>
      <c r="Z337" s="53">
        <f t="shared" si="68"/>
        <v>65</v>
      </c>
      <c r="AA337" s="55">
        <f>IF(YEAR(Y337)&lt;=YEAR(Gesamt!$B$2),0,IF(V337&lt;Gesamt!$B$32,(IF(I337=0,G337,I337)+365.25*Gesamt!$B$32),0))</f>
        <v>0</v>
      </c>
      <c r="AB337" s="56">
        <f>IF(U337&lt;Gesamt!$B$36,Gesamt!$C$36,IF(U337&lt;Gesamt!$B$37,Gesamt!$C$37,IF(U337&lt;Gesamt!$B$38,Gesamt!$C$38,Gesamt!$C$39)))</f>
        <v>0</v>
      </c>
      <c r="AC337" s="36">
        <f>IF(AA337&gt;0,IF(AA337&lt;X337,K337/12*Gesamt!$C$32*(1+L337)^(Gesamt!$B$32-VB!V337)*(1+$K$4),0),0)</f>
        <v>0</v>
      </c>
      <c r="AD337" s="36">
        <f>(AC337/Gesamt!$B$32*V337/((1+Gesamt!$B$29)^(Gesamt!$B$32-VB!V337))*(1+AB337))</f>
        <v>0</v>
      </c>
      <c r="AE337" s="55">
        <f>IF(YEAR($Y337)&lt;=YEAR(Gesamt!$B$2),0,IF($V337&lt;Gesamt!$B$33,(IF($I337=0,$G337,$I337)+365.25*Gesamt!$B$33),0))</f>
        <v>0</v>
      </c>
      <c r="AF337" s="36" t="b">
        <f>IF(AE337&gt;0,IF(AE337&lt;$Y337,$K337/12*Gesamt!$C$33*(1+$L337)^(Gesamt!$B$33-VB!$V337)*(1+$K$4),IF(W337&gt;=35,K337/12*Gesamt!$C$33*(1+L337)^(W337-VB!V337)*(1+$K$4),0)))</f>
        <v>0</v>
      </c>
      <c r="AG337" s="36">
        <f>IF(W337&gt;=40,(AF337/Gesamt!$B$33*V337/((1+Gesamt!$B$29)^(Gesamt!$B$33-VB!V337))*(1+AB337)),IF(W337&gt;=35,(AF337/W337*V337/((1+Gesamt!$B$29)^(W337-VB!V337))*(1+AB337)),0))</f>
        <v>0</v>
      </c>
    </row>
    <row r="338" spans="4:33" x14ac:dyDescent="0.15">
      <c r="D338" s="41"/>
      <c r="F338" s="40"/>
      <c r="G338" s="40"/>
      <c r="J338" s="47"/>
      <c r="K338" s="32">
        <f t="shared" si="60"/>
        <v>0</v>
      </c>
      <c r="L338" s="48">
        <v>1.4999999999999999E-2</v>
      </c>
      <c r="M338" s="49">
        <f t="shared" si="61"/>
        <v>-50.997946611909654</v>
      </c>
      <c r="N338" s="50">
        <f>(Gesamt!$B$2-IF(H338=0,G338,H338))/365.25</f>
        <v>116</v>
      </c>
      <c r="O338" s="50">
        <f t="shared" si="65"/>
        <v>65.002053388090346</v>
      </c>
      <c r="P338" s="51">
        <f>IF(AND(OR(AND(H338&lt;=Gesamt!$B$11,G338&lt;=Gesamt!$B$11),AND(H338&gt;0,H338&lt;=Gesamt!$B$11)), O338&gt;=Gesamt!$B$4),VLOOKUP(O338,Gesamt!$B$4:$C$9,2),0)</f>
        <v>12</v>
      </c>
      <c r="Q338" s="37">
        <f>IF(M338&gt;0,((P338*K338/12)/O338*N338*((1+L338)^M338))/((1+Gesamt!$B$29)^(O338-N338)),0)</f>
        <v>0</v>
      </c>
      <c r="R338" s="52">
        <f>(F338+(IF(C338="W",IF(F338&lt;23347,VLOOKUP(23346,Staffelung,2,FALSE)*365.25,IF(F338&gt;24990,VLOOKUP(24991,Staffelung,2,FALSE)*365.25,VLOOKUP(F338,Staffelung,2,FALSE)*365.25)),Gesamt!$B$26*365.25)))</f>
        <v>23741.25</v>
      </c>
      <c r="S338" s="52">
        <f t="shared" si="62"/>
        <v>23742</v>
      </c>
      <c r="T338" s="53">
        <f t="shared" si="66"/>
        <v>65</v>
      </c>
      <c r="U338" s="49">
        <f t="shared" si="63"/>
        <v>-50.997946611909654</v>
      </c>
      <c r="V338" s="50">
        <f>(Gesamt!$B$2-IF(I338=0,G338,I338))/365.25</f>
        <v>116</v>
      </c>
      <c r="W338" s="50">
        <f t="shared" si="67"/>
        <v>65.002053388090346</v>
      </c>
      <c r="X338" s="54">
        <f>(F338+(IF(C338="W",IF(F338&lt;23347,VLOOKUP(23346,Staffelung,2,FALSE)*365.25,IF(F338&gt;24990,VLOOKUP(24991,Staffelung,2,FALSE)*365.25,VLOOKUP(F338,Staffelung,2,FALSE)*365.25)),Gesamt!$B$26*365.25)))</f>
        <v>23741.25</v>
      </c>
      <c r="Y338" s="52">
        <f t="shared" si="64"/>
        <v>23742</v>
      </c>
      <c r="Z338" s="53">
        <f t="shared" si="68"/>
        <v>65</v>
      </c>
      <c r="AA338" s="55">
        <f>IF(YEAR(Y338)&lt;=YEAR(Gesamt!$B$2),0,IF(V338&lt;Gesamt!$B$32,(IF(I338=0,G338,I338)+365.25*Gesamt!$B$32),0))</f>
        <v>0</v>
      </c>
      <c r="AB338" s="56">
        <f>IF(U338&lt;Gesamt!$B$36,Gesamt!$C$36,IF(U338&lt;Gesamt!$B$37,Gesamt!$C$37,IF(U338&lt;Gesamt!$B$38,Gesamt!$C$38,Gesamt!$C$39)))</f>
        <v>0</v>
      </c>
      <c r="AC338" s="36">
        <f>IF(AA338&gt;0,IF(AA338&lt;X338,K338/12*Gesamt!$C$32*(1+L338)^(Gesamt!$B$32-VB!V338)*(1+$K$4),0),0)</f>
        <v>0</v>
      </c>
      <c r="AD338" s="36">
        <f>(AC338/Gesamt!$B$32*V338/((1+Gesamt!$B$29)^(Gesamt!$B$32-VB!V338))*(1+AB338))</f>
        <v>0</v>
      </c>
      <c r="AE338" s="55">
        <f>IF(YEAR($Y338)&lt;=YEAR(Gesamt!$B$2),0,IF($V338&lt;Gesamt!$B$33,(IF($I338=0,$G338,$I338)+365.25*Gesamt!$B$33),0))</f>
        <v>0</v>
      </c>
      <c r="AF338" s="36" t="b">
        <f>IF(AE338&gt;0,IF(AE338&lt;$Y338,$K338/12*Gesamt!$C$33*(1+$L338)^(Gesamt!$B$33-VB!$V338)*(1+$K$4),IF(W338&gt;=35,K338/12*Gesamt!$C$33*(1+L338)^(W338-VB!V338)*(1+$K$4),0)))</f>
        <v>0</v>
      </c>
      <c r="AG338" s="36">
        <f>IF(W338&gt;=40,(AF338/Gesamt!$B$33*V338/((1+Gesamt!$B$29)^(Gesamt!$B$33-VB!V338))*(1+AB338)),IF(W338&gt;=35,(AF338/W338*V338/((1+Gesamt!$B$29)^(W338-VB!V338))*(1+AB338)),0))</f>
        <v>0</v>
      </c>
    </row>
    <row r="339" spans="4:33" x14ac:dyDescent="0.15">
      <c r="D339" s="41"/>
      <c r="F339" s="40"/>
      <c r="G339" s="40"/>
      <c r="J339" s="47"/>
      <c r="K339" s="32">
        <f t="shared" si="60"/>
        <v>0</v>
      </c>
      <c r="L339" s="48">
        <v>1.4999999999999999E-2</v>
      </c>
      <c r="M339" s="49">
        <f t="shared" si="61"/>
        <v>-50.997946611909654</v>
      </c>
      <c r="N339" s="50">
        <f>(Gesamt!$B$2-IF(H339=0,G339,H339))/365.25</f>
        <v>116</v>
      </c>
      <c r="O339" s="50">
        <f t="shared" si="65"/>
        <v>65.002053388090346</v>
      </c>
      <c r="P339" s="51">
        <f>IF(AND(OR(AND(H339&lt;=Gesamt!$B$11,G339&lt;=Gesamt!$B$11),AND(H339&gt;0,H339&lt;=Gesamt!$B$11)), O339&gt;=Gesamt!$B$4),VLOOKUP(O339,Gesamt!$B$4:$C$9,2),0)</f>
        <v>12</v>
      </c>
      <c r="Q339" s="37">
        <f>IF(M339&gt;0,((P339*K339/12)/O339*N339*((1+L339)^M339))/((1+Gesamt!$B$29)^(O339-N339)),0)</f>
        <v>0</v>
      </c>
      <c r="R339" s="52">
        <f>(F339+(IF(C339="W",IF(F339&lt;23347,VLOOKUP(23346,Staffelung,2,FALSE)*365.25,IF(F339&gt;24990,VLOOKUP(24991,Staffelung,2,FALSE)*365.25,VLOOKUP(F339,Staffelung,2,FALSE)*365.25)),Gesamt!$B$26*365.25)))</f>
        <v>23741.25</v>
      </c>
      <c r="S339" s="52">
        <f t="shared" si="62"/>
        <v>23742</v>
      </c>
      <c r="T339" s="53">
        <f t="shared" si="66"/>
        <v>65</v>
      </c>
      <c r="U339" s="49">
        <f t="shared" si="63"/>
        <v>-50.997946611909654</v>
      </c>
      <c r="V339" s="50">
        <f>(Gesamt!$B$2-IF(I339=0,G339,I339))/365.25</f>
        <v>116</v>
      </c>
      <c r="W339" s="50">
        <f t="shared" si="67"/>
        <v>65.002053388090346</v>
      </c>
      <c r="X339" s="54">
        <f>(F339+(IF(C339="W",IF(F339&lt;23347,VLOOKUP(23346,Staffelung,2,FALSE)*365.25,IF(F339&gt;24990,VLOOKUP(24991,Staffelung,2,FALSE)*365.25,VLOOKUP(F339,Staffelung,2,FALSE)*365.25)),Gesamt!$B$26*365.25)))</f>
        <v>23741.25</v>
      </c>
      <c r="Y339" s="52">
        <f t="shared" si="64"/>
        <v>23742</v>
      </c>
      <c r="Z339" s="53">
        <f t="shared" si="68"/>
        <v>65</v>
      </c>
      <c r="AA339" s="55">
        <f>IF(YEAR(Y339)&lt;=YEAR(Gesamt!$B$2),0,IF(V339&lt;Gesamt!$B$32,(IF(I339=0,G339,I339)+365.25*Gesamt!$B$32),0))</f>
        <v>0</v>
      </c>
      <c r="AB339" s="56">
        <f>IF(U339&lt;Gesamt!$B$36,Gesamt!$C$36,IF(U339&lt;Gesamt!$B$37,Gesamt!$C$37,IF(U339&lt;Gesamt!$B$38,Gesamt!$C$38,Gesamt!$C$39)))</f>
        <v>0</v>
      </c>
      <c r="AC339" s="36">
        <f>IF(AA339&gt;0,IF(AA339&lt;X339,K339/12*Gesamt!$C$32*(1+L339)^(Gesamt!$B$32-VB!V339)*(1+$K$4),0),0)</f>
        <v>0</v>
      </c>
      <c r="AD339" s="36">
        <f>(AC339/Gesamt!$B$32*V339/((1+Gesamt!$B$29)^(Gesamt!$B$32-VB!V339))*(1+AB339))</f>
        <v>0</v>
      </c>
      <c r="AE339" s="55">
        <f>IF(YEAR($Y339)&lt;=YEAR(Gesamt!$B$2),0,IF($V339&lt;Gesamt!$B$33,(IF($I339=0,$G339,$I339)+365.25*Gesamt!$B$33),0))</f>
        <v>0</v>
      </c>
      <c r="AF339" s="36" t="b">
        <f>IF(AE339&gt;0,IF(AE339&lt;$Y339,$K339/12*Gesamt!$C$33*(1+$L339)^(Gesamt!$B$33-VB!$V339)*(1+$K$4),IF(W339&gt;=35,K339/12*Gesamt!$C$33*(1+L339)^(W339-VB!V339)*(1+$K$4),0)))</f>
        <v>0</v>
      </c>
      <c r="AG339" s="36">
        <f>IF(W339&gt;=40,(AF339/Gesamt!$B$33*V339/((1+Gesamt!$B$29)^(Gesamt!$B$33-VB!V339))*(1+AB339)),IF(W339&gt;=35,(AF339/W339*V339/((1+Gesamt!$B$29)^(W339-VB!V339))*(1+AB339)),0))</f>
        <v>0</v>
      </c>
    </row>
    <row r="340" spans="4:33" x14ac:dyDescent="0.15">
      <c r="D340" s="41"/>
      <c r="F340" s="40"/>
      <c r="G340" s="40"/>
      <c r="J340" s="47"/>
      <c r="K340" s="32">
        <f t="shared" si="60"/>
        <v>0</v>
      </c>
      <c r="L340" s="48">
        <v>1.4999999999999999E-2</v>
      </c>
      <c r="M340" s="49">
        <f t="shared" si="61"/>
        <v>-50.997946611909654</v>
      </c>
      <c r="N340" s="50">
        <f>(Gesamt!$B$2-IF(H340=0,G340,H340))/365.25</f>
        <v>116</v>
      </c>
      <c r="O340" s="50">
        <f t="shared" si="65"/>
        <v>65.002053388090346</v>
      </c>
      <c r="P340" s="51">
        <f>IF(AND(OR(AND(H340&lt;=Gesamt!$B$11,G340&lt;=Gesamt!$B$11),AND(H340&gt;0,H340&lt;=Gesamt!$B$11)), O340&gt;=Gesamt!$B$4),VLOOKUP(O340,Gesamt!$B$4:$C$9,2),0)</f>
        <v>12</v>
      </c>
      <c r="Q340" s="37">
        <f>IF(M340&gt;0,((P340*K340/12)/O340*N340*((1+L340)^M340))/((1+Gesamt!$B$29)^(O340-N340)),0)</f>
        <v>0</v>
      </c>
      <c r="R340" s="52">
        <f>(F340+(IF(C340="W",IF(F340&lt;23347,VLOOKUP(23346,Staffelung,2,FALSE)*365.25,IF(F340&gt;24990,VLOOKUP(24991,Staffelung,2,FALSE)*365.25,VLOOKUP(F340,Staffelung,2,FALSE)*365.25)),Gesamt!$B$26*365.25)))</f>
        <v>23741.25</v>
      </c>
      <c r="S340" s="52">
        <f t="shared" si="62"/>
        <v>23742</v>
      </c>
      <c r="T340" s="53">
        <f t="shared" si="66"/>
        <v>65</v>
      </c>
      <c r="U340" s="49">
        <f t="shared" si="63"/>
        <v>-50.997946611909654</v>
      </c>
      <c r="V340" s="50">
        <f>(Gesamt!$B$2-IF(I340=0,G340,I340))/365.25</f>
        <v>116</v>
      </c>
      <c r="W340" s="50">
        <f t="shared" si="67"/>
        <v>65.002053388090346</v>
      </c>
      <c r="X340" s="54">
        <f>(F340+(IF(C340="W",IF(F340&lt;23347,VLOOKUP(23346,Staffelung,2,FALSE)*365.25,IF(F340&gt;24990,VLOOKUP(24991,Staffelung,2,FALSE)*365.25,VLOOKUP(F340,Staffelung,2,FALSE)*365.25)),Gesamt!$B$26*365.25)))</f>
        <v>23741.25</v>
      </c>
      <c r="Y340" s="52">
        <f t="shared" si="64"/>
        <v>23742</v>
      </c>
      <c r="Z340" s="53">
        <f t="shared" si="68"/>
        <v>65</v>
      </c>
      <c r="AA340" s="55">
        <f>IF(YEAR(Y340)&lt;=YEAR(Gesamt!$B$2),0,IF(V340&lt;Gesamt!$B$32,(IF(I340=0,G340,I340)+365.25*Gesamt!$B$32),0))</f>
        <v>0</v>
      </c>
      <c r="AB340" s="56">
        <f>IF(U340&lt;Gesamt!$B$36,Gesamt!$C$36,IF(U340&lt;Gesamt!$B$37,Gesamt!$C$37,IF(U340&lt;Gesamt!$B$38,Gesamt!$C$38,Gesamt!$C$39)))</f>
        <v>0</v>
      </c>
      <c r="AC340" s="36">
        <f>IF(AA340&gt;0,IF(AA340&lt;X340,K340/12*Gesamt!$C$32*(1+L340)^(Gesamt!$B$32-VB!V340)*(1+$K$4),0),0)</f>
        <v>0</v>
      </c>
      <c r="AD340" s="36">
        <f>(AC340/Gesamt!$B$32*V340/((1+Gesamt!$B$29)^(Gesamt!$B$32-VB!V340))*(1+AB340))</f>
        <v>0</v>
      </c>
      <c r="AE340" s="55">
        <f>IF(YEAR($Y340)&lt;=YEAR(Gesamt!$B$2),0,IF($V340&lt;Gesamt!$B$33,(IF($I340=0,$G340,$I340)+365.25*Gesamt!$B$33),0))</f>
        <v>0</v>
      </c>
      <c r="AF340" s="36" t="b">
        <f>IF(AE340&gt;0,IF(AE340&lt;$Y340,$K340/12*Gesamt!$C$33*(1+$L340)^(Gesamt!$B$33-VB!$V340)*(1+$K$4),IF(W340&gt;=35,K340/12*Gesamt!$C$33*(1+L340)^(W340-VB!V340)*(1+$K$4),0)))</f>
        <v>0</v>
      </c>
      <c r="AG340" s="36">
        <f>IF(W340&gt;=40,(AF340/Gesamt!$B$33*V340/((1+Gesamt!$B$29)^(Gesamt!$B$33-VB!V340))*(1+AB340)),IF(W340&gt;=35,(AF340/W340*V340/((1+Gesamt!$B$29)^(W340-VB!V340))*(1+AB340)),0))</f>
        <v>0</v>
      </c>
    </row>
    <row r="341" spans="4:33" x14ac:dyDescent="0.15">
      <c r="D341" s="41"/>
      <c r="F341" s="40"/>
      <c r="G341" s="40"/>
      <c r="J341" s="47"/>
      <c r="K341" s="32">
        <f t="shared" si="60"/>
        <v>0</v>
      </c>
      <c r="L341" s="48">
        <v>1.4999999999999999E-2</v>
      </c>
      <c r="M341" s="49">
        <f t="shared" si="61"/>
        <v>-50.997946611909654</v>
      </c>
      <c r="N341" s="50">
        <f>(Gesamt!$B$2-IF(H341=0,G341,H341))/365.25</f>
        <v>116</v>
      </c>
      <c r="O341" s="50">
        <f t="shared" si="65"/>
        <v>65.002053388090346</v>
      </c>
      <c r="P341" s="51">
        <f>IF(AND(OR(AND(H341&lt;=Gesamt!$B$11,G341&lt;=Gesamt!$B$11),AND(H341&gt;0,H341&lt;=Gesamt!$B$11)), O341&gt;=Gesamt!$B$4),VLOOKUP(O341,Gesamt!$B$4:$C$9,2),0)</f>
        <v>12</v>
      </c>
      <c r="Q341" s="37">
        <f>IF(M341&gt;0,((P341*K341/12)/O341*N341*((1+L341)^M341))/((1+Gesamt!$B$29)^(O341-N341)),0)</f>
        <v>0</v>
      </c>
      <c r="R341" s="52">
        <f>(F341+(IF(C341="W",IF(F341&lt;23347,VLOOKUP(23346,Staffelung,2,FALSE)*365.25,IF(F341&gt;24990,VLOOKUP(24991,Staffelung,2,FALSE)*365.25,VLOOKUP(F341,Staffelung,2,FALSE)*365.25)),Gesamt!$B$26*365.25)))</f>
        <v>23741.25</v>
      </c>
      <c r="S341" s="52">
        <f t="shared" si="62"/>
        <v>23742</v>
      </c>
      <c r="T341" s="53">
        <f t="shared" si="66"/>
        <v>65</v>
      </c>
      <c r="U341" s="49">
        <f t="shared" si="63"/>
        <v>-50.997946611909654</v>
      </c>
      <c r="V341" s="50">
        <f>(Gesamt!$B$2-IF(I341=0,G341,I341))/365.25</f>
        <v>116</v>
      </c>
      <c r="W341" s="50">
        <f t="shared" si="67"/>
        <v>65.002053388090346</v>
      </c>
      <c r="X341" s="54">
        <f>(F341+(IF(C341="W",IF(F341&lt;23347,VLOOKUP(23346,Staffelung,2,FALSE)*365.25,IF(F341&gt;24990,VLOOKUP(24991,Staffelung,2,FALSE)*365.25,VLOOKUP(F341,Staffelung,2,FALSE)*365.25)),Gesamt!$B$26*365.25)))</f>
        <v>23741.25</v>
      </c>
      <c r="Y341" s="52">
        <f t="shared" si="64"/>
        <v>23742</v>
      </c>
      <c r="Z341" s="53">
        <f t="shared" si="68"/>
        <v>65</v>
      </c>
      <c r="AA341" s="55">
        <f>IF(YEAR(Y341)&lt;=YEAR(Gesamt!$B$2),0,IF(V341&lt;Gesamt!$B$32,(IF(I341=0,G341,I341)+365.25*Gesamt!$B$32),0))</f>
        <v>0</v>
      </c>
      <c r="AB341" s="56">
        <f>IF(U341&lt;Gesamt!$B$36,Gesamt!$C$36,IF(U341&lt;Gesamt!$B$37,Gesamt!$C$37,IF(U341&lt;Gesamt!$B$38,Gesamt!$C$38,Gesamt!$C$39)))</f>
        <v>0</v>
      </c>
      <c r="AC341" s="36">
        <f>IF(AA341&gt;0,IF(AA341&lt;X341,K341/12*Gesamt!$C$32*(1+L341)^(Gesamt!$B$32-VB!V341)*(1+$K$4),0),0)</f>
        <v>0</v>
      </c>
      <c r="AD341" s="36">
        <f>(AC341/Gesamt!$B$32*V341/((1+Gesamt!$B$29)^(Gesamt!$B$32-VB!V341))*(1+AB341))</f>
        <v>0</v>
      </c>
      <c r="AE341" s="55">
        <f>IF(YEAR($Y341)&lt;=YEAR(Gesamt!$B$2),0,IF($V341&lt;Gesamt!$B$33,(IF($I341=0,$G341,$I341)+365.25*Gesamt!$B$33),0))</f>
        <v>0</v>
      </c>
      <c r="AF341" s="36" t="b">
        <f>IF(AE341&gt;0,IF(AE341&lt;$Y341,$K341/12*Gesamt!$C$33*(1+$L341)^(Gesamt!$B$33-VB!$V341)*(1+$K$4),IF(W341&gt;=35,K341/12*Gesamt!$C$33*(1+L341)^(W341-VB!V341)*(1+$K$4),0)))</f>
        <v>0</v>
      </c>
      <c r="AG341" s="36">
        <f>IF(W341&gt;=40,(AF341/Gesamt!$B$33*V341/((1+Gesamt!$B$29)^(Gesamt!$B$33-VB!V341))*(1+AB341)),IF(W341&gt;=35,(AF341/W341*V341/((1+Gesamt!$B$29)^(W341-VB!V341))*(1+AB341)),0))</f>
        <v>0</v>
      </c>
    </row>
    <row r="342" spans="4:33" x14ac:dyDescent="0.15">
      <c r="D342" s="41"/>
      <c r="F342" s="40"/>
      <c r="G342" s="40"/>
      <c r="J342" s="47"/>
      <c r="K342" s="32">
        <f t="shared" si="60"/>
        <v>0</v>
      </c>
      <c r="L342" s="48">
        <v>1.4999999999999999E-2</v>
      </c>
      <c r="M342" s="49">
        <f t="shared" si="61"/>
        <v>-50.997946611909654</v>
      </c>
      <c r="N342" s="50">
        <f>(Gesamt!$B$2-IF(H342=0,G342,H342))/365.25</f>
        <v>116</v>
      </c>
      <c r="O342" s="50">
        <f t="shared" si="65"/>
        <v>65.002053388090346</v>
      </c>
      <c r="P342" s="51">
        <f>IF(AND(OR(AND(H342&lt;=Gesamt!$B$11,G342&lt;=Gesamt!$B$11),AND(H342&gt;0,H342&lt;=Gesamt!$B$11)), O342&gt;=Gesamt!$B$4),VLOOKUP(O342,Gesamt!$B$4:$C$9,2),0)</f>
        <v>12</v>
      </c>
      <c r="Q342" s="37">
        <f>IF(M342&gt;0,((P342*K342/12)/O342*N342*((1+L342)^M342))/((1+Gesamt!$B$29)^(O342-N342)),0)</f>
        <v>0</v>
      </c>
      <c r="R342" s="52">
        <f>(F342+(IF(C342="W",IF(F342&lt;23347,VLOOKUP(23346,Staffelung,2,FALSE)*365.25,IF(F342&gt;24990,VLOOKUP(24991,Staffelung,2,FALSE)*365.25,VLOOKUP(F342,Staffelung,2,FALSE)*365.25)),Gesamt!$B$26*365.25)))</f>
        <v>23741.25</v>
      </c>
      <c r="S342" s="52">
        <f t="shared" si="62"/>
        <v>23742</v>
      </c>
      <c r="T342" s="53">
        <f t="shared" si="66"/>
        <v>65</v>
      </c>
      <c r="U342" s="49">
        <f t="shared" si="63"/>
        <v>-50.997946611909654</v>
      </c>
      <c r="V342" s="50">
        <f>(Gesamt!$B$2-IF(I342=0,G342,I342))/365.25</f>
        <v>116</v>
      </c>
      <c r="W342" s="50">
        <f t="shared" si="67"/>
        <v>65.002053388090346</v>
      </c>
      <c r="X342" s="54">
        <f>(F342+(IF(C342="W",IF(F342&lt;23347,VLOOKUP(23346,Staffelung,2,FALSE)*365.25,IF(F342&gt;24990,VLOOKUP(24991,Staffelung,2,FALSE)*365.25,VLOOKUP(F342,Staffelung,2,FALSE)*365.25)),Gesamt!$B$26*365.25)))</f>
        <v>23741.25</v>
      </c>
      <c r="Y342" s="52">
        <f t="shared" si="64"/>
        <v>23742</v>
      </c>
      <c r="Z342" s="53">
        <f t="shared" si="68"/>
        <v>65</v>
      </c>
      <c r="AA342" s="55">
        <f>IF(YEAR(Y342)&lt;=YEAR(Gesamt!$B$2),0,IF(V342&lt;Gesamt!$B$32,(IF(I342=0,G342,I342)+365.25*Gesamt!$B$32),0))</f>
        <v>0</v>
      </c>
      <c r="AB342" s="56">
        <f>IF(U342&lt;Gesamt!$B$36,Gesamt!$C$36,IF(U342&lt;Gesamt!$B$37,Gesamt!$C$37,IF(U342&lt;Gesamt!$B$38,Gesamt!$C$38,Gesamt!$C$39)))</f>
        <v>0</v>
      </c>
      <c r="AC342" s="36">
        <f>IF(AA342&gt;0,IF(AA342&lt;X342,K342/12*Gesamt!$C$32*(1+L342)^(Gesamt!$B$32-VB!V342)*(1+$K$4),0),0)</f>
        <v>0</v>
      </c>
      <c r="AD342" s="36">
        <f>(AC342/Gesamt!$B$32*V342/((1+Gesamt!$B$29)^(Gesamt!$B$32-VB!V342))*(1+AB342))</f>
        <v>0</v>
      </c>
      <c r="AE342" s="55">
        <f>IF(YEAR($Y342)&lt;=YEAR(Gesamt!$B$2),0,IF($V342&lt;Gesamt!$B$33,(IF($I342=0,$G342,$I342)+365.25*Gesamt!$B$33),0))</f>
        <v>0</v>
      </c>
      <c r="AF342" s="36" t="b">
        <f>IF(AE342&gt;0,IF(AE342&lt;$Y342,$K342/12*Gesamt!$C$33*(1+$L342)^(Gesamt!$B$33-VB!$V342)*(1+$K$4),IF(W342&gt;=35,K342/12*Gesamt!$C$33*(1+L342)^(W342-VB!V342)*(1+$K$4),0)))</f>
        <v>0</v>
      </c>
      <c r="AG342" s="36">
        <f>IF(W342&gt;=40,(AF342/Gesamt!$B$33*V342/((1+Gesamt!$B$29)^(Gesamt!$B$33-VB!V342))*(1+AB342)),IF(W342&gt;=35,(AF342/W342*V342/((1+Gesamt!$B$29)^(W342-VB!V342))*(1+AB342)),0))</f>
        <v>0</v>
      </c>
    </row>
    <row r="343" spans="4:33" x14ac:dyDescent="0.15">
      <c r="D343" s="41"/>
      <c r="F343" s="40"/>
      <c r="G343" s="40"/>
      <c r="J343" s="47"/>
      <c r="K343" s="32">
        <f t="shared" si="60"/>
        <v>0</v>
      </c>
      <c r="L343" s="48">
        <v>1.4999999999999999E-2</v>
      </c>
      <c r="M343" s="49">
        <f t="shared" si="61"/>
        <v>-50.997946611909654</v>
      </c>
      <c r="N343" s="50">
        <f>(Gesamt!$B$2-IF(H343=0,G343,H343))/365.25</f>
        <v>116</v>
      </c>
      <c r="O343" s="50">
        <f t="shared" si="65"/>
        <v>65.002053388090346</v>
      </c>
      <c r="P343" s="51">
        <f>IF(AND(OR(AND(H343&lt;=Gesamt!$B$11,G343&lt;=Gesamt!$B$11),AND(H343&gt;0,H343&lt;=Gesamt!$B$11)), O343&gt;=Gesamt!$B$4),VLOOKUP(O343,Gesamt!$B$4:$C$9,2),0)</f>
        <v>12</v>
      </c>
      <c r="Q343" s="37">
        <f>IF(M343&gt;0,((P343*K343/12)/O343*N343*((1+L343)^M343))/((1+Gesamt!$B$29)^(O343-N343)),0)</f>
        <v>0</v>
      </c>
      <c r="R343" s="52">
        <f>(F343+(IF(C343="W",IF(F343&lt;23347,VLOOKUP(23346,Staffelung,2,FALSE)*365.25,IF(F343&gt;24990,VLOOKUP(24991,Staffelung,2,FALSE)*365.25,VLOOKUP(F343,Staffelung,2,FALSE)*365.25)),Gesamt!$B$26*365.25)))</f>
        <v>23741.25</v>
      </c>
      <c r="S343" s="52">
        <f t="shared" si="62"/>
        <v>23742</v>
      </c>
      <c r="T343" s="53">
        <f t="shared" si="66"/>
        <v>65</v>
      </c>
      <c r="U343" s="49">
        <f t="shared" si="63"/>
        <v>-50.997946611909654</v>
      </c>
      <c r="V343" s="50">
        <f>(Gesamt!$B$2-IF(I343=0,G343,I343))/365.25</f>
        <v>116</v>
      </c>
      <c r="W343" s="50">
        <f t="shared" si="67"/>
        <v>65.002053388090346</v>
      </c>
      <c r="X343" s="54">
        <f>(F343+(IF(C343="W",IF(F343&lt;23347,VLOOKUP(23346,Staffelung,2,FALSE)*365.25,IF(F343&gt;24990,VLOOKUP(24991,Staffelung,2,FALSE)*365.25,VLOOKUP(F343,Staffelung,2,FALSE)*365.25)),Gesamt!$B$26*365.25)))</f>
        <v>23741.25</v>
      </c>
      <c r="Y343" s="52">
        <f t="shared" si="64"/>
        <v>23742</v>
      </c>
      <c r="Z343" s="53">
        <f t="shared" si="68"/>
        <v>65</v>
      </c>
      <c r="AA343" s="55">
        <f>IF(YEAR(Y343)&lt;=YEAR(Gesamt!$B$2),0,IF(V343&lt;Gesamt!$B$32,(IF(I343=0,G343,I343)+365.25*Gesamt!$B$32),0))</f>
        <v>0</v>
      </c>
      <c r="AB343" s="56">
        <f>IF(U343&lt;Gesamt!$B$36,Gesamt!$C$36,IF(U343&lt;Gesamt!$B$37,Gesamt!$C$37,IF(U343&lt;Gesamt!$B$38,Gesamt!$C$38,Gesamt!$C$39)))</f>
        <v>0</v>
      </c>
      <c r="AC343" s="36">
        <f>IF(AA343&gt;0,IF(AA343&lt;X343,K343/12*Gesamt!$C$32*(1+L343)^(Gesamt!$B$32-VB!V343)*(1+$K$4),0),0)</f>
        <v>0</v>
      </c>
      <c r="AD343" s="36">
        <f>(AC343/Gesamt!$B$32*V343/((1+Gesamt!$B$29)^(Gesamt!$B$32-VB!V343))*(1+AB343))</f>
        <v>0</v>
      </c>
      <c r="AE343" s="55">
        <f>IF(YEAR($Y343)&lt;=YEAR(Gesamt!$B$2),0,IF($V343&lt;Gesamt!$B$33,(IF($I343=0,$G343,$I343)+365.25*Gesamt!$B$33),0))</f>
        <v>0</v>
      </c>
      <c r="AF343" s="36" t="b">
        <f>IF(AE343&gt;0,IF(AE343&lt;$Y343,$K343/12*Gesamt!$C$33*(1+$L343)^(Gesamt!$B$33-VB!$V343)*(1+$K$4),IF(W343&gt;=35,K343/12*Gesamt!$C$33*(1+L343)^(W343-VB!V343)*(1+$K$4),0)))</f>
        <v>0</v>
      </c>
      <c r="AG343" s="36">
        <f>IF(W343&gt;=40,(AF343/Gesamt!$B$33*V343/((1+Gesamt!$B$29)^(Gesamt!$B$33-VB!V343))*(1+AB343)),IF(W343&gt;=35,(AF343/W343*V343/((1+Gesamt!$B$29)^(W343-VB!V343))*(1+AB343)),0))</f>
        <v>0</v>
      </c>
    </row>
    <row r="344" spans="4:33" x14ac:dyDescent="0.15">
      <c r="D344" s="41"/>
      <c r="F344" s="40"/>
      <c r="G344" s="40"/>
      <c r="J344" s="47"/>
      <c r="K344" s="32">
        <f t="shared" si="60"/>
        <v>0</v>
      </c>
      <c r="L344" s="48">
        <v>1.4999999999999999E-2</v>
      </c>
      <c r="M344" s="49">
        <f t="shared" si="61"/>
        <v>-50.997946611909654</v>
      </c>
      <c r="N344" s="50">
        <f>(Gesamt!$B$2-IF(H344=0,G344,H344))/365.25</f>
        <v>116</v>
      </c>
      <c r="O344" s="50">
        <f t="shared" si="65"/>
        <v>65.002053388090346</v>
      </c>
      <c r="P344" s="51">
        <f>IF(AND(OR(AND(H344&lt;=Gesamt!$B$11,G344&lt;=Gesamt!$B$11),AND(H344&gt;0,H344&lt;=Gesamt!$B$11)), O344&gt;=Gesamt!$B$4),VLOOKUP(O344,Gesamt!$B$4:$C$9,2),0)</f>
        <v>12</v>
      </c>
      <c r="Q344" s="37">
        <f>IF(M344&gt;0,((P344*K344/12)/O344*N344*((1+L344)^M344))/((1+Gesamt!$B$29)^(O344-N344)),0)</f>
        <v>0</v>
      </c>
      <c r="R344" s="52">
        <f>(F344+(IF(C344="W",IF(F344&lt;23347,VLOOKUP(23346,Staffelung,2,FALSE)*365.25,IF(F344&gt;24990,VLOOKUP(24991,Staffelung,2,FALSE)*365.25,VLOOKUP(F344,Staffelung,2,FALSE)*365.25)),Gesamt!$B$26*365.25)))</f>
        <v>23741.25</v>
      </c>
      <c r="S344" s="52">
        <f t="shared" si="62"/>
        <v>23742</v>
      </c>
      <c r="T344" s="53">
        <f t="shared" si="66"/>
        <v>65</v>
      </c>
      <c r="U344" s="49">
        <f t="shared" si="63"/>
        <v>-50.997946611909654</v>
      </c>
      <c r="V344" s="50">
        <f>(Gesamt!$B$2-IF(I344=0,G344,I344))/365.25</f>
        <v>116</v>
      </c>
      <c r="W344" s="50">
        <f t="shared" si="67"/>
        <v>65.002053388090346</v>
      </c>
      <c r="X344" s="54">
        <f>(F344+(IF(C344="W",IF(F344&lt;23347,VLOOKUP(23346,Staffelung,2,FALSE)*365.25,IF(F344&gt;24990,VLOOKUP(24991,Staffelung,2,FALSE)*365.25,VLOOKUP(F344,Staffelung,2,FALSE)*365.25)),Gesamt!$B$26*365.25)))</f>
        <v>23741.25</v>
      </c>
      <c r="Y344" s="52">
        <f t="shared" si="64"/>
        <v>23742</v>
      </c>
      <c r="Z344" s="53">
        <f t="shared" si="68"/>
        <v>65</v>
      </c>
      <c r="AA344" s="55">
        <f>IF(YEAR(Y344)&lt;=YEAR(Gesamt!$B$2),0,IF(V344&lt;Gesamt!$B$32,(IF(I344=0,G344,I344)+365.25*Gesamt!$B$32),0))</f>
        <v>0</v>
      </c>
      <c r="AB344" s="56">
        <f>IF(U344&lt;Gesamt!$B$36,Gesamt!$C$36,IF(U344&lt;Gesamt!$B$37,Gesamt!$C$37,IF(U344&lt;Gesamt!$B$38,Gesamt!$C$38,Gesamt!$C$39)))</f>
        <v>0</v>
      </c>
      <c r="AC344" s="36">
        <f>IF(AA344&gt;0,IF(AA344&lt;X344,K344/12*Gesamt!$C$32*(1+L344)^(Gesamt!$B$32-VB!V344)*(1+$K$4),0),0)</f>
        <v>0</v>
      </c>
      <c r="AD344" s="36">
        <f>(AC344/Gesamt!$B$32*V344/((1+Gesamt!$B$29)^(Gesamt!$B$32-VB!V344))*(1+AB344))</f>
        <v>0</v>
      </c>
      <c r="AE344" s="55">
        <f>IF(YEAR($Y344)&lt;=YEAR(Gesamt!$B$2),0,IF($V344&lt;Gesamt!$B$33,(IF($I344=0,$G344,$I344)+365.25*Gesamt!$B$33),0))</f>
        <v>0</v>
      </c>
      <c r="AF344" s="36" t="b">
        <f>IF(AE344&gt;0,IF(AE344&lt;$Y344,$K344/12*Gesamt!$C$33*(1+$L344)^(Gesamt!$B$33-VB!$V344)*(1+$K$4),IF(W344&gt;=35,K344/12*Gesamt!$C$33*(1+L344)^(W344-VB!V344)*(1+$K$4),0)))</f>
        <v>0</v>
      </c>
      <c r="AG344" s="36">
        <f>IF(W344&gt;=40,(AF344/Gesamt!$B$33*V344/((1+Gesamt!$B$29)^(Gesamt!$B$33-VB!V344))*(1+AB344)),IF(W344&gt;=35,(AF344/W344*V344/((1+Gesamt!$B$29)^(W344-VB!V344))*(1+AB344)),0))</f>
        <v>0</v>
      </c>
    </row>
    <row r="345" spans="4:33" x14ac:dyDescent="0.15">
      <c r="D345" s="41"/>
      <c r="F345" s="40"/>
      <c r="G345" s="40"/>
      <c r="J345" s="47"/>
      <c r="K345" s="32">
        <f t="shared" si="60"/>
        <v>0</v>
      </c>
      <c r="L345" s="48">
        <v>1.4999999999999999E-2</v>
      </c>
      <c r="M345" s="49">
        <f t="shared" si="61"/>
        <v>-50.997946611909654</v>
      </c>
      <c r="N345" s="50">
        <f>(Gesamt!$B$2-IF(H345=0,G345,H345))/365.25</f>
        <v>116</v>
      </c>
      <c r="O345" s="50">
        <f t="shared" si="65"/>
        <v>65.002053388090346</v>
      </c>
      <c r="P345" s="51">
        <f>IF(AND(OR(AND(H345&lt;=Gesamt!$B$11,G345&lt;=Gesamt!$B$11),AND(H345&gt;0,H345&lt;=Gesamt!$B$11)), O345&gt;=Gesamt!$B$4),VLOOKUP(O345,Gesamt!$B$4:$C$9,2),0)</f>
        <v>12</v>
      </c>
      <c r="Q345" s="37">
        <f>IF(M345&gt;0,((P345*K345/12)/O345*N345*((1+L345)^M345))/((1+Gesamt!$B$29)^(O345-N345)),0)</f>
        <v>0</v>
      </c>
      <c r="R345" s="52">
        <f>(F345+(IF(C345="W",IF(F345&lt;23347,VLOOKUP(23346,Staffelung,2,FALSE)*365.25,IF(F345&gt;24990,VLOOKUP(24991,Staffelung,2,FALSE)*365.25,VLOOKUP(F345,Staffelung,2,FALSE)*365.25)),Gesamt!$B$26*365.25)))</f>
        <v>23741.25</v>
      </c>
      <c r="S345" s="52">
        <f t="shared" si="62"/>
        <v>23742</v>
      </c>
      <c r="T345" s="53">
        <f t="shared" si="66"/>
        <v>65</v>
      </c>
      <c r="U345" s="49">
        <f t="shared" si="63"/>
        <v>-50.997946611909654</v>
      </c>
      <c r="V345" s="50">
        <f>(Gesamt!$B$2-IF(I345=0,G345,I345))/365.25</f>
        <v>116</v>
      </c>
      <c r="W345" s="50">
        <f t="shared" si="67"/>
        <v>65.002053388090346</v>
      </c>
      <c r="X345" s="54">
        <f>(F345+(IF(C345="W",IF(F345&lt;23347,VLOOKUP(23346,Staffelung,2,FALSE)*365.25,IF(F345&gt;24990,VLOOKUP(24991,Staffelung,2,FALSE)*365.25,VLOOKUP(F345,Staffelung,2,FALSE)*365.25)),Gesamt!$B$26*365.25)))</f>
        <v>23741.25</v>
      </c>
      <c r="Y345" s="52">
        <f t="shared" si="64"/>
        <v>23742</v>
      </c>
      <c r="Z345" s="53">
        <f t="shared" si="68"/>
        <v>65</v>
      </c>
      <c r="AA345" s="55">
        <f>IF(YEAR(Y345)&lt;=YEAR(Gesamt!$B$2),0,IF(V345&lt;Gesamt!$B$32,(IF(I345=0,G345,I345)+365.25*Gesamt!$B$32),0))</f>
        <v>0</v>
      </c>
      <c r="AB345" s="56">
        <f>IF(U345&lt;Gesamt!$B$36,Gesamt!$C$36,IF(U345&lt;Gesamt!$B$37,Gesamt!$C$37,IF(U345&lt;Gesamt!$B$38,Gesamt!$C$38,Gesamt!$C$39)))</f>
        <v>0</v>
      </c>
      <c r="AC345" s="36">
        <f>IF(AA345&gt;0,IF(AA345&lt;X345,K345/12*Gesamt!$C$32*(1+L345)^(Gesamt!$B$32-VB!V345)*(1+$K$4),0),0)</f>
        <v>0</v>
      </c>
      <c r="AD345" s="36">
        <f>(AC345/Gesamt!$B$32*V345/((1+Gesamt!$B$29)^(Gesamt!$B$32-VB!V345))*(1+AB345))</f>
        <v>0</v>
      </c>
      <c r="AE345" s="55">
        <f>IF(YEAR($Y345)&lt;=YEAR(Gesamt!$B$2),0,IF($V345&lt;Gesamt!$B$33,(IF($I345=0,$G345,$I345)+365.25*Gesamt!$B$33),0))</f>
        <v>0</v>
      </c>
      <c r="AF345" s="36" t="b">
        <f>IF(AE345&gt;0,IF(AE345&lt;$Y345,$K345/12*Gesamt!$C$33*(1+$L345)^(Gesamt!$B$33-VB!$V345)*(1+$K$4),IF(W345&gt;=35,K345/12*Gesamt!$C$33*(1+L345)^(W345-VB!V345)*(1+$K$4),0)))</f>
        <v>0</v>
      </c>
      <c r="AG345" s="36">
        <f>IF(W345&gt;=40,(AF345/Gesamt!$B$33*V345/((1+Gesamt!$B$29)^(Gesamt!$B$33-VB!V345))*(1+AB345)),IF(W345&gt;=35,(AF345/W345*V345/((1+Gesamt!$B$29)^(W345-VB!V345))*(1+AB345)),0))</f>
        <v>0</v>
      </c>
    </row>
    <row r="346" spans="4:33" x14ac:dyDescent="0.15">
      <c r="D346" s="41"/>
      <c r="F346" s="40"/>
      <c r="G346" s="40"/>
      <c r="J346" s="47"/>
      <c r="K346" s="32">
        <f t="shared" si="60"/>
        <v>0</v>
      </c>
      <c r="L346" s="48">
        <v>1.4999999999999999E-2</v>
      </c>
      <c r="M346" s="49">
        <f t="shared" si="61"/>
        <v>-50.997946611909654</v>
      </c>
      <c r="N346" s="50">
        <f>(Gesamt!$B$2-IF(H346=0,G346,H346))/365.25</f>
        <v>116</v>
      </c>
      <c r="O346" s="50">
        <f t="shared" si="65"/>
        <v>65.002053388090346</v>
      </c>
      <c r="P346" s="51">
        <f>IF(AND(OR(AND(H346&lt;=Gesamt!$B$11,G346&lt;=Gesamt!$B$11),AND(H346&gt;0,H346&lt;=Gesamt!$B$11)), O346&gt;=Gesamt!$B$4),VLOOKUP(O346,Gesamt!$B$4:$C$9,2),0)</f>
        <v>12</v>
      </c>
      <c r="Q346" s="37">
        <f>IF(M346&gt;0,((P346*K346/12)/O346*N346*((1+L346)^M346))/((1+Gesamt!$B$29)^(O346-N346)),0)</f>
        <v>0</v>
      </c>
      <c r="R346" s="52">
        <f>(F346+(IF(C346="W",IF(F346&lt;23347,VLOOKUP(23346,Staffelung,2,FALSE)*365.25,IF(F346&gt;24990,VLOOKUP(24991,Staffelung,2,FALSE)*365.25,VLOOKUP(F346,Staffelung,2,FALSE)*365.25)),Gesamt!$B$26*365.25)))</f>
        <v>23741.25</v>
      </c>
      <c r="S346" s="52">
        <f t="shared" si="62"/>
        <v>23742</v>
      </c>
      <c r="T346" s="53">
        <f t="shared" si="66"/>
        <v>65</v>
      </c>
      <c r="U346" s="49">
        <f t="shared" si="63"/>
        <v>-50.997946611909654</v>
      </c>
      <c r="V346" s="50">
        <f>(Gesamt!$B$2-IF(I346=0,G346,I346))/365.25</f>
        <v>116</v>
      </c>
      <c r="W346" s="50">
        <f t="shared" si="67"/>
        <v>65.002053388090346</v>
      </c>
      <c r="X346" s="54">
        <f>(F346+(IF(C346="W",IF(F346&lt;23347,VLOOKUP(23346,Staffelung,2,FALSE)*365.25,IF(F346&gt;24990,VLOOKUP(24991,Staffelung,2,FALSE)*365.25,VLOOKUP(F346,Staffelung,2,FALSE)*365.25)),Gesamt!$B$26*365.25)))</f>
        <v>23741.25</v>
      </c>
      <c r="Y346" s="52">
        <f t="shared" si="64"/>
        <v>23742</v>
      </c>
      <c r="Z346" s="53">
        <f t="shared" si="68"/>
        <v>65</v>
      </c>
      <c r="AA346" s="55">
        <f>IF(YEAR(Y346)&lt;=YEAR(Gesamt!$B$2),0,IF(V346&lt;Gesamt!$B$32,(IF(I346=0,G346,I346)+365.25*Gesamt!$B$32),0))</f>
        <v>0</v>
      </c>
      <c r="AB346" s="56">
        <f>IF(U346&lt;Gesamt!$B$36,Gesamt!$C$36,IF(U346&lt;Gesamt!$B$37,Gesamt!$C$37,IF(U346&lt;Gesamt!$B$38,Gesamt!$C$38,Gesamt!$C$39)))</f>
        <v>0</v>
      </c>
      <c r="AC346" s="36">
        <f>IF(AA346&gt;0,IF(AA346&lt;X346,K346/12*Gesamt!$C$32*(1+L346)^(Gesamt!$B$32-VB!V346)*(1+$K$4),0),0)</f>
        <v>0</v>
      </c>
      <c r="AD346" s="36">
        <f>(AC346/Gesamt!$B$32*V346/((1+Gesamt!$B$29)^(Gesamt!$B$32-VB!V346))*(1+AB346))</f>
        <v>0</v>
      </c>
      <c r="AE346" s="55">
        <f>IF(YEAR($Y346)&lt;=YEAR(Gesamt!$B$2),0,IF($V346&lt;Gesamt!$B$33,(IF($I346=0,$G346,$I346)+365.25*Gesamt!$B$33),0))</f>
        <v>0</v>
      </c>
      <c r="AF346" s="36" t="b">
        <f>IF(AE346&gt;0,IF(AE346&lt;$Y346,$K346/12*Gesamt!$C$33*(1+$L346)^(Gesamt!$B$33-VB!$V346)*(1+$K$4),IF(W346&gt;=35,K346/12*Gesamt!$C$33*(1+L346)^(W346-VB!V346)*(1+$K$4),0)))</f>
        <v>0</v>
      </c>
      <c r="AG346" s="36">
        <f>IF(W346&gt;=40,(AF346/Gesamt!$B$33*V346/((1+Gesamt!$B$29)^(Gesamt!$B$33-VB!V346))*(1+AB346)),IF(W346&gt;=35,(AF346/W346*V346/((1+Gesamt!$B$29)^(W346-VB!V346))*(1+AB346)),0))</f>
        <v>0</v>
      </c>
    </row>
    <row r="347" spans="4:33" x14ac:dyDescent="0.15">
      <c r="D347" s="41"/>
      <c r="F347" s="40"/>
      <c r="G347" s="40"/>
      <c r="J347" s="47"/>
      <c r="K347" s="32">
        <f t="shared" ref="K347:K410" si="69">J347*12</f>
        <v>0</v>
      </c>
      <c r="L347" s="48">
        <v>1.4999999999999999E-2</v>
      </c>
      <c r="M347" s="49">
        <f t="shared" ref="M347:M410" si="70">+O347-N347</f>
        <v>-50.997946611909654</v>
      </c>
      <c r="N347" s="50">
        <f>(Gesamt!$B$2-IF(H347=0,G347,H347))/365.25</f>
        <v>116</v>
      </c>
      <c r="O347" s="50">
        <f t="shared" si="65"/>
        <v>65.002053388090346</v>
      </c>
      <c r="P347" s="51">
        <f>IF(AND(OR(AND(H347&lt;=Gesamt!$B$11,G347&lt;=Gesamt!$B$11),AND(H347&gt;0,H347&lt;=Gesamt!$B$11)), O347&gt;=Gesamt!$B$4),VLOOKUP(O347,Gesamt!$B$4:$C$9,2),0)</f>
        <v>12</v>
      </c>
      <c r="Q347" s="37">
        <f>IF(M347&gt;0,((P347*K347/12)/O347*N347*((1+L347)^M347))/((1+Gesamt!$B$29)^(O347-N347)),0)</f>
        <v>0</v>
      </c>
      <c r="R347" s="52">
        <f>(F347+(IF(C347="W",IF(F347&lt;23347,VLOOKUP(23346,Staffelung,2,FALSE)*365.25,IF(F347&gt;24990,VLOOKUP(24991,Staffelung,2,FALSE)*365.25,VLOOKUP(F347,Staffelung,2,FALSE)*365.25)),Gesamt!$B$26*365.25)))</f>
        <v>23741.25</v>
      </c>
      <c r="S347" s="52">
        <f t="shared" ref="S347:S410" si="71">EOMONTH(R347,0)</f>
        <v>23742</v>
      </c>
      <c r="T347" s="53">
        <f t="shared" si="66"/>
        <v>65</v>
      </c>
      <c r="U347" s="49">
        <f t="shared" ref="U347:U410" si="72">+W347-V347</f>
        <v>-50.997946611909654</v>
      </c>
      <c r="V347" s="50">
        <f>(Gesamt!$B$2-IF(I347=0,G347,I347))/365.25</f>
        <v>116</v>
      </c>
      <c r="W347" s="50">
        <f t="shared" si="67"/>
        <v>65.002053388090346</v>
      </c>
      <c r="X347" s="54">
        <f>(F347+(IF(C347="W",IF(F347&lt;23347,VLOOKUP(23346,Staffelung,2,FALSE)*365.25,IF(F347&gt;24990,VLOOKUP(24991,Staffelung,2,FALSE)*365.25,VLOOKUP(F347,Staffelung,2,FALSE)*365.25)),Gesamt!$B$26*365.25)))</f>
        <v>23741.25</v>
      </c>
      <c r="Y347" s="52">
        <f t="shared" ref="Y347:Y410" si="73">S347</f>
        <v>23742</v>
      </c>
      <c r="Z347" s="53">
        <f t="shared" si="68"/>
        <v>65</v>
      </c>
      <c r="AA347" s="55">
        <f>IF(YEAR(Y347)&lt;=YEAR(Gesamt!$B$2),0,IF(V347&lt;Gesamt!$B$32,(IF(I347=0,G347,I347)+365.25*Gesamt!$B$32),0))</f>
        <v>0</v>
      </c>
      <c r="AB347" s="56">
        <f>IF(U347&lt;Gesamt!$B$36,Gesamt!$C$36,IF(U347&lt;Gesamt!$B$37,Gesamt!$C$37,IF(U347&lt;Gesamt!$B$38,Gesamt!$C$38,Gesamt!$C$39)))</f>
        <v>0</v>
      </c>
      <c r="AC347" s="36">
        <f>IF(AA347&gt;0,IF(AA347&lt;X347,K347/12*Gesamt!$C$32*(1+L347)^(Gesamt!$B$32-VB!V347)*(1+$K$4),0),0)</f>
        <v>0</v>
      </c>
      <c r="AD347" s="36">
        <f>(AC347/Gesamt!$B$32*V347/((1+Gesamt!$B$29)^(Gesamt!$B$32-VB!V347))*(1+AB347))</f>
        <v>0</v>
      </c>
      <c r="AE347" s="55">
        <f>IF(YEAR($Y347)&lt;=YEAR(Gesamt!$B$2),0,IF($V347&lt;Gesamt!$B$33,(IF($I347=0,$G347,$I347)+365.25*Gesamt!$B$33),0))</f>
        <v>0</v>
      </c>
      <c r="AF347" s="36" t="b">
        <f>IF(AE347&gt;0,IF(AE347&lt;$Y347,$K347/12*Gesamt!$C$33*(1+$L347)^(Gesamt!$B$33-VB!$V347)*(1+$K$4),IF(W347&gt;=35,K347/12*Gesamt!$C$33*(1+L347)^(W347-VB!V347)*(1+$K$4),0)))</f>
        <v>0</v>
      </c>
      <c r="AG347" s="36">
        <f>IF(W347&gt;=40,(AF347/Gesamt!$B$33*V347/((1+Gesamt!$B$29)^(Gesamt!$B$33-VB!V347))*(1+AB347)),IF(W347&gt;=35,(AF347/W347*V347/((1+Gesamt!$B$29)^(W347-VB!V347))*(1+AB347)),0))</f>
        <v>0</v>
      </c>
    </row>
    <row r="348" spans="4:33" x14ac:dyDescent="0.15">
      <c r="D348" s="41"/>
      <c r="F348" s="40"/>
      <c r="G348" s="40"/>
      <c r="J348" s="47"/>
      <c r="K348" s="32">
        <f t="shared" si="69"/>
        <v>0</v>
      </c>
      <c r="L348" s="48">
        <v>1.4999999999999999E-2</v>
      </c>
      <c r="M348" s="49">
        <f t="shared" si="70"/>
        <v>-50.997946611909654</v>
      </c>
      <c r="N348" s="50">
        <f>(Gesamt!$B$2-IF(H348=0,G348,H348))/365.25</f>
        <v>116</v>
      </c>
      <c r="O348" s="50">
        <f t="shared" si="65"/>
        <v>65.002053388090346</v>
      </c>
      <c r="P348" s="51">
        <f>IF(AND(OR(AND(H348&lt;=Gesamt!$B$11,G348&lt;=Gesamt!$B$11),AND(H348&gt;0,H348&lt;=Gesamt!$B$11)), O348&gt;=Gesamt!$B$4),VLOOKUP(O348,Gesamt!$B$4:$C$9,2),0)</f>
        <v>12</v>
      </c>
      <c r="Q348" s="37">
        <f>IF(M348&gt;0,((P348*K348/12)/O348*N348*((1+L348)^M348))/((1+Gesamt!$B$29)^(O348-N348)),0)</f>
        <v>0</v>
      </c>
      <c r="R348" s="52">
        <f>(F348+(IF(C348="W",IF(F348&lt;23347,VLOOKUP(23346,Staffelung,2,FALSE)*365.25,IF(F348&gt;24990,VLOOKUP(24991,Staffelung,2,FALSE)*365.25,VLOOKUP(F348,Staffelung,2,FALSE)*365.25)),Gesamt!$B$26*365.25)))</f>
        <v>23741.25</v>
      </c>
      <c r="S348" s="52">
        <f t="shared" si="71"/>
        <v>23742</v>
      </c>
      <c r="T348" s="53">
        <f t="shared" si="66"/>
        <v>65</v>
      </c>
      <c r="U348" s="49">
        <f t="shared" si="72"/>
        <v>-50.997946611909654</v>
      </c>
      <c r="V348" s="50">
        <f>(Gesamt!$B$2-IF(I348=0,G348,I348))/365.25</f>
        <v>116</v>
      </c>
      <c r="W348" s="50">
        <f t="shared" si="67"/>
        <v>65.002053388090346</v>
      </c>
      <c r="X348" s="54">
        <f>(F348+(IF(C348="W",IF(F348&lt;23347,VLOOKUP(23346,Staffelung,2,FALSE)*365.25,IF(F348&gt;24990,VLOOKUP(24991,Staffelung,2,FALSE)*365.25,VLOOKUP(F348,Staffelung,2,FALSE)*365.25)),Gesamt!$B$26*365.25)))</f>
        <v>23741.25</v>
      </c>
      <c r="Y348" s="52">
        <f t="shared" si="73"/>
        <v>23742</v>
      </c>
      <c r="Z348" s="53">
        <f t="shared" si="68"/>
        <v>65</v>
      </c>
      <c r="AA348" s="55">
        <f>IF(YEAR(Y348)&lt;=YEAR(Gesamt!$B$2),0,IF(V348&lt;Gesamt!$B$32,(IF(I348=0,G348,I348)+365.25*Gesamt!$B$32),0))</f>
        <v>0</v>
      </c>
      <c r="AB348" s="56">
        <f>IF(U348&lt;Gesamt!$B$36,Gesamt!$C$36,IF(U348&lt;Gesamt!$B$37,Gesamt!$C$37,IF(U348&lt;Gesamt!$B$38,Gesamt!$C$38,Gesamt!$C$39)))</f>
        <v>0</v>
      </c>
      <c r="AC348" s="36">
        <f>IF(AA348&gt;0,IF(AA348&lt;X348,K348/12*Gesamt!$C$32*(1+L348)^(Gesamt!$B$32-VB!V348)*(1+$K$4),0),0)</f>
        <v>0</v>
      </c>
      <c r="AD348" s="36">
        <f>(AC348/Gesamt!$B$32*V348/((1+Gesamt!$B$29)^(Gesamt!$B$32-VB!V348))*(1+AB348))</f>
        <v>0</v>
      </c>
      <c r="AE348" s="55">
        <f>IF(YEAR($Y348)&lt;=YEAR(Gesamt!$B$2),0,IF($V348&lt;Gesamt!$B$33,(IF($I348=0,$G348,$I348)+365.25*Gesamt!$B$33),0))</f>
        <v>0</v>
      </c>
      <c r="AF348" s="36" t="b">
        <f>IF(AE348&gt;0,IF(AE348&lt;$Y348,$K348/12*Gesamt!$C$33*(1+$L348)^(Gesamt!$B$33-VB!$V348)*(1+$K$4),IF(W348&gt;=35,K348/12*Gesamt!$C$33*(1+L348)^(W348-VB!V348)*(1+$K$4),0)))</f>
        <v>0</v>
      </c>
      <c r="AG348" s="36">
        <f>IF(W348&gt;=40,(AF348/Gesamt!$B$33*V348/((1+Gesamt!$B$29)^(Gesamt!$B$33-VB!V348))*(1+AB348)),IF(W348&gt;=35,(AF348/W348*V348/((1+Gesamt!$B$29)^(W348-VB!V348))*(1+AB348)),0))</f>
        <v>0</v>
      </c>
    </row>
    <row r="349" spans="4:33" x14ac:dyDescent="0.15">
      <c r="D349" s="41"/>
      <c r="F349" s="40"/>
      <c r="G349" s="40"/>
      <c r="J349" s="47"/>
      <c r="K349" s="32">
        <f t="shared" si="69"/>
        <v>0</v>
      </c>
      <c r="L349" s="48">
        <v>1.4999999999999999E-2</v>
      </c>
      <c r="M349" s="49">
        <f t="shared" si="70"/>
        <v>-50.997946611909654</v>
      </c>
      <c r="N349" s="50">
        <f>(Gesamt!$B$2-IF(H349=0,G349,H349))/365.25</f>
        <v>116</v>
      </c>
      <c r="O349" s="50">
        <f t="shared" si="65"/>
        <v>65.002053388090346</v>
      </c>
      <c r="P349" s="51">
        <f>IF(AND(OR(AND(H349&lt;=Gesamt!$B$11,G349&lt;=Gesamt!$B$11),AND(H349&gt;0,H349&lt;=Gesamt!$B$11)), O349&gt;=Gesamt!$B$4),VLOOKUP(O349,Gesamt!$B$4:$C$9,2),0)</f>
        <v>12</v>
      </c>
      <c r="Q349" s="37">
        <f>IF(M349&gt;0,((P349*K349/12)/O349*N349*((1+L349)^M349))/((1+Gesamt!$B$29)^(O349-N349)),0)</f>
        <v>0</v>
      </c>
      <c r="R349" s="52">
        <f>(F349+(IF(C349="W",IF(F349&lt;23347,VLOOKUP(23346,Staffelung,2,FALSE)*365.25,IF(F349&gt;24990,VLOOKUP(24991,Staffelung,2,FALSE)*365.25,VLOOKUP(F349,Staffelung,2,FALSE)*365.25)),Gesamt!$B$26*365.25)))</f>
        <v>23741.25</v>
      </c>
      <c r="S349" s="52">
        <f t="shared" si="71"/>
        <v>23742</v>
      </c>
      <c r="T349" s="53">
        <f t="shared" si="66"/>
        <v>65</v>
      </c>
      <c r="U349" s="49">
        <f t="shared" si="72"/>
        <v>-50.997946611909654</v>
      </c>
      <c r="V349" s="50">
        <f>(Gesamt!$B$2-IF(I349=0,G349,I349))/365.25</f>
        <v>116</v>
      </c>
      <c r="W349" s="50">
        <f t="shared" si="67"/>
        <v>65.002053388090346</v>
      </c>
      <c r="X349" s="54">
        <f>(F349+(IF(C349="W",IF(F349&lt;23347,VLOOKUP(23346,Staffelung,2,FALSE)*365.25,IF(F349&gt;24990,VLOOKUP(24991,Staffelung,2,FALSE)*365.25,VLOOKUP(F349,Staffelung,2,FALSE)*365.25)),Gesamt!$B$26*365.25)))</f>
        <v>23741.25</v>
      </c>
      <c r="Y349" s="52">
        <f t="shared" si="73"/>
        <v>23742</v>
      </c>
      <c r="Z349" s="53">
        <f t="shared" si="68"/>
        <v>65</v>
      </c>
      <c r="AA349" s="55">
        <f>IF(YEAR(Y349)&lt;=YEAR(Gesamt!$B$2),0,IF(V349&lt;Gesamt!$B$32,(IF(I349=0,G349,I349)+365.25*Gesamt!$B$32),0))</f>
        <v>0</v>
      </c>
      <c r="AB349" s="56">
        <f>IF(U349&lt;Gesamt!$B$36,Gesamt!$C$36,IF(U349&lt;Gesamt!$B$37,Gesamt!$C$37,IF(U349&lt;Gesamt!$B$38,Gesamt!$C$38,Gesamt!$C$39)))</f>
        <v>0</v>
      </c>
      <c r="AC349" s="36">
        <f>IF(AA349&gt;0,IF(AA349&lt;X349,K349/12*Gesamt!$C$32*(1+L349)^(Gesamt!$B$32-VB!V349)*(1+$K$4),0),0)</f>
        <v>0</v>
      </c>
      <c r="AD349" s="36">
        <f>(AC349/Gesamt!$B$32*V349/((1+Gesamt!$B$29)^(Gesamt!$B$32-VB!V349))*(1+AB349))</f>
        <v>0</v>
      </c>
      <c r="AE349" s="55">
        <f>IF(YEAR($Y349)&lt;=YEAR(Gesamt!$B$2),0,IF($V349&lt;Gesamt!$B$33,(IF($I349=0,$G349,$I349)+365.25*Gesamt!$B$33),0))</f>
        <v>0</v>
      </c>
      <c r="AF349" s="36" t="b">
        <f>IF(AE349&gt;0,IF(AE349&lt;$Y349,$K349/12*Gesamt!$C$33*(1+$L349)^(Gesamt!$B$33-VB!$V349)*(1+$K$4),IF(W349&gt;=35,K349/12*Gesamt!$C$33*(1+L349)^(W349-VB!V349)*(1+$K$4),0)))</f>
        <v>0</v>
      </c>
      <c r="AG349" s="36">
        <f>IF(W349&gt;=40,(AF349/Gesamt!$B$33*V349/((1+Gesamt!$B$29)^(Gesamt!$B$33-VB!V349))*(1+AB349)),IF(W349&gt;=35,(AF349/W349*V349/((1+Gesamt!$B$29)^(W349-VB!V349))*(1+AB349)),0))</f>
        <v>0</v>
      </c>
    </row>
    <row r="350" spans="4:33" x14ac:dyDescent="0.15">
      <c r="D350" s="41"/>
      <c r="F350" s="40"/>
      <c r="G350" s="40"/>
      <c r="J350" s="47"/>
      <c r="K350" s="32">
        <f t="shared" si="69"/>
        <v>0</v>
      </c>
      <c r="L350" s="48">
        <v>1.4999999999999999E-2</v>
      </c>
      <c r="M350" s="49">
        <f t="shared" si="70"/>
        <v>-50.997946611909654</v>
      </c>
      <c r="N350" s="50">
        <f>(Gesamt!$B$2-IF(H350=0,G350,H350))/365.25</f>
        <v>116</v>
      </c>
      <c r="O350" s="50">
        <f t="shared" si="65"/>
        <v>65.002053388090346</v>
      </c>
      <c r="P350" s="51">
        <f>IF(AND(OR(AND(H350&lt;=Gesamt!$B$11,G350&lt;=Gesamt!$B$11),AND(H350&gt;0,H350&lt;=Gesamt!$B$11)), O350&gt;=Gesamt!$B$4),VLOOKUP(O350,Gesamt!$B$4:$C$9,2),0)</f>
        <v>12</v>
      </c>
      <c r="Q350" s="37">
        <f>IF(M350&gt;0,((P350*K350/12)/O350*N350*((1+L350)^M350))/((1+Gesamt!$B$29)^(O350-N350)),0)</f>
        <v>0</v>
      </c>
      <c r="R350" s="52">
        <f>(F350+(IF(C350="W",IF(F350&lt;23347,VLOOKUP(23346,Staffelung,2,FALSE)*365.25,IF(F350&gt;24990,VLOOKUP(24991,Staffelung,2,FALSE)*365.25,VLOOKUP(F350,Staffelung,2,FALSE)*365.25)),Gesamt!$B$26*365.25)))</f>
        <v>23741.25</v>
      </c>
      <c r="S350" s="52">
        <f t="shared" si="71"/>
        <v>23742</v>
      </c>
      <c r="T350" s="53">
        <f t="shared" si="66"/>
        <v>65</v>
      </c>
      <c r="U350" s="49">
        <f t="shared" si="72"/>
        <v>-50.997946611909654</v>
      </c>
      <c r="V350" s="50">
        <f>(Gesamt!$B$2-IF(I350=0,G350,I350))/365.25</f>
        <v>116</v>
      </c>
      <c r="W350" s="50">
        <f t="shared" si="67"/>
        <v>65.002053388090346</v>
      </c>
      <c r="X350" s="54">
        <f>(F350+(IF(C350="W",IF(F350&lt;23347,VLOOKUP(23346,Staffelung,2,FALSE)*365.25,IF(F350&gt;24990,VLOOKUP(24991,Staffelung,2,FALSE)*365.25,VLOOKUP(F350,Staffelung,2,FALSE)*365.25)),Gesamt!$B$26*365.25)))</f>
        <v>23741.25</v>
      </c>
      <c r="Y350" s="52">
        <f t="shared" si="73"/>
        <v>23742</v>
      </c>
      <c r="Z350" s="53">
        <f t="shared" si="68"/>
        <v>65</v>
      </c>
      <c r="AA350" s="55">
        <f>IF(YEAR(Y350)&lt;=YEAR(Gesamt!$B$2),0,IF(V350&lt;Gesamt!$B$32,(IF(I350=0,G350,I350)+365.25*Gesamt!$B$32),0))</f>
        <v>0</v>
      </c>
      <c r="AB350" s="56">
        <f>IF(U350&lt;Gesamt!$B$36,Gesamt!$C$36,IF(U350&lt;Gesamt!$B$37,Gesamt!$C$37,IF(U350&lt;Gesamt!$B$38,Gesamt!$C$38,Gesamt!$C$39)))</f>
        <v>0</v>
      </c>
      <c r="AC350" s="36">
        <f>IF(AA350&gt;0,IF(AA350&lt;X350,K350/12*Gesamt!$C$32*(1+L350)^(Gesamt!$B$32-VB!V350)*(1+$K$4),0),0)</f>
        <v>0</v>
      </c>
      <c r="AD350" s="36">
        <f>(AC350/Gesamt!$B$32*V350/((1+Gesamt!$B$29)^(Gesamt!$B$32-VB!V350))*(1+AB350))</f>
        <v>0</v>
      </c>
      <c r="AE350" s="55">
        <f>IF(YEAR($Y350)&lt;=YEAR(Gesamt!$B$2),0,IF($V350&lt;Gesamt!$B$33,(IF($I350=0,$G350,$I350)+365.25*Gesamt!$B$33),0))</f>
        <v>0</v>
      </c>
      <c r="AF350" s="36" t="b">
        <f>IF(AE350&gt;0,IF(AE350&lt;$Y350,$K350/12*Gesamt!$C$33*(1+$L350)^(Gesamt!$B$33-VB!$V350)*(1+$K$4),IF(W350&gt;=35,K350/12*Gesamt!$C$33*(1+L350)^(W350-VB!V350)*(1+$K$4),0)))</f>
        <v>0</v>
      </c>
      <c r="AG350" s="36">
        <f>IF(W350&gt;=40,(AF350/Gesamt!$B$33*V350/((1+Gesamt!$B$29)^(Gesamt!$B$33-VB!V350))*(1+AB350)),IF(W350&gt;=35,(AF350/W350*V350/((1+Gesamt!$B$29)^(W350-VB!V350))*(1+AB350)),0))</f>
        <v>0</v>
      </c>
    </row>
    <row r="351" spans="4:33" x14ac:dyDescent="0.15">
      <c r="D351" s="41"/>
      <c r="F351" s="40"/>
      <c r="G351" s="40"/>
      <c r="J351" s="47"/>
      <c r="K351" s="32">
        <f t="shared" si="69"/>
        <v>0</v>
      </c>
      <c r="L351" s="48">
        <v>1.4999999999999999E-2</v>
      </c>
      <c r="M351" s="49">
        <f t="shared" si="70"/>
        <v>-50.997946611909654</v>
      </c>
      <c r="N351" s="50">
        <f>(Gesamt!$B$2-IF(H351=0,G351,H351))/365.25</f>
        <v>116</v>
      </c>
      <c r="O351" s="50">
        <f t="shared" si="65"/>
        <v>65.002053388090346</v>
      </c>
      <c r="P351" s="51">
        <f>IF(AND(OR(AND(H351&lt;=Gesamt!$B$11,G351&lt;=Gesamt!$B$11),AND(H351&gt;0,H351&lt;=Gesamt!$B$11)), O351&gt;=Gesamt!$B$4),VLOOKUP(O351,Gesamt!$B$4:$C$9,2),0)</f>
        <v>12</v>
      </c>
      <c r="Q351" s="37">
        <f>IF(M351&gt;0,((P351*K351/12)/O351*N351*((1+L351)^M351))/((1+Gesamt!$B$29)^(O351-N351)),0)</f>
        <v>0</v>
      </c>
      <c r="R351" s="52">
        <f>(F351+(IF(C351="W",IF(F351&lt;23347,VLOOKUP(23346,Staffelung,2,FALSE)*365.25,IF(F351&gt;24990,VLOOKUP(24991,Staffelung,2,FALSE)*365.25,VLOOKUP(F351,Staffelung,2,FALSE)*365.25)),Gesamt!$B$26*365.25)))</f>
        <v>23741.25</v>
      </c>
      <c r="S351" s="52">
        <f t="shared" si="71"/>
        <v>23742</v>
      </c>
      <c r="T351" s="53">
        <f t="shared" si="66"/>
        <v>65</v>
      </c>
      <c r="U351" s="49">
        <f t="shared" si="72"/>
        <v>-50.997946611909654</v>
      </c>
      <c r="V351" s="50">
        <f>(Gesamt!$B$2-IF(I351=0,G351,I351))/365.25</f>
        <v>116</v>
      </c>
      <c r="W351" s="50">
        <f t="shared" si="67"/>
        <v>65.002053388090346</v>
      </c>
      <c r="X351" s="54">
        <f>(F351+(IF(C351="W",IF(F351&lt;23347,VLOOKUP(23346,Staffelung,2,FALSE)*365.25,IF(F351&gt;24990,VLOOKUP(24991,Staffelung,2,FALSE)*365.25,VLOOKUP(F351,Staffelung,2,FALSE)*365.25)),Gesamt!$B$26*365.25)))</f>
        <v>23741.25</v>
      </c>
      <c r="Y351" s="52">
        <f t="shared" si="73"/>
        <v>23742</v>
      </c>
      <c r="Z351" s="53">
        <f t="shared" si="68"/>
        <v>65</v>
      </c>
      <c r="AA351" s="55">
        <f>IF(YEAR(Y351)&lt;=YEAR(Gesamt!$B$2),0,IF(V351&lt;Gesamt!$B$32,(IF(I351=0,G351,I351)+365.25*Gesamt!$B$32),0))</f>
        <v>0</v>
      </c>
      <c r="AB351" s="56">
        <f>IF(U351&lt;Gesamt!$B$36,Gesamt!$C$36,IF(U351&lt;Gesamt!$B$37,Gesamt!$C$37,IF(U351&lt;Gesamt!$B$38,Gesamt!$C$38,Gesamt!$C$39)))</f>
        <v>0</v>
      </c>
      <c r="AC351" s="36">
        <f>IF(AA351&gt;0,IF(AA351&lt;X351,K351/12*Gesamt!$C$32*(1+L351)^(Gesamt!$B$32-VB!V351)*(1+$K$4),0),0)</f>
        <v>0</v>
      </c>
      <c r="AD351" s="36">
        <f>(AC351/Gesamt!$B$32*V351/((1+Gesamt!$B$29)^(Gesamt!$B$32-VB!V351))*(1+AB351))</f>
        <v>0</v>
      </c>
      <c r="AE351" s="55">
        <f>IF(YEAR($Y351)&lt;=YEAR(Gesamt!$B$2),0,IF($V351&lt;Gesamt!$B$33,(IF($I351=0,$G351,$I351)+365.25*Gesamt!$B$33),0))</f>
        <v>0</v>
      </c>
      <c r="AF351" s="36" t="b">
        <f>IF(AE351&gt;0,IF(AE351&lt;$Y351,$K351/12*Gesamt!$C$33*(1+$L351)^(Gesamt!$B$33-VB!$V351)*(1+$K$4),IF(W351&gt;=35,K351/12*Gesamt!$C$33*(1+L351)^(W351-VB!V351)*(1+$K$4),0)))</f>
        <v>0</v>
      </c>
      <c r="AG351" s="36">
        <f>IF(W351&gt;=40,(AF351/Gesamt!$B$33*V351/((1+Gesamt!$B$29)^(Gesamt!$B$33-VB!V351))*(1+AB351)),IF(W351&gt;=35,(AF351/W351*V351/((1+Gesamt!$B$29)^(W351-VB!V351))*(1+AB351)),0))</f>
        <v>0</v>
      </c>
    </row>
    <row r="352" spans="4:33" x14ac:dyDescent="0.15">
      <c r="D352" s="41"/>
      <c r="F352" s="40"/>
      <c r="G352" s="40"/>
      <c r="J352" s="47"/>
      <c r="K352" s="32">
        <f t="shared" si="69"/>
        <v>0</v>
      </c>
      <c r="L352" s="48">
        <v>1.4999999999999999E-2</v>
      </c>
      <c r="M352" s="49">
        <f t="shared" si="70"/>
        <v>-50.997946611909654</v>
      </c>
      <c r="N352" s="50">
        <f>(Gesamt!$B$2-IF(H352=0,G352,H352))/365.25</f>
        <v>116</v>
      </c>
      <c r="O352" s="50">
        <f t="shared" si="65"/>
        <v>65.002053388090346</v>
      </c>
      <c r="P352" s="51">
        <f>IF(AND(OR(AND(H352&lt;=Gesamt!$B$11,G352&lt;=Gesamt!$B$11),AND(H352&gt;0,H352&lt;=Gesamt!$B$11)), O352&gt;=Gesamt!$B$4),VLOOKUP(O352,Gesamt!$B$4:$C$9,2),0)</f>
        <v>12</v>
      </c>
      <c r="Q352" s="37">
        <f>IF(M352&gt;0,((P352*K352/12)/O352*N352*((1+L352)^M352))/((1+Gesamt!$B$29)^(O352-N352)),0)</f>
        <v>0</v>
      </c>
      <c r="R352" s="52">
        <f>(F352+(IF(C352="W",IF(F352&lt;23347,VLOOKUP(23346,Staffelung,2,FALSE)*365.25,IF(F352&gt;24990,VLOOKUP(24991,Staffelung,2,FALSE)*365.25,VLOOKUP(F352,Staffelung,2,FALSE)*365.25)),Gesamt!$B$26*365.25)))</f>
        <v>23741.25</v>
      </c>
      <c r="S352" s="52">
        <f t="shared" si="71"/>
        <v>23742</v>
      </c>
      <c r="T352" s="53">
        <f t="shared" si="66"/>
        <v>65</v>
      </c>
      <c r="U352" s="49">
        <f t="shared" si="72"/>
        <v>-50.997946611909654</v>
      </c>
      <c r="V352" s="50">
        <f>(Gesamt!$B$2-IF(I352=0,G352,I352))/365.25</f>
        <v>116</v>
      </c>
      <c r="W352" s="50">
        <f t="shared" si="67"/>
        <v>65.002053388090346</v>
      </c>
      <c r="X352" s="54">
        <f>(F352+(IF(C352="W",IF(F352&lt;23347,VLOOKUP(23346,Staffelung,2,FALSE)*365.25,IF(F352&gt;24990,VLOOKUP(24991,Staffelung,2,FALSE)*365.25,VLOOKUP(F352,Staffelung,2,FALSE)*365.25)),Gesamt!$B$26*365.25)))</f>
        <v>23741.25</v>
      </c>
      <c r="Y352" s="52">
        <f t="shared" si="73"/>
        <v>23742</v>
      </c>
      <c r="Z352" s="53">
        <f t="shared" si="68"/>
        <v>65</v>
      </c>
      <c r="AA352" s="55">
        <f>IF(YEAR(Y352)&lt;=YEAR(Gesamt!$B$2),0,IF(V352&lt;Gesamt!$B$32,(IF(I352=0,G352,I352)+365.25*Gesamt!$B$32),0))</f>
        <v>0</v>
      </c>
      <c r="AB352" s="56">
        <f>IF(U352&lt;Gesamt!$B$36,Gesamt!$C$36,IF(U352&lt;Gesamt!$B$37,Gesamt!$C$37,IF(U352&lt;Gesamt!$B$38,Gesamt!$C$38,Gesamt!$C$39)))</f>
        <v>0</v>
      </c>
      <c r="AC352" s="36">
        <f>IF(AA352&gt;0,IF(AA352&lt;X352,K352/12*Gesamt!$C$32*(1+L352)^(Gesamt!$B$32-VB!V352)*(1+$K$4),0),0)</f>
        <v>0</v>
      </c>
      <c r="AD352" s="36">
        <f>(AC352/Gesamt!$B$32*V352/((1+Gesamt!$B$29)^(Gesamt!$B$32-VB!V352))*(1+AB352))</f>
        <v>0</v>
      </c>
      <c r="AE352" s="55">
        <f>IF(YEAR($Y352)&lt;=YEAR(Gesamt!$B$2),0,IF($V352&lt;Gesamt!$B$33,(IF($I352=0,$G352,$I352)+365.25*Gesamt!$B$33),0))</f>
        <v>0</v>
      </c>
      <c r="AF352" s="36" t="b">
        <f>IF(AE352&gt;0,IF(AE352&lt;$Y352,$K352/12*Gesamt!$C$33*(1+$L352)^(Gesamt!$B$33-VB!$V352)*(1+$K$4),IF(W352&gt;=35,K352/12*Gesamt!$C$33*(1+L352)^(W352-VB!V352)*(1+$K$4),0)))</f>
        <v>0</v>
      </c>
      <c r="AG352" s="36">
        <f>IF(W352&gt;=40,(AF352/Gesamt!$B$33*V352/((1+Gesamt!$B$29)^(Gesamt!$B$33-VB!V352))*(1+AB352)),IF(W352&gt;=35,(AF352/W352*V352/((1+Gesamt!$B$29)^(W352-VB!V352))*(1+AB352)),0))</f>
        <v>0</v>
      </c>
    </row>
    <row r="353" spans="4:33" x14ac:dyDescent="0.15">
      <c r="D353" s="41"/>
      <c r="F353" s="40"/>
      <c r="G353" s="40"/>
      <c r="J353" s="47"/>
      <c r="K353" s="32">
        <f t="shared" si="69"/>
        <v>0</v>
      </c>
      <c r="L353" s="48">
        <v>1.4999999999999999E-2</v>
      </c>
      <c r="M353" s="49">
        <f t="shared" si="70"/>
        <v>-50.997946611909654</v>
      </c>
      <c r="N353" s="50">
        <f>(Gesamt!$B$2-IF(H353=0,G353,H353))/365.25</f>
        <v>116</v>
      </c>
      <c r="O353" s="50">
        <f t="shared" si="65"/>
        <v>65.002053388090346</v>
      </c>
      <c r="P353" s="51">
        <f>IF(AND(OR(AND(H353&lt;=Gesamt!$B$11,G353&lt;=Gesamt!$B$11),AND(H353&gt;0,H353&lt;=Gesamt!$B$11)), O353&gt;=Gesamt!$B$4),VLOOKUP(O353,Gesamt!$B$4:$C$9,2),0)</f>
        <v>12</v>
      </c>
      <c r="Q353" s="37">
        <f>IF(M353&gt;0,((P353*K353/12)/O353*N353*((1+L353)^M353))/((1+Gesamt!$B$29)^(O353-N353)),0)</f>
        <v>0</v>
      </c>
      <c r="R353" s="52">
        <f>(F353+(IF(C353="W",IF(F353&lt;23347,VLOOKUP(23346,Staffelung,2,FALSE)*365.25,IF(F353&gt;24990,VLOOKUP(24991,Staffelung,2,FALSE)*365.25,VLOOKUP(F353,Staffelung,2,FALSE)*365.25)),Gesamt!$B$26*365.25)))</f>
        <v>23741.25</v>
      </c>
      <c r="S353" s="52">
        <f t="shared" si="71"/>
        <v>23742</v>
      </c>
      <c r="T353" s="53">
        <f t="shared" si="66"/>
        <v>65</v>
      </c>
      <c r="U353" s="49">
        <f t="shared" si="72"/>
        <v>-50.997946611909654</v>
      </c>
      <c r="V353" s="50">
        <f>(Gesamt!$B$2-IF(I353=0,G353,I353))/365.25</f>
        <v>116</v>
      </c>
      <c r="W353" s="50">
        <f t="shared" si="67"/>
        <v>65.002053388090346</v>
      </c>
      <c r="X353" s="54">
        <f>(F353+(IF(C353="W",IF(F353&lt;23347,VLOOKUP(23346,Staffelung,2,FALSE)*365.25,IF(F353&gt;24990,VLOOKUP(24991,Staffelung,2,FALSE)*365.25,VLOOKUP(F353,Staffelung,2,FALSE)*365.25)),Gesamt!$B$26*365.25)))</f>
        <v>23741.25</v>
      </c>
      <c r="Y353" s="52">
        <f t="shared" si="73"/>
        <v>23742</v>
      </c>
      <c r="Z353" s="53">
        <f t="shared" si="68"/>
        <v>65</v>
      </c>
      <c r="AA353" s="55">
        <f>IF(YEAR(Y353)&lt;=YEAR(Gesamt!$B$2),0,IF(V353&lt;Gesamt!$B$32,(IF(I353=0,G353,I353)+365.25*Gesamt!$B$32),0))</f>
        <v>0</v>
      </c>
      <c r="AB353" s="56">
        <f>IF(U353&lt;Gesamt!$B$36,Gesamt!$C$36,IF(U353&lt;Gesamt!$B$37,Gesamt!$C$37,IF(U353&lt;Gesamt!$B$38,Gesamt!$C$38,Gesamt!$C$39)))</f>
        <v>0</v>
      </c>
      <c r="AC353" s="36">
        <f>IF(AA353&gt;0,IF(AA353&lt;X353,K353/12*Gesamt!$C$32*(1+L353)^(Gesamt!$B$32-VB!V353)*(1+$K$4),0),0)</f>
        <v>0</v>
      </c>
      <c r="AD353" s="36">
        <f>(AC353/Gesamt!$B$32*V353/((1+Gesamt!$B$29)^(Gesamt!$B$32-VB!V353))*(1+AB353))</f>
        <v>0</v>
      </c>
      <c r="AE353" s="55">
        <f>IF(YEAR($Y353)&lt;=YEAR(Gesamt!$B$2),0,IF($V353&lt;Gesamt!$B$33,(IF($I353=0,$G353,$I353)+365.25*Gesamt!$B$33),0))</f>
        <v>0</v>
      </c>
      <c r="AF353" s="36" t="b">
        <f>IF(AE353&gt;0,IF(AE353&lt;$Y353,$K353/12*Gesamt!$C$33*(1+$L353)^(Gesamt!$B$33-VB!$V353)*(1+$K$4),IF(W353&gt;=35,K353/12*Gesamt!$C$33*(1+L353)^(W353-VB!V353)*(1+$K$4),0)))</f>
        <v>0</v>
      </c>
      <c r="AG353" s="36">
        <f>IF(W353&gt;=40,(AF353/Gesamt!$B$33*V353/((1+Gesamt!$B$29)^(Gesamt!$B$33-VB!V353))*(1+AB353)),IF(W353&gt;=35,(AF353/W353*V353/((1+Gesamt!$B$29)^(W353-VB!V353))*(1+AB353)),0))</f>
        <v>0</v>
      </c>
    </row>
    <row r="354" spans="4:33" x14ac:dyDescent="0.15">
      <c r="D354" s="41"/>
      <c r="F354" s="40"/>
      <c r="G354" s="40"/>
      <c r="J354" s="47"/>
      <c r="K354" s="32">
        <f t="shared" si="69"/>
        <v>0</v>
      </c>
      <c r="L354" s="48">
        <v>1.4999999999999999E-2</v>
      </c>
      <c r="M354" s="49">
        <f t="shared" si="70"/>
        <v>-50.997946611909654</v>
      </c>
      <c r="N354" s="50">
        <f>(Gesamt!$B$2-IF(H354=0,G354,H354))/365.25</f>
        <v>116</v>
      </c>
      <c r="O354" s="50">
        <f t="shared" si="65"/>
        <v>65.002053388090346</v>
      </c>
      <c r="P354" s="51">
        <f>IF(AND(OR(AND(H354&lt;=Gesamt!$B$11,G354&lt;=Gesamt!$B$11),AND(H354&gt;0,H354&lt;=Gesamt!$B$11)), O354&gt;=Gesamt!$B$4),VLOOKUP(O354,Gesamt!$B$4:$C$9,2),0)</f>
        <v>12</v>
      </c>
      <c r="Q354" s="37">
        <f>IF(M354&gt;0,((P354*K354/12)/O354*N354*((1+L354)^M354))/((1+Gesamt!$B$29)^(O354-N354)),0)</f>
        <v>0</v>
      </c>
      <c r="R354" s="52">
        <f>(F354+(IF(C354="W",IF(F354&lt;23347,VLOOKUP(23346,Staffelung,2,FALSE)*365.25,IF(F354&gt;24990,VLOOKUP(24991,Staffelung,2,FALSE)*365.25,VLOOKUP(F354,Staffelung,2,FALSE)*365.25)),Gesamt!$B$26*365.25)))</f>
        <v>23741.25</v>
      </c>
      <c r="S354" s="52">
        <f t="shared" si="71"/>
        <v>23742</v>
      </c>
      <c r="T354" s="53">
        <f t="shared" si="66"/>
        <v>65</v>
      </c>
      <c r="U354" s="49">
        <f t="shared" si="72"/>
        <v>-50.997946611909654</v>
      </c>
      <c r="V354" s="50">
        <f>(Gesamt!$B$2-IF(I354=0,G354,I354))/365.25</f>
        <v>116</v>
      </c>
      <c r="W354" s="50">
        <f t="shared" si="67"/>
        <v>65.002053388090346</v>
      </c>
      <c r="X354" s="54">
        <f>(F354+(IF(C354="W",IF(F354&lt;23347,VLOOKUP(23346,Staffelung,2,FALSE)*365.25,IF(F354&gt;24990,VLOOKUP(24991,Staffelung,2,FALSE)*365.25,VLOOKUP(F354,Staffelung,2,FALSE)*365.25)),Gesamt!$B$26*365.25)))</f>
        <v>23741.25</v>
      </c>
      <c r="Y354" s="52">
        <f t="shared" si="73"/>
        <v>23742</v>
      </c>
      <c r="Z354" s="53">
        <f t="shared" si="68"/>
        <v>65</v>
      </c>
      <c r="AA354" s="55">
        <f>IF(YEAR(Y354)&lt;=YEAR(Gesamt!$B$2),0,IF(V354&lt;Gesamt!$B$32,(IF(I354=0,G354,I354)+365.25*Gesamt!$B$32),0))</f>
        <v>0</v>
      </c>
      <c r="AB354" s="56">
        <f>IF(U354&lt;Gesamt!$B$36,Gesamt!$C$36,IF(U354&lt;Gesamt!$B$37,Gesamt!$C$37,IF(U354&lt;Gesamt!$B$38,Gesamt!$C$38,Gesamt!$C$39)))</f>
        <v>0</v>
      </c>
      <c r="AC354" s="36">
        <f>IF(AA354&gt;0,IF(AA354&lt;X354,K354/12*Gesamt!$C$32*(1+L354)^(Gesamt!$B$32-VB!V354)*(1+$K$4),0),0)</f>
        <v>0</v>
      </c>
      <c r="AD354" s="36">
        <f>(AC354/Gesamt!$B$32*V354/((1+Gesamt!$B$29)^(Gesamt!$B$32-VB!V354))*(1+AB354))</f>
        <v>0</v>
      </c>
      <c r="AE354" s="55">
        <f>IF(YEAR($Y354)&lt;=YEAR(Gesamt!$B$2),0,IF($V354&lt;Gesamt!$B$33,(IF($I354=0,$G354,$I354)+365.25*Gesamt!$B$33),0))</f>
        <v>0</v>
      </c>
      <c r="AF354" s="36" t="b">
        <f>IF(AE354&gt;0,IF(AE354&lt;$Y354,$K354/12*Gesamt!$C$33*(1+$L354)^(Gesamt!$B$33-VB!$V354)*(1+$K$4),IF(W354&gt;=35,K354/12*Gesamt!$C$33*(1+L354)^(W354-VB!V354)*(1+$K$4),0)))</f>
        <v>0</v>
      </c>
      <c r="AG354" s="36">
        <f>IF(W354&gt;=40,(AF354/Gesamt!$B$33*V354/((1+Gesamt!$B$29)^(Gesamt!$B$33-VB!V354))*(1+AB354)),IF(W354&gt;=35,(AF354/W354*V354/((1+Gesamt!$B$29)^(W354-VB!V354))*(1+AB354)),0))</f>
        <v>0</v>
      </c>
    </row>
    <row r="355" spans="4:33" x14ac:dyDescent="0.15">
      <c r="D355" s="41"/>
      <c r="F355" s="40"/>
      <c r="G355" s="40"/>
      <c r="J355" s="47"/>
      <c r="K355" s="32">
        <f t="shared" si="69"/>
        <v>0</v>
      </c>
      <c r="L355" s="48">
        <v>1.4999999999999999E-2</v>
      </c>
      <c r="M355" s="49">
        <f t="shared" si="70"/>
        <v>-50.997946611909654</v>
      </c>
      <c r="N355" s="50">
        <f>(Gesamt!$B$2-IF(H355=0,G355,H355))/365.25</f>
        <v>116</v>
      </c>
      <c r="O355" s="50">
        <f t="shared" si="65"/>
        <v>65.002053388090346</v>
      </c>
      <c r="P355" s="51">
        <f>IF(AND(OR(AND(H355&lt;=Gesamt!$B$11,G355&lt;=Gesamt!$B$11),AND(H355&gt;0,H355&lt;=Gesamt!$B$11)), O355&gt;=Gesamt!$B$4),VLOOKUP(O355,Gesamt!$B$4:$C$9,2),0)</f>
        <v>12</v>
      </c>
      <c r="Q355" s="37">
        <f>IF(M355&gt;0,((P355*K355/12)/O355*N355*((1+L355)^M355))/((1+Gesamt!$B$29)^(O355-N355)),0)</f>
        <v>0</v>
      </c>
      <c r="R355" s="52">
        <f>(F355+(IF(C355="W",IF(F355&lt;23347,VLOOKUP(23346,Staffelung,2,FALSE)*365.25,IF(F355&gt;24990,VLOOKUP(24991,Staffelung,2,FALSE)*365.25,VLOOKUP(F355,Staffelung,2,FALSE)*365.25)),Gesamt!$B$26*365.25)))</f>
        <v>23741.25</v>
      </c>
      <c r="S355" s="52">
        <f t="shared" si="71"/>
        <v>23742</v>
      </c>
      <c r="T355" s="53">
        <f t="shared" si="66"/>
        <v>65</v>
      </c>
      <c r="U355" s="49">
        <f t="shared" si="72"/>
        <v>-50.997946611909654</v>
      </c>
      <c r="V355" s="50">
        <f>(Gesamt!$B$2-IF(I355=0,G355,I355))/365.25</f>
        <v>116</v>
      </c>
      <c r="W355" s="50">
        <f t="shared" si="67"/>
        <v>65.002053388090346</v>
      </c>
      <c r="X355" s="54">
        <f>(F355+(IF(C355="W",IF(F355&lt;23347,VLOOKUP(23346,Staffelung,2,FALSE)*365.25,IF(F355&gt;24990,VLOOKUP(24991,Staffelung,2,FALSE)*365.25,VLOOKUP(F355,Staffelung,2,FALSE)*365.25)),Gesamt!$B$26*365.25)))</f>
        <v>23741.25</v>
      </c>
      <c r="Y355" s="52">
        <f t="shared" si="73"/>
        <v>23742</v>
      </c>
      <c r="Z355" s="53">
        <f t="shared" si="68"/>
        <v>65</v>
      </c>
      <c r="AA355" s="55">
        <f>IF(YEAR(Y355)&lt;=YEAR(Gesamt!$B$2),0,IF(V355&lt;Gesamt!$B$32,(IF(I355=0,G355,I355)+365.25*Gesamt!$B$32),0))</f>
        <v>0</v>
      </c>
      <c r="AB355" s="56">
        <f>IF(U355&lt;Gesamt!$B$36,Gesamt!$C$36,IF(U355&lt;Gesamt!$B$37,Gesamt!$C$37,IF(U355&lt;Gesamt!$B$38,Gesamt!$C$38,Gesamt!$C$39)))</f>
        <v>0</v>
      </c>
      <c r="AC355" s="36">
        <f>IF(AA355&gt;0,IF(AA355&lt;X355,K355/12*Gesamt!$C$32*(1+L355)^(Gesamt!$B$32-VB!V355)*(1+$K$4),0),0)</f>
        <v>0</v>
      </c>
      <c r="AD355" s="36">
        <f>(AC355/Gesamt!$B$32*V355/((1+Gesamt!$B$29)^(Gesamt!$B$32-VB!V355))*(1+AB355))</f>
        <v>0</v>
      </c>
      <c r="AE355" s="55">
        <f>IF(YEAR($Y355)&lt;=YEAR(Gesamt!$B$2),0,IF($V355&lt;Gesamt!$B$33,(IF($I355=0,$G355,$I355)+365.25*Gesamt!$B$33),0))</f>
        <v>0</v>
      </c>
      <c r="AF355" s="36" t="b">
        <f>IF(AE355&gt;0,IF(AE355&lt;$Y355,$K355/12*Gesamt!$C$33*(1+$L355)^(Gesamt!$B$33-VB!$V355)*(1+$K$4),IF(W355&gt;=35,K355/12*Gesamt!$C$33*(1+L355)^(W355-VB!V355)*(1+$K$4),0)))</f>
        <v>0</v>
      </c>
      <c r="AG355" s="36">
        <f>IF(W355&gt;=40,(AF355/Gesamt!$B$33*V355/((1+Gesamt!$B$29)^(Gesamt!$B$33-VB!V355))*(1+AB355)),IF(W355&gt;=35,(AF355/W355*V355/((1+Gesamt!$B$29)^(W355-VB!V355))*(1+AB355)),0))</f>
        <v>0</v>
      </c>
    </row>
    <row r="356" spans="4:33" x14ac:dyDescent="0.15">
      <c r="D356" s="41"/>
      <c r="F356" s="40"/>
      <c r="G356" s="40"/>
      <c r="J356" s="47"/>
      <c r="K356" s="32">
        <f t="shared" si="69"/>
        <v>0</v>
      </c>
      <c r="L356" s="48">
        <v>1.4999999999999999E-2</v>
      </c>
      <c r="M356" s="49">
        <f t="shared" si="70"/>
        <v>-50.997946611909654</v>
      </c>
      <c r="N356" s="50">
        <f>(Gesamt!$B$2-IF(H356=0,G356,H356))/365.25</f>
        <v>116</v>
      </c>
      <c r="O356" s="50">
        <f t="shared" si="65"/>
        <v>65.002053388090346</v>
      </c>
      <c r="P356" s="51">
        <f>IF(AND(OR(AND(H356&lt;=Gesamt!$B$11,G356&lt;=Gesamt!$B$11),AND(H356&gt;0,H356&lt;=Gesamt!$B$11)), O356&gt;=Gesamt!$B$4),VLOOKUP(O356,Gesamt!$B$4:$C$9,2),0)</f>
        <v>12</v>
      </c>
      <c r="Q356" s="37">
        <f>IF(M356&gt;0,((P356*K356/12)/O356*N356*((1+L356)^M356))/((1+Gesamt!$B$29)^(O356-N356)),0)</f>
        <v>0</v>
      </c>
      <c r="R356" s="52">
        <f>(F356+(IF(C356="W",IF(F356&lt;23347,VLOOKUP(23346,Staffelung,2,FALSE)*365.25,IF(F356&gt;24990,VLOOKUP(24991,Staffelung,2,FALSE)*365.25,VLOOKUP(F356,Staffelung,2,FALSE)*365.25)),Gesamt!$B$26*365.25)))</f>
        <v>23741.25</v>
      </c>
      <c r="S356" s="52">
        <f t="shared" si="71"/>
        <v>23742</v>
      </c>
      <c r="T356" s="53">
        <f t="shared" si="66"/>
        <v>65</v>
      </c>
      <c r="U356" s="49">
        <f t="shared" si="72"/>
        <v>-50.997946611909654</v>
      </c>
      <c r="V356" s="50">
        <f>(Gesamt!$B$2-IF(I356=0,G356,I356))/365.25</f>
        <v>116</v>
      </c>
      <c r="W356" s="50">
        <f t="shared" si="67"/>
        <v>65.002053388090346</v>
      </c>
      <c r="X356" s="54">
        <f>(F356+(IF(C356="W",IF(F356&lt;23347,VLOOKUP(23346,Staffelung,2,FALSE)*365.25,IF(F356&gt;24990,VLOOKUP(24991,Staffelung,2,FALSE)*365.25,VLOOKUP(F356,Staffelung,2,FALSE)*365.25)),Gesamt!$B$26*365.25)))</f>
        <v>23741.25</v>
      </c>
      <c r="Y356" s="52">
        <f t="shared" si="73"/>
        <v>23742</v>
      </c>
      <c r="Z356" s="53">
        <f t="shared" si="68"/>
        <v>65</v>
      </c>
      <c r="AA356" s="55">
        <f>IF(YEAR(Y356)&lt;=YEAR(Gesamt!$B$2),0,IF(V356&lt;Gesamt!$B$32,(IF(I356=0,G356,I356)+365.25*Gesamt!$B$32),0))</f>
        <v>0</v>
      </c>
      <c r="AB356" s="56">
        <f>IF(U356&lt;Gesamt!$B$36,Gesamt!$C$36,IF(U356&lt;Gesamt!$B$37,Gesamt!$C$37,IF(U356&lt;Gesamt!$B$38,Gesamt!$C$38,Gesamt!$C$39)))</f>
        <v>0</v>
      </c>
      <c r="AC356" s="36">
        <f>IF(AA356&gt;0,IF(AA356&lt;X356,K356/12*Gesamt!$C$32*(1+L356)^(Gesamt!$B$32-VB!V356)*(1+$K$4),0),0)</f>
        <v>0</v>
      </c>
      <c r="AD356" s="36">
        <f>(AC356/Gesamt!$B$32*V356/((1+Gesamt!$B$29)^(Gesamt!$B$32-VB!V356))*(1+AB356))</f>
        <v>0</v>
      </c>
      <c r="AE356" s="55">
        <f>IF(YEAR($Y356)&lt;=YEAR(Gesamt!$B$2),0,IF($V356&lt;Gesamt!$B$33,(IF($I356=0,$G356,$I356)+365.25*Gesamt!$B$33),0))</f>
        <v>0</v>
      </c>
      <c r="AF356" s="36" t="b">
        <f>IF(AE356&gt;0,IF(AE356&lt;$Y356,$K356/12*Gesamt!$C$33*(1+$L356)^(Gesamt!$B$33-VB!$V356)*(1+$K$4),IF(W356&gt;=35,K356/12*Gesamt!$C$33*(1+L356)^(W356-VB!V356)*(1+$K$4),0)))</f>
        <v>0</v>
      </c>
      <c r="AG356" s="36">
        <f>IF(W356&gt;=40,(AF356/Gesamt!$B$33*V356/((1+Gesamt!$B$29)^(Gesamt!$B$33-VB!V356))*(1+AB356)),IF(W356&gt;=35,(AF356/W356*V356/((1+Gesamt!$B$29)^(W356-VB!V356))*(1+AB356)),0))</f>
        <v>0</v>
      </c>
    </row>
    <row r="357" spans="4:33" x14ac:dyDescent="0.15">
      <c r="D357" s="41"/>
      <c r="F357" s="40"/>
      <c r="G357" s="40"/>
      <c r="J357" s="47"/>
      <c r="K357" s="32">
        <f t="shared" si="69"/>
        <v>0</v>
      </c>
      <c r="L357" s="48">
        <v>1.4999999999999999E-2</v>
      </c>
      <c r="M357" s="49">
        <f t="shared" si="70"/>
        <v>-50.997946611909654</v>
      </c>
      <c r="N357" s="50">
        <f>(Gesamt!$B$2-IF(H357=0,G357,H357))/365.25</f>
        <v>116</v>
      </c>
      <c r="O357" s="50">
        <f t="shared" si="65"/>
        <v>65.002053388090346</v>
      </c>
      <c r="P357" s="51">
        <f>IF(AND(OR(AND(H357&lt;=Gesamt!$B$11,G357&lt;=Gesamt!$B$11),AND(H357&gt;0,H357&lt;=Gesamt!$B$11)), O357&gt;=Gesamt!$B$4),VLOOKUP(O357,Gesamt!$B$4:$C$9,2),0)</f>
        <v>12</v>
      </c>
      <c r="Q357" s="37">
        <f>IF(M357&gt;0,((P357*K357/12)/O357*N357*((1+L357)^M357))/((1+Gesamt!$B$29)^(O357-N357)),0)</f>
        <v>0</v>
      </c>
      <c r="R357" s="52">
        <f>(F357+(IF(C357="W",IF(F357&lt;23347,VLOOKUP(23346,Staffelung,2,FALSE)*365.25,IF(F357&gt;24990,VLOOKUP(24991,Staffelung,2,FALSE)*365.25,VLOOKUP(F357,Staffelung,2,FALSE)*365.25)),Gesamt!$B$26*365.25)))</f>
        <v>23741.25</v>
      </c>
      <c r="S357" s="52">
        <f t="shared" si="71"/>
        <v>23742</v>
      </c>
      <c r="T357" s="53">
        <f t="shared" si="66"/>
        <v>65</v>
      </c>
      <c r="U357" s="49">
        <f t="shared" si="72"/>
        <v>-50.997946611909654</v>
      </c>
      <c r="V357" s="50">
        <f>(Gesamt!$B$2-IF(I357=0,G357,I357))/365.25</f>
        <v>116</v>
      </c>
      <c r="W357" s="50">
        <f t="shared" si="67"/>
        <v>65.002053388090346</v>
      </c>
      <c r="X357" s="54">
        <f>(F357+(IF(C357="W",IF(F357&lt;23347,VLOOKUP(23346,Staffelung,2,FALSE)*365.25,IF(F357&gt;24990,VLOOKUP(24991,Staffelung,2,FALSE)*365.25,VLOOKUP(F357,Staffelung,2,FALSE)*365.25)),Gesamt!$B$26*365.25)))</f>
        <v>23741.25</v>
      </c>
      <c r="Y357" s="52">
        <f t="shared" si="73"/>
        <v>23742</v>
      </c>
      <c r="Z357" s="53">
        <f t="shared" si="68"/>
        <v>65</v>
      </c>
      <c r="AA357" s="55">
        <f>IF(YEAR(Y357)&lt;=YEAR(Gesamt!$B$2),0,IF(V357&lt;Gesamt!$B$32,(IF(I357=0,G357,I357)+365.25*Gesamt!$B$32),0))</f>
        <v>0</v>
      </c>
      <c r="AB357" s="56">
        <f>IF(U357&lt;Gesamt!$B$36,Gesamt!$C$36,IF(U357&lt;Gesamt!$B$37,Gesamt!$C$37,IF(U357&lt;Gesamt!$B$38,Gesamt!$C$38,Gesamt!$C$39)))</f>
        <v>0</v>
      </c>
      <c r="AC357" s="36">
        <f>IF(AA357&gt;0,IF(AA357&lt;X357,K357/12*Gesamt!$C$32*(1+L357)^(Gesamt!$B$32-VB!V357)*(1+$K$4),0),0)</f>
        <v>0</v>
      </c>
      <c r="AD357" s="36">
        <f>(AC357/Gesamt!$B$32*V357/((1+Gesamt!$B$29)^(Gesamt!$B$32-VB!V357))*(1+AB357))</f>
        <v>0</v>
      </c>
      <c r="AE357" s="55">
        <f>IF(YEAR($Y357)&lt;=YEAR(Gesamt!$B$2),0,IF($V357&lt;Gesamt!$B$33,(IF($I357=0,$G357,$I357)+365.25*Gesamt!$B$33),0))</f>
        <v>0</v>
      </c>
      <c r="AF357" s="36" t="b">
        <f>IF(AE357&gt;0,IF(AE357&lt;$Y357,$K357/12*Gesamt!$C$33*(1+$L357)^(Gesamt!$B$33-VB!$V357)*(1+$K$4),IF(W357&gt;=35,K357/12*Gesamt!$C$33*(1+L357)^(W357-VB!V357)*(1+$K$4),0)))</f>
        <v>0</v>
      </c>
      <c r="AG357" s="36">
        <f>IF(W357&gt;=40,(AF357/Gesamt!$B$33*V357/((1+Gesamt!$B$29)^(Gesamt!$B$33-VB!V357))*(1+AB357)),IF(W357&gt;=35,(AF357/W357*V357/((1+Gesamt!$B$29)^(W357-VB!V357))*(1+AB357)),0))</f>
        <v>0</v>
      </c>
    </row>
    <row r="358" spans="4:33" x14ac:dyDescent="0.15">
      <c r="D358" s="41"/>
      <c r="F358" s="40"/>
      <c r="G358" s="40"/>
      <c r="J358" s="47"/>
      <c r="K358" s="32">
        <f t="shared" si="69"/>
        <v>0</v>
      </c>
      <c r="L358" s="48">
        <v>1.4999999999999999E-2</v>
      </c>
      <c r="M358" s="49">
        <f t="shared" si="70"/>
        <v>-50.997946611909654</v>
      </c>
      <c r="N358" s="50">
        <f>(Gesamt!$B$2-IF(H358=0,G358,H358))/365.25</f>
        <v>116</v>
      </c>
      <c r="O358" s="50">
        <f t="shared" si="65"/>
        <v>65.002053388090346</v>
      </c>
      <c r="P358" s="51">
        <f>IF(AND(OR(AND(H358&lt;=Gesamt!$B$11,G358&lt;=Gesamt!$B$11),AND(H358&gt;0,H358&lt;=Gesamt!$B$11)), O358&gt;=Gesamt!$B$4),VLOOKUP(O358,Gesamt!$B$4:$C$9,2),0)</f>
        <v>12</v>
      </c>
      <c r="Q358" s="37">
        <f>IF(M358&gt;0,((P358*K358/12)/O358*N358*((1+L358)^M358))/((1+Gesamt!$B$29)^(O358-N358)),0)</f>
        <v>0</v>
      </c>
      <c r="R358" s="52">
        <f>(F358+(IF(C358="W",IF(F358&lt;23347,VLOOKUP(23346,Staffelung,2,FALSE)*365.25,IF(F358&gt;24990,VLOOKUP(24991,Staffelung,2,FALSE)*365.25,VLOOKUP(F358,Staffelung,2,FALSE)*365.25)),Gesamt!$B$26*365.25)))</f>
        <v>23741.25</v>
      </c>
      <c r="S358" s="52">
        <f t="shared" si="71"/>
        <v>23742</v>
      </c>
      <c r="T358" s="53">
        <f t="shared" si="66"/>
        <v>65</v>
      </c>
      <c r="U358" s="49">
        <f t="shared" si="72"/>
        <v>-50.997946611909654</v>
      </c>
      <c r="V358" s="50">
        <f>(Gesamt!$B$2-IF(I358=0,G358,I358))/365.25</f>
        <v>116</v>
      </c>
      <c r="W358" s="50">
        <f t="shared" si="67"/>
        <v>65.002053388090346</v>
      </c>
      <c r="X358" s="54">
        <f>(F358+(IF(C358="W",IF(F358&lt;23347,VLOOKUP(23346,Staffelung,2,FALSE)*365.25,IF(F358&gt;24990,VLOOKUP(24991,Staffelung,2,FALSE)*365.25,VLOOKUP(F358,Staffelung,2,FALSE)*365.25)),Gesamt!$B$26*365.25)))</f>
        <v>23741.25</v>
      </c>
      <c r="Y358" s="52">
        <f t="shared" si="73"/>
        <v>23742</v>
      </c>
      <c r="Z358" s="53">
        <f t="shared" si="68"/>
        <v>65</v>
      </c>
      <c r="AA358" s="55">
        <f>IF(YEAR(Y358)&lt;=YEAR(Gesamt!$B$2),0,IF(V358&lt;Gesamt!$B$32,(IF(I358=0,G358,I358)+365.25*Gesamt!$B$32),0))</f>
        <v>0</v>
      </c>
      <c r="AB358" s="56">
        <f>IF(U358&lt;Gesamt!$B$36,Gesamt!$C$36,IF(U358&lt;Gesamt!$B$37,Gesamt!$C$37,IF(U358&lt;Gesamt!$B$38,Gesamt!$C$38,Gesamt!$C$39)))</f>
        <v>0</v>
      </c>
      <c r="AC358" s="36">
        <f>IF(AA358&gt;0,IF(AA358&lt;X358,K358/12*Gesamt!$C$32*(1+L358)^(Gesamt!$B$32-VB!V358)*(1+$K$4),0),0)</f>
        <v>0</v>
      </c>
      <c r="AD358" s="36">
        <f>(AC358/Gesamt!$B$32*V358/((1+Gesamt!$B$29)^(Gesamt!$B$32-VB!V358))*(1+AB358))</f>
        <v>0</v>
      </c>
      <c r="AE358" s="55">
        <f>IF(YEAR($Y358)&lt;=YEAR(Gesamt!$B$2),0,IF($V358&lt;Gesamt!$B$33,(IF($I358=0,$G358,$I358)+365.25*Gesamt!$B$33),0))</f>
        <v>0</v>
      </c>
      <c r="AF358" s="36" t="b">
        <f>IF(AE358&gt;0,IF(AE358&lt;$Y358,$K358/12*Gesamt!$C$33*(1+$L358)^(Gesamt!$B$33-VB!$V358)*(1+$K$4),IF(W358&gt;=35,K358/12*Gesamt!$C$33*(1+L358)^(W358-VB!V358)*(1+$K$4),0)))</f>
        <v>0</v>
      </c>
      <c r="AG358" s="36">
        <f>IF(W358&gt;=40,(AF358/Gesamt!$B$33*V358/((1+Gesamt!$B$29)^(Gesamt!$B$33-VB!V358))*(1+AB358)),IF(W358&gt;=35,(AF358/W358*V358/((1+Gesamt!$B$29)^(W358-VB!V358))*(1+AB358)),0))</f>
        <v>0</v>
      </c>
    </row>
    <row r="359" spans="4:33" x14ac:dyDescent="0.15">
      <c r="D359" s="41"/>
      <c r="F359" s="40"/>
      <c r="G359" s="40"/>
      <c r="J359" s="47"/>
      <c r="K359" s="32">
        <f t="shared" si="69"/>
        <v>0</v>
      </c>
      <c r="L359" s="48">
        <v>1.4999999999999999E-2</v>
      </c>
      <c r="M359" s="49">
        <f t="shared" si="70"/>
        <v>-50.997946611909654</v>
      </c>
      <c r="N359" s="50">
        <f>(Gesamt!$B$2-IF(H359=0,G359,H359))/365.25</f>
        <v>116</v>
      </c>
      <c r="O359" s="50">
        <f t="shared" si="65"/>
        <v>65.002053388090346</v>
      </c>
      <c r="P359" s="51">
        <f>IF(AND(OR(AND(H359&lt;=Gesamt!$B$11,G359&lt;=Gesamt!$B$11),AND(H359&gt;0,H359&lt;=Gesamt!$B$11)), O359&gt;=Gesamt!$B$4),VLOOKUP(O359,Gesamt!$B$4:$C$9,2),0)</f>
        <v>12</v>
      </c>
      <c r="Q359" s="37">
        <f>IF(M359&gt;0,((P359*K359/12)/O359*N359*((1+L359)^M359))/((1+Gesamt!$B$29)^(O359-N359)),0)</f>
        <v>0</v>
      </c>
      <c r="R359" s="52">
        <f>(F359+(IF(C359="W",IF(F359&lt;23347,VLOOKUP(23346,Staffelung,2,FALSE)*365.25,IF(F359&gt;24990,VLOOKUP(24991,Staffelung,2,FALSE)*365.25,VLOOKUP(F359,Staffelung,2,FALSE)*365.25)),Gesamt!$B$26*365.25)))</f>
        <v>23741.25</v>
      </c>
      <c r="S359" s="52">
        <f t="shared" si="71"/>
        <v>23742</v>
      </c>
      <c r="T359" s="53">
        <f t="shared" si="66"/>
        <v>65</v>
      </c>
      <c r="U359" s="49">
        <f t="shared" si="72"/>
        <v>-50.997946611909654</v>
      </c>
      <c r="V359" s="50">
        <f>(Gesamt!$B$2-IF(I359=0,G359,I359))/365.25</f>
        <v>116</v>
      </c>
      <c r="W359" s="50">
        <f t="shared" si="67"/>
        <v>65.002053388090346</v>
      </c>
      <c r="X359" s="54">
        <f>(F359+(IF(C359="W",IF(F359&lt;23347,VLOOKUP(23346,Staffelung,2,FALSE)*365.25,IF(F359&gt;24990,VLOOKUP(24991,Staffelung,2,FALSE)*365.25,VLOOKUP(F359,Staffelung,2,FALSE)*365.25)),Gesamt!$B$26*365.25)))</f>
        <v>23741.25</v>
      </c>
      <c r="Y359" s="52">
        <f t="shared" si="73"/>
        <v>23742</v>
      </c>
      <c r="Z359" s="53">
        <f t="shared" si="68"/>
        <v>65</v>
      </c>
      <c r="AA359" s="55">
        <f>IF(YEAR(Y359)&lt;=YEAR(Gesamt!$B$2),0,IF(V359&lt;Gesamt!$B$32,(IF(I359=0,G359,I359)+365.25*Gesamt!$B$32),0))</f>
        <v>0</v>
      </c>
      <c r="AB359" s="56">
        <f>IF(U359&lt;Gesamt!$B$36,Gesamt!$C$36,IF(U359&lt;Gesamt!$B$37,Gesamt!$C$37,IF(U359&lt;Gesamt!$B$38,Gesamt!$C$38,Gesamt!$C$39)))</f>
        <v>0</v>
      </c>
      <c r="AC359" s="36">
        <f>IF(AA359&gt;0,IF(AA359&lt;X359,K359/12*Gesamt!$C$32*(1+L359)^(Gesamt!$B$32-VB!V359)*(1+$K$4),0),0)</f>
        <v>0</v>
      </c>
      <c r="AD359" s="36">
        <f>(AC359/Gesamt!$B$32*V359/((1+Gesamt!$B$29)^(Gesamt!$B$32-VB!V359))*(1+AB359))</f>
        <v>0</v>
      </c>
      <c r="AE359" s="55">
        <f>IF(YEAR($Y359)&lt;=YEAR(Gesamt!$B$2),0,IF($V359&lt;Gesamt!$B$33,(IF($I359=0,$G359,$I359)+365.25*Gesamt!$B$33),0))</f>
        <v>0</v>
      </c>
      <c r="AF359" s="36" t="b">
        <f>IF(AE359&gt;0,IF(AE359&lt;$Y359,$K359/12*Gesamt!$C$33*(1+$L359)^(Gesamt!$B$33-VB!$V359)*(1+$K$4),IF(W359&gt;=35,K359/12*Gesamt!$C$33*(1+L359)^(W359-VB!V359)*(1+$K$4),0)))</f>
        <v>0</v>
      </c>
      <c r="AG359" s="36">
        <f>IF(W359&gt;=40,(AF359/Gesamt!$B$33*V359/((1+Gesamt!$B$29)^(Gesamt!$B$33-VB!V359))*(1+AB359)),IF(W359&gt;=35,(AF359/W359*V359/((1+Gesamt!$B$29)^(W359-VB!V359))*(1+AB359)),0))</f>
        <v>0</v>
      </c>
    </row>
    <row r="360" spans="4:33" x14ac:dyDescent="0.15">
      <c r="D360" s="41"/>
      <c r="F360" s="40"/>
      <c r="G360" s="40"/>
      <c r="J360" s="47"/>
      <c r="K360" s="32">
        <f t="shared" si="69"/>
        <v>0</v>
      </c>
      <c r="L360" s="48">
        <v>1.4999999999999999E-2</v>
      </c>
      <c r="M360" s="49">
        <f t="shared" si="70"/>
        <v>-50.997946611909654</v>
      </c>
      <c r="N360" s="50">
        <f>(Gesamt!$B$2-IF(H360=0,G360,H360))/365.25</f>
        <v>116</v>
      </c>
      <c r="O360" s="50">
        <f t="shared" si="65"/>
        <v>65.002053388090346</v>
      </c>
      <c r="P360" s="51">
        <f>IF(AND(OR(AND(H360&lt;=Gesamt!$B$11,G360&lt;=Gesamt!$B$11),AND(H360&gt;0,H360&lt;=Gesamt!$B$11)), O360&gt;=Gesamt!$B$4),VLOOKUP(O360,Gesamt!$B$4:$C$9,2),0)</f>
        <v>12</v>
      </c>
      <c r="Q360" s="37">
        <f>IF(M360&gt;0,((P360*K360/12)/O360*N360*((1+L360)^M360))/((1+Gesamt!$B$29)^(O360-N360)),0)</f>
        <v>0</v>
      </c>
      <c r="R360" s="52">
        <f>(F360+(IF(C360="W",IF(F360&lt;23347,VLOOKUP(23346,Staffelung,2,FALSE)*365.25,IF(F360&gt;24990,VLOOKUP(24991,Staffelung,2,FALSE)*365.25,VLOOKUP(F360,Staffelung,2,FALSE)*365.25)),Gesamt!$B$26*365.25)))</f>
        <v>23741.25</v>
      </c>
      <c r="S360" s="52">
        <f t="shared" si="71"/>
        <v>23742</v>
      </c>
      <c r="T360" s="53">
        <f t="shared" si="66"/>
        <v>65</v>
      </c>
      <c r="U360" s="49">
        <f t="shared" si="72"/>
        <v>-50.997946611909654</v>
      </c>
      <c r="V360" s="50">
        <f>(Gesamt!$B$2-IF(I360=0,G360,I360))/365.25</f>
        <v>116</v>
      </c>
      <c r="W360" s="50">
        <f t="shared" si="67"/>
        <v>65.002053388090346</v>
      </c>
      <c r="X360" s="54">
        <f>(F360+(IF(C360="W",IF(F360&lt;23347,VLOOKUP(23346,Staffelung,2,FALSE)*365.25,IF(F360&gt;24990,VLOOKUP(24991,Staffelung,2,FALSE)*365.25,VLOOKUP(F360,Staffelung,2,FALSE)*365.25)),Gesamt!$B$26*365.25)))</f>
        <v>23741.25</v>
      </c>
      <c r="Y360" s="52">
        <f t="shared" si="73"/>
        <v>23742</v>
      </c>
      <c r="Z360" s="53">
        <f t="shared" si="68"/>
        <v>65</v>
      </c>
      <c r="AA360" s="55">
        <f>IF(YEAR(Y360)&lt;=YEAR(Gesamt!$B$2),0,IF(V360&lt;Gesamt!$B$32,(IF(I360=0,G360,I360)+365.25*Gesamt!$B$32),0))</f>
        <v>0</v>
      </c>
      <c r="AB360" s="56">
        <f>IF(U360&lt;Gesamt!$B$36,Gesamt!$C$36,IF(U360&lt;Gesamt!$B$37,Gesamt!$C$37,IF(U360&lt;Gesamt!$B$38,Gesamt!$C$38,Gesamt!$C$39)))</f>
        <v>0</v>
      </c>
      <c r="AC360" s="36">
        <f>IF(AA360&gt;0,IF(AA360&lt;X360,K360/12*Gesamt!$C$32*(1+L360)^(Gesamt!$B$32-VB!V360)*(1+$K$4),0),0)</f>
        <v>0</v>
      </c>
      <c r="AD360" s="36">
        <f>(AC360/Gesamt!$B$32*V360/((1+Gesamt!$B$29)^(Gesamt!$B$32-VB!V360))*(1+AB360))</f>
        <v>0</v>
      </c>
      <c r="AE360" s="55">
        <f>IF(YEAR($Y360)&lt;=YEAR(Gesamt!$B$2),0,IF($V360&lt;Gesamt!$B$33,(IF($I360=0,$G360,$I360)+365.25*Gesamt!$B$33),0))</f>
        <v>0</v>
      </c>
      <c r="AF360" s="36" t="b">
        <f>IF(AE360&gt;0,IF(AE360&lt;$Y360,$K360/12*Gesamt!$C$33*(1+$L360)^(Gesamt!$B$33-VB!$V360)*(1+$K$4),IF(W360&gt;=35,K360/12*Gesamt!$C$33*(1+L360)^(W360-VB!V360)*(1+$K$4),0)))</f>
        <v>0</v>
      </c>
      <c r="AG360" s="36">
        <f>IF(W360&gt;=40,(AF360/Gesamt!$B$33*V360/((1+Gesamt!$B$29)^(Gesamt!$B$33-VB!V360))*(1+AB360)),IF(W360&gt;=35,(AF360/W360*V360/((1+Gesamt!$B$29)^(W360-VB!V360))*(1+AB360)),0))</f>
        <v>0</v>
      </c>
    </row>
    <row r="361" spans="4:33" x14ac:dyDescent="0.15">
      <c r="D361" s="41"/>
      <c r="F361" s="40"/>
      <c r="G361" s="40"/>
      <c r="J361" s="47"/>
      <c r="K361" s="32">
        <f t="shared" si="69"/>
        <v>0</v>
      </c>
      <c r="L361" s="48">
        <v>1.4999999999999999E-2</v>
      </c>
      <c r="M361" s="49">
        <f t="shared" si="70"/>
        <v>-50.997946611909654</v>
      </c>
      <c r="N361" s="50">
        <f>(Gesamt!$B$2-IF(H361=0,G361,H361))/365.25</f>
        <v>116</v>
      </c>
      <c r="O361" s="50">
        <f t="shared" si="65"/>
        <v>65.002053388090346</v>
      </c>
      <c r="P361" s="51">
        <f>IF(AND(OR(AND(H361&lt;=Gesamt!$B$11,G361&lt;=Gesamt!$B$11),AND(H361&gt;0,H361&lt;=Gesamt!$B$11)), O361&gt;=Gesamt!$B$4),VLOOKUP(O361,Gesamt!$B$4:$C$9,2),0)</f>
        <v>12</v>
      </c>
      <c r="Q361" s="37">
        <f>IF(M361&gt;0,((P361*K361/12)/O361*N361*((1+L361)^M361))/((1+Gesamt!$B$29)^(O361-N361)),0)</f>
        <v>0</v>
      </c>
      <c r="R361" s="52">
        <f>(F361+(IF(C361="W",IF(F361&lt;23347,VLOOKUP(23346,Staffelung,2,FALSE)*365.25,IF(F361&gt;24990,VLOOKUP(24991,Staffelung,2,FALSE)*365.25,VLOOKUP(F361,Staffelung,2,FALSE)*365.25)),Gesamt!$B$26*365.25)))</f>
        <v>23741.25</v>
      </c>
      <c r="S361" s="52">
        <f t="shared" si="71"/>
        <v>23742</v>
      </c>
      <c r="T361" s="53">
        <f t="shared" si="66"/>
        <v>65</v>
      </c>
      <c r="U361" s="49">
        <f t="shared" si="72"/>
        <v>-50.997946611909654</v>
      </c>
      <c r="V361" s="50">
        <f>(Gesamt!$B$2-IF(I361=0,G361,I361))/365.25</f>
        <v>116</v>
      </c>
      <c r="W361" s="50">
        <f t="shared" si="67"/>
        <v>65.002053388090346</v>
      </c>
      <c r="X361" s="54">
        <f>(F361+(IF(C361="W",IF(F361&lt;23347,VLOOKUP(23346,Staffelung,2,FALSE)*365.25,IF(F361&gt;24990,VLOOKUP(24991,Staffelung,2,FALSE)*365.25,VLOOKUP(F361,Staffelung,2,FALSE)*365.25)),Gesamt!$B$26*365.25)))</f>
        <v>23741.25</v>
      </c>
      <c r="Y361" s="52">
        <f t="shared" si="73"/>
        <v>23742</v>
      </c>
      <c r="Z361" s="53">
        <f t="shared" si="68"/>
        <v>65</v>
      </c>
      <c r="AA361" s="55">
        <f>IF(YEAR(Y361)&lt;=YEAR(Gesamt!$B$2),0,IF(V361&lt;Gesamt!$B$32,(IF(I361=0,G361,I361)+365.25*Gesamt!$B$32),0))</f>
        <v>0</v>
      </c>
      <c r="AB361" s="56">
        <f>IF(U361&lt;Gesamt!$B$36,Gesamt!$C$36,IF(U361&lt;Gesamt!$B$37,Gesamt!$C$37,IF(U361&lt;Gesamt!$B$38,Gesamt!$C$38,Gesamt!$C$39)))</f>
        <v>0</v>
      </c>
      <c r="AC361" s="36">
        <f>IF(AA361&gt;0,IF(AA361&lt;X361,K361/12*Gesamt!$C$32*(1+L361)^(Gesamt!$B$32-VB!V361)*(1+$K$4),0),0)</f>
        <v>0</v>
      </c>
      <c r="AD361" s="36">
        <f>(AC361/Gesamt!$B$32*V361/((1+Gesamt!$B$29)^(Gesamt!$B$32-VB!V361))*(1+AB361))</f>
        <v>0</v>
      </c>
      <c r="AE361" s="55">
        <f>IF(YEAR($Y361)&lt;=YEAR(Gesamt!$B$2),0,IF($V361&lt;Gesamt!$B$33,(IF($I361=0,$G361,$I361)+365.25*Gesamt!$B$33),0))</f>
        <v>0</v>
      </c>
      <c r="AF361" s="36" t="b">
        <f>IF(AE361&gt;0,IF(AE361&lt;$Y361,$K361/12*Gesamt!$C$33*(1+$L361)^(Gesamt!$B$33-VB!$V361)*(1+$K$4),IF(W361&gt;=35,K361/12*Gesamt!$C$33*(1+L361)^(W361-VB!V361)*(1+$K$4),0)))</f>
        <v>0</v>
      </c>
      <c r="AG361" s="36">
        <f>IF(W361&gt;=40,(AF361/Gesamt!$B$33*V361/((1+Gesamt!$B$29)^(Gesamt!$B$33-VB!V361))*(1+AB361)),IF(W361&gt;=35,(AF361/W361*V361/((1+Gesamt!$B$29)^(W361-VB!V361))*(1+AB361)),0))</f>
        <v>0</v>
      </c>
    </row>
    <row r="362" spans="4:33" x14ac:dyDescent="0.15">
      <c r="D362" s="41"/>
      <c r="F362" s="40"/>
      <c r="G362" s="40"/>
      <c r="J362" s="47"/>
      <c r="K362" s="32">
        <f t="shared" si="69"/>
        <v>0</v>
      </c>
      <c r="L362" s="48">
        <v>1.4999999999999999E-2</v>
      </c>
      <c r="M362" s="49">
        <f t="shared" si="70"/>
        <v>-50.997946611909654</v>
      </c>
      <c r="N362" s="50">
        <f>(Gesamt!$B$2-IF(H362=0,G362,H362))/365.25</f>
        <v>116</v>
      </c>
      <c r="O362" s="50">
        <f t="shared" si="65"/>
        <v>65.002053388090346</v>
      </c>
      <c r="P362" s="51">
        <f>IF(AND(OR(AND(H362&lt;=Gesamt!$B$11,G362&lt;=Gesamt!$B$11),AND(H362&gt;0,H362&lt;=Gesamt!$B$11)), O362&gt;=Gesamt!$B$4),VLOOKUP(O362,Gesamt!$B$4:$C$9,2),0)</f>
        <v>12</v>
      </c>
      <c r="Q362" s="37">
        <f>IF(M362&gt;0,((P362*K362/12)/O362*N362*((1+L362)^M362))/((1+Gesamt!$B$29)^(O362-N362)),0)</f>
        <v>0</v>
      </c>
      <c r="R362" s="52">
        <f>(F362+(IF(C362="W",IF(F362&lt;23347,VLOOKUP(23346,Staffelung,2,FALSE)*365.25,IF(F362&gt;24990,VLOOKUP(24991,Staffelung,2,FALSE)*365.25,VLOOKUP(F362,Staffelung,2,FALSE)*365.25)),Gesamt!$B$26*365.25)))</f>
        <v>23741.25</v>
      </c>
      <c r="S362" s="52">
        <f t="shared" si="71"/>
        <v>23742</v>
      </c>
      <c r="T362" s="53">
        <f t="shared" si="66"/>
        <v>65</v>
      </c>
      <c r="U362" s="49">
        <f t="shared" si="72"/>
        <v>-50.997946611909654</v>
      </c>
      <c r="V362" s="50">
        <f>(Gesamt!$B$2-IF(I362=0,G362,I362))/365.25</f>
        <v>116</v>
      </c>
      <c r="W362" s="50">
        <f t="shared" si="67"/>
        <v>65.002053388090346</v>
      </c>
      <c r="X362" s="54">
        <f>(F362+(IF(C362="W",IF(F362&lt;23347,VLOOKUP(23346,Staffelung,2,FALSE)*365.25,IF(F362&gt;24990,VLOOKUP(24991,Staffelung,2,FALSE)*365.25,VLOOKUP(F362,Staffelung,2,FALSE)*365.25)),Gesamt!$B$26*365.25)))</f>
        <v>23741.25</v>
      </c>
      <c r="Y362" s="52">
        <f t="shared" si="73"/>
        <v>23742</v>
      </c>
      <c r="Z362" s="53">
        <f t="shared" si="68"/>
        <v>65</v>
      </c>
      <c r="AA362" s="55">
        <f>IF(YEAR(Y362)&lt;=YEAR(Gesamt!$B$2),0,IF(V362&lt;Gesamt!$B$32,(IF(I362=0,G362,I362)+365.25*Gesamt!$B$32),0))</f>
        <v>0</v>
      </c>
      <c r="AB362" s="56">
        <f>IF(U362&lt;Gesamt!$B$36,Gesamt!$C$36,IF(U362&lt;Gesamt!$B$37,Gesamt!$C$37,IF(U362&lt;Gesamt!$B$38,Gesamt!$C$38,Gesamt!$C$39)))</f>
        <v>0</v>
      </c>
      <c r="AC362" s="36">
        <f>IF(AA362&gt;0,IF(AA362&lt;X362,K362/12*Gesamt!$C$32*(1+L362)^(Gesamt!$B$32-VB!V362)*(1+$K$4),0),0)</f>
        <v>0</v>
      </c>
      <c r="AD362" s="36">
        <f>(AC362/Gesamt!$B$32*V362/((1+Gesamt!$B$29)^(Gesamt!$B$32-VB!V362))*(1+AB362))</f>
        <v>0</v>
      </c>
      <c r="AE362" s="55">
        <f>IF(YEAR($Y362)&lt;=YEAR(Gesamt!$B$2),0,IF($V362&lt;Gesamt!$B$33,(IF($I362=0,$G362,$I362)+365.25*Gesamt!$B$33),0))</f>
        <v>0</v>
      </c>
      <c r="AF362" s="36" t="b">
        <f>IF(AE362&gt;0,IF(AE362&lt;$Y362,$K362/12*Gesamt!$C$33*(1+$L362)^(Gesamt!$B$33-VB!$V362)*(1+$K$4),IF(W362&gt;=35,K362/12*Gesamt!$C$33*(1+L362)^(W362-VB!V362)*(1+$K$4),0)))</f>
        <v>0</v>
      </c>
      <c r="AG362" s="36">
        <f>IF(W362&gt;=40,(AF362/Gesamt!$B$33*V362/((1+Gesamt!$B$29)^(Gesamt!$B$33-VB!V362))*(1+AB362)),IF(W362&gt;=35,(AF362/W362*V362/((1+Gesamt!$B$29)^(W362-VB!V362))*(1+AB362)),0))</f>
        <v>0</v>
      </c>
    </row>
    <row r="363" spans="4:33" x14ac:dyDescent="0.15">
      <c r="D363" s="41"/>
      <c r="F363" s="40"/>
      <c r="G363" s="40"/>
      <c r="J363" s="47"/>
      <c r="K363" s="32">
        <f t="shared" si="69"/>
        <v>0</v>
      </c>
      <c r="L363" s="48">
        <v>1.4999999999999999E-2</v>
      </c>
      <c r="M363" s="49">
        <f t="shared" si="70"/>
        <v>-50.997946611909654</v>
      </c>
      <c r="N363" s="50">
        <f>(Gesamt!$B$2-IF(H363=0,G363,H363))/365.25</f>
        <v>116</v>
      </c>
      <c r="O363" s="50">
        <f t="shared" si="65"/>
        <v>65.002053388090346</v>
      </c>
      <c r="P363" s="51">
        <f>IF(AND(OR(AND(H363&lt;=Gesamt!$B$11,G363&lt;=Gesamt!$B$11),AND(H363&gt;0,H363&lt;=Gesamt!$B$11)), O363&gt;=Gesamt!$B$4),VLOOKUP(O363,Gesamt!$B$4:$C$9,2),0)</f>
        <v>12</v>
      </c>
      <c r="Q363" s="37">
        <f>IF(M363&gt;0,((P363*K363/12)/O363*N363*((1+L363)^M363))/((1+Gesamt!$B$29)^(O363-N363)),0)</f>
        <v>0</v>
      </c>
      <c r="R363" s="52">
        <f>(F363+(IF(C363="W",IF(F363&lt;23347,VLOOKUP(23346,Staffelung,2,FALSE)*365.25,IF(F363&gt;24990,VLOOKUP(24991,Staffelung,2,FALSE)*365.25,VLOOKUP(F363,Staffelung,2,FALSE)*365.25)),Gesamt!$B$26*365.25)))</f>
        <v>23741.25</v>
      </c>
      <c r="S363" s="52">
        <f t="shared" si="71"/>
        <v>23742</v>
      </c>
      <c r="T363" s="53">
        <f t="shared" si="66"/>
        <v>65</v>
      </c>
      <c r="U363" s="49">
        <f t="shared" si="72"/>
        <v>-50.997946611909654</v>
      </c>
      <c r="V363" s="50">
        <f>(Gesamt!$B$2-IF(I363=0,G363,I363))/365.25</f>
        <v>116</v>
      </c>
      <c r="W363" s="50">
        <f t="shared" si="67"/>
        <v>65.002053388090346</v>
      </c>
      <c r="X363" s="54">
        <f>(F363+(IF(C363="W",IF(F363&lt;23347,VLOOKUP(23346,Staffelung,2,FALSE)*365.25,IF(F363&gt;24990,VLOOKUP(24991,Staffelung,2,FALSE)*365.25,VLOOKUP(F363,Staffelung,2,FALSE)*365.25)),Gesamt!$B$26*365.25)))</f>
        <v>23741.25</v>
      </c>
      <c r="Y363" s="52">
        <f t="shared" si="73"/>
        <v>23742</v>
      </c>
      <c r="Z363" s="53">
        <f t="shared" si="68"/>
        <v>65</v>
      </c>
      <c r="AA363" s="55">
        <f>IF(YEAR(Y363)&lt;=YEAR(Gesamt!$B$2),0,IF(V363&lt;Gesamt!$B$32,(IF(I363=0,G363,I363)+365.25*Gesamt!$B$32),0))</f>
        <v>0</v>
      </c>
      <c r="AB363" s="56">
        <f>IF(U363&lt;Gesamt!$B$36,Gesamt!$C$36,IF(U363&lt;Gesamt!$B$37,Gesamt!$C$37,IF(U363&lt;Gesamt!$B$38,Gesamt!$C$38,Gesamt!$C$39)))</f>
        <v>0</v>
      </c>
      <c r="AC363" s="36">
        <f>IF(AA363&gt;0,IF(AA363&lt;X363,K363/12*Gesamt!$C$32*(1+L363)^(Gesamt!$B$32-VB!V363)*(1+$K$4),0),0)</f>
        <v>0</v>
      </c>
      <c r="AD363" s="36">
        <f>(AC363/Gesamt!$B$32*V363/((1+Gesamt!$B$29)^(Gesamt!$B$32-VB!V363))*(1+AB363))</f>
        <v>0</v>
      </c>
      <c r="AE363" s="55">
        <f>IF(YEAR($Y363)&lt;=YEAR(Gesamt!$B$2),0,IF($V363&lt;Gesamt!$B$33,(IF($I363=0,$G363,$I363)+365.25*Gesamt!$B$33),0))</f>
        <v>0</v>
      </c>
      <c r="AF363" s="36" t="b">
        <f>IF(AE363&gt;0,IF(AE363&lt;$Y363,$K363/12*Gesamt!$C$33*(1+$L363)^(Gesamt!$B$33-VB!$V363)*(1+$K$4),IF(W363&gt;=35,K363/12*Gesamt!$C$33*(1+L363)^(W363-VB!V363)*(1+$K$4),0)))</f>
        <v>0</v>
      </c>
      <c r="AG363" s="36">
        <f>IF(W363&gt;=40,(AF363/Gesamt!$B$33*V363/((1+Gesamt!$B$29)^(Gesamt!$B$33-VB!V363))*(1+AB363)),IF(W363&gt;=35,(AF363/W363*V363/((1+Gesamt!$B$29)^(W363-VB!V363))*(1+AB363)),0))</f>
        <v>0</v>
      </c>
    </row>
    <row r="364" spans="4:33" x14ac:dyDescent="0.15">
      <c r="D364" s="41"/>
      <c r="F364" s="40"/>
      <c r="G364" s="40"/>
      <c r="J364" s="47"/>
      <c r="K364" s="32">
        <f t="shared" si="69"/>
        <v>0</v>
      </c>
      <c r="L364" s="48">
        <v>1.4999999999999999E-2</v>
      </c>
      <c r="M364" s="49">
        <f t="shared" si="70"/>
        <v>-50.997946611909654</v>
      </c>
      <c r="N364" s="50">
        <f>(Gesamt!$B$2-IF(H364=0,G364,H364))/365.25</f>
        <v>116</v>
      </c>
      <c r="O364" s="50">
        <f t="shared" si="65"/>
        <v>65.002053388090346</v>
      </c>
      <c r="P364" s="51">
        <f>IF(AND(OR(AND(H364&lt;=Gesamt!$B$11,G364&lt;=Gesamt!$B$11),AND(H364&gt;0,H364&lt;=Gesamt!$B$11)), O364&gt;=Gesamt!$B$4),VLOOKUP(O364,Gesamt!$B$4:$C$9,2),0)</f>
        <v>12</v>
      </c>
      <c r="Q364" s="37">
        <f>IF(M364&gt;0,((P364*K364/12)/O364*N364*((1+L364)^M364))/((1+Gesamt!$B$29)^(O364-N364)),0)</f>
        <v>0</v>
      </c>
      <c r="R364" s="52">
        <f>(F364+(IF(C364="W",IF(F364&lt;23347,VLOOKUP(23346,Staffelung,2,FALSE)*365.25,IF(F364&gt;24990,VLOOKUP(24991,Staffelung,2,FALSE)*365.25,VLOOKUP(F364,Staffelung,2,FALSE)*365.25)),Gesamt!$B$26*365.25)))</f>
        <v>23741.25</v>
      </c>
      <c r="S364" s="52">
        <f t="shared" si="71"/>
        <v>23742</v>
      </c>
      <c r="T364" s="53">
        <f t="shared" si="66"/>
        <v>65</v>
      </c>
      <c r="U364" s="49">
        <f t="shared" si="72"/>
        <v>-50.997946611909654</v>
      </c>
      <c r="V364" s="50">
        <f>(Gesamt!$B$2-IF(I364=0,G364,I364))/365.25</f>
        <v>116</v>
      </c>
      <c r="W364" s="50">
        <f t="shared" si="67"/>
        <v>65.002053388090346</v>
      </c>
      <c r="X364" s="54">
        <f>(F364+(IF(C364="W",IF(F364&lt;23347,VLOOKUP(23346,Staffelung,2,FALSE)*365.25,IF(F364&gt;24990,VLOOKUP(24991,Staffelung,2,FALSE)*365.25,VLOOKUP(F364,Staffelung,2,FALSE)*365.25)),Gesamt!$B$26*365.25)))</f>
        <v>23741.25</v>
      </c>
      <c r="Y364" s="52">
        <f t="shared" si="73"/>
        <v>23742</v>
      </c>
      <c r="Z364" s="53">
        <f t="shared" si="68"/>
        <v>65</v>
      </c>
      <c r="AA364" s="55">
        <f>IF(YEAR(Y364)&lt;=YEAR(Gesamt!$B$2),0,IF(V364&lt;Gesamt!$B$32,(IF(I364=0,G364,I364)+365.25*Gesamt!$B$32),0))</f>
        <v>0</v>
      </c>
      <c r="AB364" s="56">
        <f>IF(U364&lt;Gesamt!$B$36,Gesamt!$C$36,IF(U364&lt;Gesamt!$B$37,Gesamt!$C$37,IF(U364&lt;Gesamt!$B$38,Gesamt!$C$38,Gesamt!$C$39)))</f>
        <v>0</v>
      </c>
      <c r="AC364" s="36">
        <f>IF(AA364&gt;0,IF(AA364&lt;X364,K364/12*Gesamt!$C$32*(1+L364)^(Gesamt!$B$32-VB!V364)*(1+$K$4),0),0)</f>
        <v>0</v>
      </c>
      <c r="AD364" s="36">
        <f>(AC364/Gesamt!$B$32*V364/((1+Gesamt!$B$29)^(Gesamt!$B$32-VB!V364))*(1+AB364))</f>
        <v>0</v>
      </c>
      <c r="AE364" s="55">
        <f>IF(YEAR($Y364)&lt;=YEAR(Gesamt!$B$2),0,IF($V364&lt;Gesamt!$B$33,(IF($I364=0,$G364,$I364)+365.25*Gesamt!$B$33),0))</f>
        <v>0</v>
      </c>
      <c r="AF364" s="36" t="b">
        <f>IF(AE364&gt;0,IF(AE364&lt;$Y364,$K364/12*Gesamt!$C$33*(1+$L364)^(Gesamt!$B$33-VB!$V364)*(1+$K$4),IF(W364&gt;=35,K364/12*Gesamt!$C$33*(1+L364)^(W364-VB!V364)*(1+$K$4),0)))</f>
        <v>0</v>
      </c>
      <c r="AG364" s="36">
        <f>IF(W364&gt;=40,(AF364/Gesamt!$B$33*V364/((1+Gesamt!$B$29)^(Gesamt!$B$33-VB!V364))*(1+AB364)),IF(W364&gt;=35,(AF364/W364*V364/((1+Gesamt!$B$29)^(W364-VB!V364))*(1+AB364)),0))</f>
        <v>0</v>
      </c>
    </row>
    <row r="365" spans="4:33" x14ac:dyDescent="0.15">
      <c r="D365" s="41"/>
      <c r="F365" s="40"/>
      <c r="G365" s="40"/>
      <c r="J365" s="47"/>
      <c r="K365" s="32">
        <f t="shared" si="69"/>
        <v>0</v>
      </c>
      <c r="L365" s="48">
        <v>1.4999999999999999E-2</v>
      </c>
      <c r="M365" s="49">
        <f t="shared" si="70"/>
        <v>-50.997946611909654</v>
      </c>
      <c r="N365" s="50">
        <f>(Gesamt!$B$2-IF(H365=0,G365,H365))/365.25</f>
        <v>116</v>
      </c>
      <c r="O365" s="50">
        <f t="shared" si="65"/>
        <v>65.002053388090346</v>
      </c>
      <c r="P365" s="51">
        <f>IF(AND(OR(AND(H365&lt;=Gesamt!$B$11,G365&lt;=Gesamt!$B$11),AND(H365&gt;0,H365&lt;=Gesamt!$B$11)), O365&gt;=Gesamt!$B$4),VLOOKUP(O365,Gesamt!$B$4:$C$9,2),0)</f>
        <v>12</v>
      </c>
      <c r="Q365" s="37">
        <f>IF(M365&gt;0,((P365*K365/12)/O365*N365*((1+L365)^M365))/((1+Gesamt!$B$29)^(O365-N365)),0)</f>
        <v>0</v>
      </c>
      <c r="R365" s="52">
        <f>(F365+(IF(C365="W",IF(F365&lt;23347,VLOOKUP(23346,Staffelung,2,FALSE)*365.25,IF(F365&gt;24990,VLOOKUP(24991,Staffelung,2,FALSE)*365.25,VLOOKUP(F365,Staffelung,2,FALSE)*365.25)),Gesamt!$B$26*365.25)))</f>
        <v>23741.25</v>
      </c>
      <c r="S365" s="52">
        <f t="shared" si="71"/>
        <v>23742</v>
      </c>
      <c r="T365" s="53">
        <f t="shared" si="66"/>
        <v>65</v>
      </c>
      <c r="U365" s="49">
        <f t="shared" si="72"/>
        <v>-50.997946611909654</v>
      </c>
      <c r="V365" s="50">
        <f>(Gesamt!$B$2-IF(I365=0,G365,I365))/365.25</f>
        <v>116</v>
      </c>
      <c r="W365" s="50">
        <f t="shared" si="67"/>
        <v>65.002053388090346</v>
      </c>
      <c r="X365" s="54">
        <f>(F365+(IF(C365="W",IF(F365&lt;23347,VLOOKUP(23346,Staffelung,2,FALSE)*365.25,IF(F365&gt;24990,VLOOKUP(24991,Staffelung,2,FALSE)*365.25,VLOOKUP(F365,Staffelung,2,FALSE)*365.25)),Gesamt!$B$26*365.25)))</f>
        <v>23741.25</v>
      </c>
      <c r="Y365" s="52">
        <f t="shared" si="73"/>
        <v>23742</v>
      </c>
      <c r="Z365" s="53">
        <f t="shared" si="68"/>
        <v>65</v>
      </c>
      <c r="AA365" s="55">
        <f>IF(YEAR(Y365)&lt;=YEAR(Gesamt!$B$2),0,IF(V365&lt;Gesamt!$B$32,(IF(I365=0,G365,I365)+365.25*Gesamt!$B$32),0))</f>
        <v>0</v>
      </c>
      <c r="AB365" s="56">
        <f>IF(U365&lt;Gesamt!$B$36,Gesamt!$C$36,IF(U365&lt;Gesamt!$B$37,Gesamt!$C$37,IF(U365&lt;Gesamt!$B$38,Gesamt!$C$38,Gesamt!$C$39)))</f>
        <v>0</v>
      </c>
      <c r="AC365" s="36">
        <f>IF(AA365&gt;0,IF(AA365&lt;X365,K365/12*Gesamt!$C$32*(1+L365)^(Gesamt!$B$32-VB!V365)*(1+$K$4),0),0)</f>
        <v>0</v>
      </c>
      <c r="AD365" s="36">
        <f>(AC365/Gesamt!$B$32*V365/((1+Gesamt!$B$29)^(Gesamt!$B$32-VB!V365))*(1+AB365))</f>
        <v>0</v>
      </c>
      <c r="AE365" s="55">
        <f>IF(YEAR($Y365)&lt;=YEAR(Gesamt!$B$2),0,IF($V365&lt;Gesamt!$B$33,(IF($I365=0,$G365,$I365)+365.25*Gesamt!$B$33),0))</f>
        <v>0</v>
      </c>
      <c r="AF365" s="36" t="b">
        <f>IF(AE365&gt;0,IF(AE365&lt;$Y365,$K365/12*Gesamt!$C$33*(1+$L365)^(Gesamt!$B$33-VB!$V365)*(1+$K$4),IF(W365&gt;=35,K365/12*Gesamt!$C$33*(1+L365)^(W365-VB!V365)*(1+$K$4),0)))</f>
        <v>0</v>
      </c>
      <c r="AG365" s="36">
        <f>IF(W365&gt;=40,(AF365/Gesamt!$B$33*V365/((1+Gesamt!$B$29)^(Gesamt!$B$33-VB!V365))*(1+AB365)),IF(W365&gt;=35,(AF365/W365*V365/((1+Gesamt!$B$29)^(W365-VB!V365))*(1+AB365)),0))</f>
        <v>0</v>
      </c>
    </row>
    <row r="366" spans="4:33" x14ac:dyDescent="0.15">
      <c r="D366" s="41"/>
      <c r="F366" s="40"/>
      <c r="G366" s="40"/>
      <c r="J366" s="47"/>
      <c r="K366" s="32">
        <f t="shared" si="69"/>
        <v>0</v>
      </c>
      <c r="L366" s="48">
        <v>1.4999999999999999E-2</v>
      </c>
      <c r="M366" s="49">
        <f t="shared" si="70"/>
        <v>-50.997946611909654</v>
      </c>
      <c r="N366" s="50">
        <f>(Gesamt!$B$2-IF(H366=0,G366,H366))/365.25</f>
        <v>116</v>
      </c>
      <c r="O366" s="50">
        <f t="shared" si="65"/>
        <v>65.002053388090346</v>
      </c>
      <c r="P366" s="51">
        <f>IF(AND(OR(AND(H366&lt;=Gesamt!$B$11,G366&lt;=Gesamt!$B$11),AND(H366&gt;0,H366&lt;=Gesamt!$B$11)), O366&gt;=Gesamt!$B$4),VLOOKUP(O366,Gesamt!$B$4:$C$9,2),0)</f>
        <v>12</v>
      </c>
      <c r="Q366" s="37">
        <f>IF(M366&gt;0,((P366*K366/12)/O366*N366*((1+L366)^M366))/((1+Gesamt!$B$29)^(O366-N366)),0)</f>
        <v>0</v>
      </c>
      <c r="R366" s="52">
        <f>(F366+(IF(C366="W",IF(F366&lt;23347,VLOOKUP(23346,Staffelung,2,FALSE)*365.25,IF(F366&gt;24990,VLOOKUP(24991,Staffelung,2,FALSE)*365.25,VLOOKUP(F366,Staffelung,2,FALSE)*365.25)),Gesamt!$B$26*365.25)))</f>
        <v>23741.25</v>
      </c>
      <c r="S366" s="52">
        <f t="shared" si="71"/>
        <v>23742</v>
      </c>
      <c r="T366" s="53">
        <f t="shared" si="66"/>
        <v>65</v>
      </c>
      <c r="U366" s="49">
        <f t="shared" si="72"/>
        <v>-50.997946611909654</v>
      </c>
      <c r="V366" s="50">
        <f>(Gesamt!$B$2-IF(I366=0,G366,I366))/365.25</f>
        <v>116</v>
      </c>
      <c r="W366" s="50">
        <f t="shared" si="67"/>
        <v>65.002053388090346</v>
      </c>
      <c r="X366" s="54">
        <f>(F366+(IF(C366="W",IF(F366&lt;23347,VLOOKUP(23346,Staffelung,2,FALSE)*365.25,IF(F366&gt;24990,VLOOKUP(24991,Staffelung,2,FALSE)*365.25,VLOOKUP(F366,Staffelung,2,FALSE)*365.25)),Gesamt!$B$26*365.25)))</f>
        <v>23741.25</v>
      </c>
      <c r="Y366" s="52">
        <f t="shared" si="73"/>
        <v>23742</v>
      </c>
      <c r="Z366" s="53">
        <f t="shared" si="68"/>
        <v>65</v>
      </c>
      <c r="AA366" s="55">
        <f>IF(YEAR(Y366)&lt;=YEAR(Gesamt!$B$2),0,IF(V366&lt;Gesamt!$B$32,(IF(I366=0,G366,I366)+365.25*Gesamt!$B$32),0))</f>
        <v>0</v>
      </c>
      <c r="AB366" s="56">
        <f>IF(U366&lt;Gesamt!$B$36,Gesamt!$C$36,IF(U366&lt;Gesamt!$B$37,Gesamt!$C$37,IF(U366&lt;Gesamt!$B$38,Gesamt!$C$38,Gesamt!$C$39)))</f>
        <v>0</v>
      </c>
      <c r="AC366" s="36">
        <f>IF(AA366&gt;0,IF(AA366&lt;X366,K366/12*Gesamt!$C$32*(1+L366)^(Gesamt!$B$32-VB!V366)*(1+$K$4),0),0)</f>
        <v>0</v>
      </c>
      <c r="AD366" s="36">
        <f>(AC366/Gesamt!$B$32*V366/((1+Gesamt!$B$29)^(Gesamt!$B$32-VB!V366))*(1+AB366))</f>
        <v>0</v>
      </c>
      <c r="AE366" s="55">
        <f>IF(YEAR($Y366)&lt;=YEAR(Gesamt!$B$2),0,IF($V366&lt;Gesamt!$B$33,(IF($I366=0,$G366,$I366)+365.25*Gesamt!$B$33),0))</f>
        <v>0</v>
      </c>
      <c r="AF366" s="36" t="b">
        <f>IF(AE366&gt;0,IF(AE366&lt;$Y366,$K366/12*Gesamt!$C$33*(1+$L366)^(Gesamt!$B$33-VB!$V366)*(1+$K$4),IF(W366&gt;=35,K366/12*Gesamt!$C$33*(1+L366)^(W366-VB!V366)*(1+$K$4),0)))</f>
        <v>0</v>
      </c>
      <c r="AG366" s="36">
        <f>IF(W366&gt;=40,(AF366/Gesamt!$B$33*V366/((1+Gesamt!$B$29)^(Gesamt!$B$33-VB!V366))*(1+AB366)),IF(W366&gt;=35,(AF366/W366*V366/((1+Gesamt!$B$29)^(W366-VB!V366))*(1+AB366)),0))</f>
        <v>0</v>
      </c>
    </row>
    <row r="367" spans="4:33" x14ac:dyDescent="0.15">
      <c r="D367" s="41"/>
      <c r="F367" s="40"/>
      <c r="G367" s="40"/>
      <c r="J367" s="47"/>
      <c r="K367" s="32">
        <f t="shared" si="69"/>
        <v>0</v>
      </c>
      <c r="L367" s="48">
        <v>1.4999999999999999E-2</v>
      </c>
      <c r="M367" s="49">
        <f t="shared" si="70"/>
        <v>-50.997946611909654</v>
      </c>
      <c r="N367" s="50">
        <f>(Gesamt!$B$2-IF(H367=0,G367,H367))/365.25</f>
        <v>116</v>
      </c>
      <c r="O367" s="50">
        <f t="shared" si="65"/>
        <v>65.002053388090346</v>
      </c>
      <c r="P367" s="51">
        <f>IF(AND(OR(AND(H367&lt;=Gesamt!$B$11,G367&lt;=Gesamt!$B$11),AND(H367&gt;0,H367&lt;=Gesamt!$B$11)), O367&gt;=Gesamt!$B$4),VLOOKUP(O367,Gesamt!$B$4:$C$9,2),0)</f>
        <v>12</v>
      </c>
      <c r="Q367" s="37">
        <f>IF(M367&gt;0,((P367*K367/12)/O367*N367*((1+L367)^M367))/((1+Gesamt!$B$29)^(O367-N367)),0)</f>
        <v>0</v>
      </c>
      <c r="R367" s="52">
        <f>(F367+(IF(C367="W",IF(F367&lt;23347,VLOOKUP(23346,Staffelung,2,FALSE)*365.25,IF(F367&gt;24990,VLOOKUP(24991,Staffelung,2,FALSE)*365.25,VLOOKUP(F367,Staffelung,2,FALSE)*365.25)),Gesamt!$B$26*365.25)))</f>
        <v>23741.25</v>
      </c>
      <c r="S367" s="52">
        <f t="shared" si="71"/>
        <v>23742</v>
      </c>
      <c r="T367" s="53">
        <f t="shared" si="66"/>
        <v>65</v>
      </c>
      <c r="U367" s="49">
        <f t="shared" si="72"/>
        <v>-50.997946611909654</v>
      </c>
      <c r="V367" s="50">
        <f>(Gesamt!$B$2-IF(I367=0,G367,I367))/365.25</f>
        <v>116</v>
      </c>
      <c r="W367" s="50">
        <f t="shared" si="67"/>
        <v>65.002053388090346</v>
      </c>
      <c r="X367" s="54">
        <f>(F367+(IF(C367="W",IF(F367&lt;23347,VLOOKUP(23346,Staffelung,2,FALSE)*365.25,IF(F367&gt;24990,VLOOKUP(24991,Staffelung,2,FALSE)*365.25,VLOOKUP(F367,Staffelung,2,FALSE)*365.25)),Gesamt!$B$26*365.25)))</f>
        <v>23741.25</v>
      </c>
      <c r="Y367" s="52">
        <f t="shared" si="73"/>
        <v>23742</v>
      </c>
      <c r="Z367" s="53">
        <f t="shared" si="68"/>
        <v>65</v>
      </c>
      <c r="AA367" s="55">
        <f>IF(YEAR(Y367)&lt;=YEAR(Gesamt!$B$2),0,IF(V367&lt;Gesamt!$B$32,(IF(I367=0,G367,I367)+365.25*Gesamt!$B$32),0))</f>
        <v>0</v>
      </c>
      <c r="AB367" s="56">
        <f>IF(U367&lt;Gesamt!$B$36,Gesamt!$C$36,IF(U367&lt;Gesamt!$B$37,Gesamt!$C$37,IF(U367&lt;Gesamt!$B$38,Gesamt!$C$38,Gesamt!$C$39)))</f>
        <v>0</v>
      </c>
      <c r="AC367" s="36">
        <f>IF(AA367&gt;0,IF(AA367&lt;X367,K367/12*Gesamt!$C$32*(1+L367)^(Gesamt!$B$32-VB!V367)*(1+$K$4),0),0)</f>
        <v>0</v>
      </c>
      <c r="AD367" s="36">
        <f>(AC367/Gesamt!$B$32*V367/((1+Gesamt!$B$29)^(Gesamt!$B$32-VB!V367))*(1+AB367))</f>
        <v>0</v>
      </c>
      <c r="AE367" s="55">
        <f>IF(YEAR($Y367)&lt;=YEAR(Gesamt!$B$2),0,IF($V367&lt;Gesamt!$B$33,(IF($I367=0,$G367,$I367)+365.25*Gesamt!$B$33),0))</f>
        <v>0</v>
      </c>
      <c r="AF367" s="36" t="b">
        <f>IF(AE367&gt;0,IF(AE367&lt;$Y367,$K367/12*Gesamt!$C$33*(1+$L367)^(Gesamt!$B$33-VB!$V367)*(1+$K$4),IF(W367&gt;=35,K367/12*Gesamt!$C$33*(1+L367)^(W367-VB!V367)*(1+$K$4),0)))</f>
        <v>0</v>
      </c>
      <c r="AG367" s="36">
        <f>IF(W367&gt;=40,(AF367/Gesamt!$B$33*V367/((1+Gesamt!$B$29)^(Gesamt!$B$33-VB!V367))*(1+AB367)),IF(W367&gt;=35,(AF367/W367*V367/((1+Gesamt!$B$29)^(W367-VB!V367))*(1+AB367)),0))</f>
        <v>0</v>
      </c>
    </row>
    <row r="368" spans="4:33" x14ac:dyDescent="0.15">
      <c r="D368" s="41"/>
      <c r="F368" s="40"/>
      <c r="G368" s="40"/>
      <c r="J368" s="47"/>
      <c r="K368" s="32">
        <f t="shared" si="69"/>
        <v>0</v>
      </c>
      <c r="L368" s="48">
        <v>1.4999999999999999E-2</v>
      </c>
      <c r="M368" s="49">
        <f t="shared" si="70"/>
        <v>-50.997946611909654</v>
      </c>
      <c r="N368" s="50">
        <f>(Gesamt!$B$2-IF(H368=0,G368,H368))/365.25</f>
        <v>116</v>
      </c>
      <c r="O368" s="50">
        <f t="shared" si="65"/>
        <v>65.002053388090346</v>
      </c>
      <c r="P368" s="51">
        <f>IF(AND(OR(AND(H368&lt;=Gesamt!$B$11,G368&lt;=Gesamt!$B$11),AND(H368&gt;0,H368&lt;=Gesamt!$B$11)), O368&gt;=Gesamt!$B$4),VLOOKUP(O368,Gesamt!$B$4:$C$9,2),0)</f>
        <v>12</v>
      </c>
      <c r="Q368" s="37">
        <f>IF(M368&gt;0,((P368*K368/12)/O368*N368*((1+L368)^M368))/((1+Gesamt!$B$29)^(O368-N368)),0)</f>
        <v>0</v>
      </c>
      <c r="R368" s="52">
        <f>(F368+(IF(C368="W",IF(F368&lt;23347,VLOOKUP(23346,Staffelung,2,FALSE)*365.25,IF(F368&gt;24990,VLOOKUP(24991,Staffelung,2,FALSE)*365.25,VLOOKUP(F368,Staffelung,2,FALSE)*365.25)),Gesamt!$B$26*365.25)))</f>
        <v>23741.25</v>
      </c>
      <c r="S368" s="52">
        <f t="shared" si="71"/>
        <v>23742</v>
      </c>
      <c r="T368" s="53">
        <f t="shared" si="66"/>
        <v>65</v>
      </c>
      <c r="U368" s="49">
        <f t="shared" si="72"/>
        <v>-50.997946611909654</v>
      </c>
      <c r="V368" s="50">
        <f>(Gesamt!$B$2-IF(I368=0,G368,I368))/365.25</f>
        <v>116</v>
      </c>
      <c r="W368" s="50">
        <f t="shared" si="67"/>
        <v>65.002053388090346</v>
      </c>
      <c r="X368" s="54">
        <f>(F368+(IF(C368="W",IF(F368&lt;23347,VLOOKUP(23346,Staffelung,2,FALSE)*365.25,IF(F368&gt;24990,VLOOKUP(24991,Staffelung,2,FALSE)*365.25,VLOOKUP(F368,Staffelung,2,FALSE)*365.25)),Gesamt!$B$26*365.25)))</f>
        <v>23741.25</v>
      </c>
      <c r="Y368" s="52">
        <f t="shared" si="73"/>
        <v>23742</v>
      </c>
      <c r="Z368" s="53">
        <f t="shared" si="68"/>
        <v>65</v>
      </c>
      <c r="AA368" s="55">
        <f>IF(YEAR(Y368)&lt;=YEAR(Gesamt!$B$2),0,IF(V368&lt;Gesamt!$B$32,(IF(I368=0,G368,I368)+365.25*Gesamt!$B$32),0))</f>
        <v>0</v>
      </c>
      <c r="AB368" s="56">
        <f>IF(U368&lt;Gesamt!$B$36,Gesamt!$C$36,IF(U368&lt;Gesamt!$B$37,Gesamt!$C$37,IF(U368&lt;Gesamt!$B$38,Gesamt!$C$38,Gesamt!$C$39)))</f>
        <v>0</v>
      </c>
      <c r="AC368" s="36">
        <f>IF(AA368&gt;0,IF(AA368&lt;X368,K368/12*Gesamt!$C$32*(1+L368)^(Gesamt!$B$32-VB!V368)*(1+$K$4),0),0)</f>
        <v>0</v>
      </c>
      <c r="AD368" s="36">
        <f>(AC368/Gesamt!$B$32*V368/((1+Gesamt!$B$29)^(Gesamt!$B$32-VB!V368))*(1+AB368))</f>
        <v>0</v>
      </c>
      <c r="AE368" s="55">
        <f>IF(YEAR($Y368)&lt;=YEAR(Gesamt!$B$2),0,IF($V368&lt;Gesamt!$B$33,(IF($I368=0,$G368,$I368)+365.25*Gesamt!$B$33),0))</f>
        <v>0</v>
      </c>
      <c r="AF368" s="36" t="b">
        <f>IF(AE368&gt;0,IF(AE368&lt;$Y368,$K368/12*Gesamt!$C$33*(1+$L368)^(Gesamt!$B$33-VB!$V368)*(1+$K$4),IF(W368&gt;=35,K368/12*Gesamt!$C$33*(1+L368)^(W368-VB!V368)*(1+$K$4),0)))</f>
        <v>0</v>
      </c>
      <c r="AG368" s="36">
        <f>IF(W368&gt;=40,(AF368/Gesamt!$B$33*V368/((1+Gesamt!$B$29)^(Gesamt!$B$33-VB!V368))*(1+AB368)),IF(W368&gt;=35,(AF368/W368*V368/((1+Gesamt!$B$29)^(W368-VB!V368))*(1+AB368)),0))</f>
        <v>0</v>
      </c>
    </row>
    <row r="369" spans="4:33" x14ac:dyDescent="0.15">
      <c r="D369" s="41"/>
      <c r="F369" s="40"/>
      <c r="G369" s="40"/>
      <c r="J369" s="47"/>
      <c r="K369" s="32">
        <f t="shared" si="69"/>
        <v>0</v>
      </c>
      <c r="L369" s="48">
        <v>1.4999999999999999E-2</v>
      </c>
      <c r="M369" s="49">
        <f t="shared" si="70"/>
        <v>-50.997946611909654</v>
      </c>
      <c r="N369" s="50">
        <f>(Gesamt!$B$2-IF(H369=0,G369,H369))/365.25</f>
        <v>116</v>
      </c>
      <c r="O369" s="50">
        <f t="shared" si="65"/>
        <v>65.002053388090346</v>
      </c>
      <c r="P369" s="51">
        <f>IF(AND(OR(AND(H369&lt;=Gesamt!$B$11,G369&lt;=Gesamt!$B$11),AND(H369&gt;0,H369&lt;=Gesamt!$B$11)), O369&gt;=Gesamt!$B$4),VLOOKUP(O369,Gesamt!$B$4:$C$9,2),0)</f>
        <v>12</v>
      </c>
      <c r="Q369" s="37">
        <f>IF(M369&gt;0,((P369*K369/12)/O369*N369*((1+L369)^M369))/((1+Gesamt!$B$29)^(O369-N369)),0)</f>
        <v>0</v>
      </c>
      <c r="R369" s="52">
        <f>(F369+(IF(C369="W",IF(F369&lt;23347,VLOOKUP(23346,Staffelung,2,FALSE)*365.25,IF(F369&gt;24990,VLOOKUP(24991,Staffelung,2,FALSE)*365.25,VLOOKUP(F369,Staffelung,2,FALSE)*365.25)),Gesamt!$B$26*365.25)))</f>
        <v>23741.25</v>
      </c>
      <c r="S369" s="52">
        <f t="shared" si="71"/>
        <v>23742</v>
      </c>
      <c r="T369" s="53">
        <f t="shared" si="66"/>
        <v>65</v>
      </c>
      <c r="U369" s="49">
        <f t="shared" si="72"/>
        <v>-50.997946611909654</v>
      </c>
      <c r="V369" s="50">
        <f>(Gesamt!$B$2-IF(I369=0,G369,I369))/365.25</f>
        <v>116</v>
      </c>
      <c r="W369" s="50">
        <f t="shared" si="67"/>
        <v>65.002053388090346</v>
      </c>
      <c r="X369" s="54">
        <f>(F369+(IF(C369="W",IF(F369&lt;23347,VLOOKUP(23346,Staffelung,2,FALSE)*365.25,IF(F369&gt;24990,VLOOKUP(24991,Staffelung,2,FALSE)*365.25,VLOOKUP(F369,Staffelung,2,FALSE)*365.25)),Gesamt!$B$26*365.25)))</f>
        <v>23741.25</v>
      </c>
      <c r="Y369" s="52">
        <f t="shared" si="73"/>
        <v>23742</v>
      </c>
      <c r="Z369" s="53">
        <f t="shared" si="68"/>
        <v>65</v>
      </c>
      <c r="AA369" s="55">
        <f>IF(YEAR(Y369)&lt;=YEAR(Gesamt!$B$2),0,IF(V369&lt;Gesamt!$B$32,(IF(I369=0,G369,I369)+365.25*Gesamt!$B$32),0))</f>
        <v>0</v>
      </c>
      <c r="AB369" s="56">
        <f>IF(U369&lt;Gesamt!$B$36,Gesamt!$C$36,IF(U369&lt;Gesamt!$B$37,Gesamt!$C$37,IF(U369&lt;Gesamt!$B$38,Gesamt!$C$38,Gesamt!$C$39)))</f>
        <v>0</v>
      </c>
      <c r="AC369" s="36">
        <f>IF(AA369&gt;0,IF(AA369&lt;X369,K369/12*Gesamt!$C$32*(1+L369)^(Gesamt!$B$32-VB!V369)*(1+$K$4),0),0)</f>
        <v>0</v>
      </c>
      <c r="AD369" s="36">
        <f>(AC369/Gesamt!$B$32*V369/((1+Gesamt!$B$29)^(Gesamt!$B$32-VB!V369))*(1+AB369))</f>
        <v>0</v>
      </c>
      <c r="AE369" s="55">
        <f>IF(YEAR($Y369)&lt;=YEAR(Gesamt!$B$2),0,IF($V369&lt;Gesamt!$B$33,(IF($I369=0,$G369,$I369)+365.25*Gesamt!$B$33),0))</f>
        <v>0</v>
      </c>
      <c r="AF369" s="36" t="b">
        <f>IF(AE369&gt;0,IF(AE369&lt;$Y369,$K369/12*Gesamt!$C$33*(1+$L369)^(Gesamt!$B$33-VB!$V369)*(1+$K$4),IF(W369&gt;=35,K369/12*Gesamt!$C$33*(1+L369)^(W369-VB!V369)*(1+$K$4),0)))</f>
        <v>0</v>
      </c>
      <c r="AG369" s="36">
        <f>IF(W369&gt;=40,(AF369/Gesamt!$B$33*V369/((1+Gesamt!$B$29)^(Gesamt!$B$33-VB!V369))*(1+AB369)),IF(W369&gt;=35,(AF369/W369*V369/((1+Gesamt!$B$29)^(W369-VB!V369))*(1+AB369)),0))</f>
        <v>0</v>
      </c>
    </row>
    <row r="370" spans="4:33" x14ac:dyDescent="0.15">
      <c r="D370" s="41"/>
      <c r="F370" s="40"/>
      <c r="G370" s="40"/>
      <c r="J370" s="47"/>
      <c r="K370" s="32">
        <f t="shared" si="69"/>
        <v>0</v>
      </c>
      <c r="L370" s="48">
        <v>1.4999999999999999E-2</v>
      </c>
      <c r="M370" s="49">
        <f t="shared" si="70"/>
        <v>-50.997946611909654</v>
      </c>
      <c r="N370" s="50">
        <f>(Gesamt!$B$2-IF(H370=0,G370,H370))/365.25</f>
        <v>116</v>
      </c>
      <c r="O370" s="50">
        <f t="shared" si="65"/>
        <v>65.002053388090346</v>
      </c>
      <c r="P370" s="51">
        <f>IF(AND(OR(AND(H370&lt;=Gesamt!$B$11,G370&lt;=Gesamt!$B$11),AND(H370&gt;0,H370&lt;=Gesamt!$B$11)), O370&gt;=Gesamt!$B$4),VLOOKUP(O370,Gesamt!$B$4:$C$9,2),0)</f>
        <v>12</v>
      </c>
      <c r="Q370" s="37">
        <f>IF(M370&gt;0,((P370*K370/12)/O370*N370*((1+L370)^M370))/((1+Gesamt!$B$29)^(O370-N370)),0)</f>
        <v>0</v>
      </c>
      <c r="R370" s="52">
        <f>(F370+(IF(C370="W",IF(F370&lt;23347,VLOOKUP(23346,Staffelung,2,FALSE)*365.25,IF(F370&gt;24990,VLOOKUP(24991,Staffelung,2,FALSE)*365.25,VLOOKUP(F370,Staffelung,2,FALSE)*365.25)),Gesamt!$B$26*365.25)))</f>
        <v>23741.25</v>
      </c>
      <c r="S370" s="52">
        <f t="shared" si="71"/>
        <v>23742</v>
      </c>
      <c r="T370" s="53">
        <f t="shared" si="66"/>
        <v>65</v>
      </c>
      <c r="U370" s="49">
        <f t="shared" si="72"/>
        <v>-50.997946611909654</v>
      </c>
      <c r="V370" s="50">
        <f>(Gesamt!$B$2-IF(I370=0,G370,I370))/365.25</f>
        <v>116</v>
      </c>
      <c r="W370" s="50">
        <f t="shared" si="67"/>
        <v>65.002053388090346</v>
      </c>
      <c r="X370" s="54">
        <f>(F370+(IF(C370="W",IF(F370&lt;23347,VLOOKUP(23346,Staffelung,2,FALSE)*365.25,IF(F370&gt;24990,VLOOKUP(24991,Staffelung,2,FALSE)*365.25,VLOOKUP(F370,Staffelung,2,FALSE)*365.25)),Gesamt!$B$26*365.25)))</f>
        <v>23741.25</v>
      </c>
      <c r="Y370" s="52">
        <f t="shared" si="73"/>
        <v>23742</v>
      </c>
      <c r="Z370" s="53">
        <f t="shared" si="68"/>
        <v>65</v>
      </c>
      <c r="AA370" s="55">
        <f>IF(YEAR(Y370)&lt;=YEAR(Gesamt!$B$2),0,IF(V370&lt;Gesamt!$B$32,(IF(I370=0,G370,I370)+365.25*Gesamt!$B$32),0))</f>
        <v>0</v>
      </c>
      <c r="AB370" s="56">
        <f>IF(U370&lt;Gesamt!$B$36,Gesamt!$C$36,IF(U370&lt;Gesamt!$B$37,Gesamt!$C$37,IF(U370&lt;Gesamt!$B$38,Gesamt!$C$38,Gesamt!$C$39)))</f>
        <v>0</v>
      </c>
      <c r="AC370" s="36">
        <f>IF(AA370&gt;0,IF(AA370&lt;X370,K370/12*Gesamt!$C$32*(1+L370)^(Gesamt!$B$32-VB!V370)*(1+$K$4),0),0)</f>
        <v>0</v>
      </c>
      <c r="AD370" s="36">
        <f>(AC370/Gesamt!$B$32*V370/((1+Gesamt!$B$29)^(Gesamt!$B$32-VB!V370))*(1+AB370))</f>
        <v>0</v>
      </c>
      <c r="AE370" s="55">
        <f>IF(YEAR($Y370)&lt;=YEAR(Gesamt!$B$2),0,IF($V370&lt;Gesamt!$B$33,(IF($I370=0,$G370,$I370)+365.25*Gesamt!$B$33),0))</f>
        <v>0</v>
      </c>
      <c r="AF370" s="36" t="b">
        <f>IF(AE370&gt;0,IF(AE370&lt;$Y370,$K370/12*Gesamt!$C$33*(1+$L370)^(Gesamt!$B$33-VB!$V370)*(1+$K$4),IF(W370&gt;=35,K370/12*Gesamt!$C$33*(1+L370)^(W370-VB!V370)*(1+$K$4),0)))</f>
        <v>0</v>
      </c>
      <c r="AG370" s="36">
        <f>IF(W370&gt;=40,(AF370/Gesamt!$B$33*V370/((1+Gesamt!$B$29)^(Gesamt!$B$33-VB!V370))*(1+AB370)),IF(W370&gt;=35,(AF370/W370*V370/((1+Gesamt!$B$29)^(W370-VB!V370))*(1+AB370)),0))</f>
        <v>0</v>
      </c>
    </row>
    <row r="371" spans="4:33" x14ac:dyDescent="0.15">
      <c r="D371" s="41"/>
      <c r="F371" s="40"/>
      <c r="G371" s="40"/>
      <c r="J371" s="47"/>
      <c r="K371" s="32">
        <f t="shared" si="69"/>
        <v>0</v>
      </c>
      <c r="L371" s="48">
        <v>1.4999999999999999E-2</v>
      </c>
      <c r="M371" s="49">
        <f t="shared" si="70"/>
        <v>-50.997946611909654</v>
      </c>
      <c r="N371" s="50">
        <f>(Gesamt!$B$2-IF(H371=0,G371,H371))/365.25</f>
        <v>116</v>
      </c>
      <c r="O371" s="50">
        <f t="shared" si="65"/>
        <v>65.002053388090346</v>
      </c>
      <c r="P371" s="51">
        <f>IF(AND(OR(AND(H371&lt;=Gesamt!$B$11,G371&lt;=Gesamt!$B$11),AND(H371&gt;0,H371&lt;=Gesamt!$B$11)), O371&gt;=Gesamt!$B$4),VLOOKUP(O371,Gesamt!$B$4:$C$9,2),0)</f>
        <v>12</v>
      </c>
      <c r="Q371" s="37">
        <f>IF(M371&gt;0,((P371*K371/12)/O371*N371*((1+L371)^M371))/((1+Gesamt!$B$29)^(O371-N371)),0)</f>
        <v>0</v>
      </c>
      <c r="R371" s="52">
        <f>(F371+(IF(C371="W",IF(F371&lt;23347,VLOOKUP(23346,Staffelung,2,FALSE)*365.25,IF(F371&gt;24990,VLOOKUP(24991,Staffelung,2,FALSE)*365.25,VLOOKUP(F371,Staffelung,2,FALSE)*365.25)),Gesamt!$B$26*365.25)))</f>
        <v>23741.25</v>
      </c>
      <c r="S371" s="52">
        <f t="shared" si="71"/>
        <v>23742</v>
      </c>
      <c r="T371" s="53">
        <f t="shared" si="66"/>
        <v>65</v>
      </c>
      <c r="U371" s="49">
        <f t="shared" si="72"/>
        <v>-50.997946611909654</v>
      </c>
      <c r="V371" s="50">
        <f>(Gesamt!$B$2-IF(I371=0,G371,I371))/365.25</f>
        <v>116</v>
      </c>
      <c r="W371" s="50">
        <f t="shared" si="67"/>
        <v>65.002053388090346</v>
      </c>
      <c r="X371" s="54">
        <f>(F371+(IF(C371="W",IF(F371&lt;23347,VLOOKUP(23346,Staffelung,2,FALSE)*365.25,IF(F371&gt;24990,VLOOKUP(24991,Staffelung,2,FALSE)*365.25,VLOOKUP(F371,Staffelung,2,FALSE)*365.25)),Gesamt!$B$26*365.25)))</f>
        <v>23741.25</v>
      </c>
      <c r="Y371" s="52">
        <f t="shared" si="73"/>
        <v>23742</v>
      </c>
      <c r="Z371" s="53">
        <f t="shared" si="68"/>
        <v>65</v>
      </c>
      <c r="AA371" s="55">
        <f>IF(YEAR(Y371)&lt;=YEAR(Gesamt!$B$2),0,IF(V371&lt;Gesamt!$B$32,(IF(I371=0,G371,I371)+365.25*Gesamt!$B$32),0))</f>
        <v>0</v>
      </c>
      <c r="AB371" s="56">
        <f>IF(U371&lt;Gesamt!$B$36,Gesamt!$C$36,IF(U371&lt;Gesamt!$B$37,Gesamt!$C$37,IF(U371&lt;Gesamt!$B$38,Gesamt!$C$38,Gesamt!$C$39)))</f>
        <v>0</v>
      </c>
      <c r="AC371" s="36">
        <f>IF(AA371&gt;0,IF(AA371&lt;X371,K371/12*Gesamt!$C$32*(1+L371)^(Gesamt!$B$32-VB!V371)*(1+$K$4),0),0)</f>
        <v>0</v>
      </c>
      <c r="AD371" s="36">
        <f>(AC371/Gesamt!$B$32*V371/((1+Gesamt!$B$29)^(Gesamt!$B$32-VB!V371))*(1+AB371))</f>
        <v>0</v>
      </c>
      <c r="AE371" s="55">
        <f>IF(YEAR($Y371)&lt;=YEAR(Gesamt!$B$2),0,IF($V371&lt;Gesamt!$B$33,(IF($I371=0,$G371,$I371)+365.25*Gesamt!$B$33),0))</f>
        <v>0</v>
      </c>
      <c r="AF371" s="36" t="b">
        <f>IF(AE371&gt;0,IF(AE371&lt;$Y371,$K371/12*Gesamt!$C$33*(1+$L371)^(Gesamt!$B$33-VB!$V371)*(1+$K$4),IF(W371&gt;=35,K371/12*Gesamt!$C$33*(1+L371)^(W371-VB!V371)*(1+$K$4),0)))</f>
        <v>0</v>
      </c>
      <c r="AG371" s="36">
        <f>IF(W371&gt;=40,(AF371/Gesamt!$B$33*V371/((1+Gesamt!$B$29)^(Gesamt!$B$33-VB!V371))*(1+AB371)),IF(W371&gt;=35,(AF371/W371*V371/((1+Gesamt!$B$29)^(W371-VB!V371))*(1+AB371)),0))</f>
        <v>0</v>
      </c>
    </row>
    <row r="372" spans="4:33" x14ac:dyDescent="0.15">
      <c r="D372" s="41"/>
      <c r="F372" s="40"/>
      <c r="G372" s="40"/>
      <c r="J372" s="47"/>
      <c r="K372" s="32">
        <f t="shared" si="69"/>
        <v>0</v>
      </c>
      <c r="L372" s="48">
        <v>1.4999999999999999E-2</v>
      </c>
      <c r="M372" s="49">
        <f t="shared" si="70"/>
        <v>-50.997946611909654</v>
      </c>
      <c r="N372" s="50">
        <f>(Gesamt!$B$2-IF(H372=0,G372,H372))/365.25</f>
        <v>116</v>
      </c>
      <c r="O372" s="50">
        <f t="shared" si="65"/>
        <v>65.002053388090346</v>
      </c>
      <c r="P372" s="51">
        <f>IF(AND(OR(AND(H372&lt;=Gesamt!$B$11,G372&lt;=Gesamt!$B$11),AND(H372&gt;0,H372&lt;=Gesamt!$B$11)), O372&gt;=Gesamt!$B$4),VLOOKUP(O372,Gesamt!$B$4:$C$9,2),0)</f>
        <v>12</v>
      </c>
      <c r="Q372" s="37">
        <f>IF(M372&gt;0,((P372*K372/12)/O372*N372*((1+L372)^M372))/((1+Gesamt!$B$29)^(O372-N372)),0)</f>
        <v>0</v>
      </c>
      <c r="R372" s="52">
        <f>(F372+(IF(C372="W",IF(F372&lt;23347,VLOOKUP(23346,Staffelung,2,FALSE)*365.25,IF(F372&gt;24990,VLOOKUP(24991,Staffelung,2,FALSE)*365.25,VLOOKUP(F372,Staffelung,2,FALSE)*365.25)),Gesamt!$B$26*365.25)))</f>
        <v>23741.25</v>
      </c>
      <c r="S372" s="52">
        <f t="shared" si="71"/>
        <v>23742</v>
      </c>
      <c r="T372" s="53">
        <f t="shared" si="66"/>
        <v>65</v>
      </c>
      <c r="U372" s="49">
        <f t="shared" si="72"/>
        <v>-50.997946611909654</v>
      </c>
      <c r="V372" s="50">
        <f>(Gesamt!$B$2-IF(I372=0,G372,I372))/365.25</f>
        <v>116</v>
      </c>
      <c r="W372" s="50">
        <f t="shared" si="67"/>
        <v>65.002053388090346</v>
      </c>
      <c r="X372" s="54">
        <f>(F372+(IF(C372="W",IF(F372&lt;23347,VLOOKUP(23346,Staffelung,2,FALSE)*365.25,IF(F372&gt;24990,VLOOKUP(24991,Staffelung,2,FALSE)*365.25,VLOOKUP(F372,Staffelung,2,FALSE)*365.25)),Gesamt!$B$26*365.25)))</f>
        <v>23741.25</v>
      </c>
      <c r="Y372" s="52">
        <f t="shared" si="73"/>
        <v>23742</v>
      </c>
      <c r="Z372" s="53">
        <f t="shared" si="68"/>
        <v>65</v>
      </c>
      <c r="AA372" s="55">
        <f>IF(YEAR(Y372)&lt;=YEAR(Gesamt!$B$2),0,IF(V372&lt;Gesamt!$B$32,(IF(I372=0,G372,I372)+365.25*Gesamt!$B$32),0))</f>
        <v>0</v>
      </c>
      <c r="AB372" s="56">
        <f>IF(U372&lt;Gesamt!$B$36,Gesamt!$C$36,IF(U372&lt;Gesamt!$B$37,Gesamt!$C$37,IF(U372&lt;Gesamt!$B$38,Gesamt!$C$38,Gesamt!$C$39)))</f>
        <v>0</v>
      </c>
      <c r="AC372" s="36">
        <f>IF(AA372&gt;0,IF(AA372&lt;X372,K372/12*Gesamt!$C$32*(1+L372)^(Gesamt!$B$32-VB!V372)*(1+$K$4),0),0)</f>
        <v>0</v>
      </c>
      <c r="AD372" s="36">
        <f>(AC372/Gesamt!$B$32*V372/((1+Gesamt!$B$29)^(Gesamt!$B$32-VB!V372))*(1+AB372))</f>
        <v>0</v>
      </c>
      <c r="AE372" s="55">
        <f>IF(YEAR($Y372)&lt;=YEAR(Gesamt!$B$2),0,IF($V372&lt;Gesamt!$B$33,(IF($I372=0,$G372,$I372)+365.25*Gesamt!$B$33),0))</f>
        <v>0</v>
      </c>
      <c r="AF372" s="36" t="b">
        <f>IF(AE372&gt;0,IF(AE372&lt;$Y372,$K372/12*Gesamt!$C$33*(1+$L372)^(Gesamt!$B$33-VB!$V372)*(1+$K$4),IF(W372&gt;=35,K372/12*Gesamt!$C$33*(1+L372)^(W372-VB!V372)*(1+$K$4),0)))</f>
        <v>0</v>
      </c>
      <c r="AG372" s="36">
        <f>IF(W372&gt;=40,(AF372/Gesamt!$B$33*V372/((1+Gesamt!$B$29)^(Gesamt!$B$33-VB!V372))*(1+AB372)),IF(W372&gt;=35,(AF372/W372*V372/((1+Gesamt!$B$29)^(W372-VB!V372))*(1+AB372)),0))</f>
        <v>0</v>
      </c>
    </row>
    <row r="373" spans="4:33" x14ac:dyDescent="0.15">
      <c r="D373" s="41"/>
      <c r="F373" s="40"/>
      <c r="G373" s="40"/>
      <c r="J373" s="47"/>
      <c r="K373" s="32">
        <f t="shared" si="69"/>
        <v>0</v>
      </c>
      <c r="L373" s="48">
        <v>1.4999999999999999E-2</v>
      </c>
      <c r="M373" s="49">
        <f t="shared" si="70"/>
        <v>-50.997946611909654</v>
      </c>
      <c r="N373" s="50">
        <f>(Gesamt!$B$2-IF(H373=0,G373,H373))/365.25</f>
        <v>116</v>
      </c>
      <c r="O373" s="50">
        <f t="shared" si="65"/>
        <v>65.002053388090346</v>
      </c>
      <c r="P373" s="51">
        <f>IF(AND(OR(AND(H373&lt;=Gesamt!$B$11,G373&lt;=Gesamt!$B$11),AND(H373&gt;0,H373&lt;=Gesamt!$B$11)), O373&gt;=Gesamt!$B$4),VLOOKUP(O373,Gesamt!$B$4:$C$9,2),0)</f>
        <v>12</v>
      </c>
      <c r="Q373" s="37">
        <f>IF(M373&gt;0,((P373*K373/12)/O373*N373*((1+L373)^M373))/((1+Gesamt!$B$29)^(O373-N373)),0)</f>
        <v>0</v>
      </c>
      <c r="R373" s="52">
        <f>(F373+(IF(C373="W",IF(F373&lt;23347,VLOOKUP(23346,Staffelung,2,FALSE)*365.25,IF(F373&gt;24990,VLOOKUP(24991,Staffelung,2,FALSE)*365.25,VLOOKUP(F373,Staffelung,2,FALSE)*365.25)),Gesamt!$B$26*365.25)))</f>
        <v>23741.25</v>
      </c>
      <c r="S373" s="52">
        <f t="shared" si="71"/>
        <v>23742</v>
      </c>
      <c r="T373" s="53">
        <f t="shared" si="66"/>
        <v>65</v>
      </c>
      <c r="U373" s="49">
        <f t="shared" si="72"/>
        <v>-50.997946611909654</v>
      </c>
      <c r="V373" s="50">
        <f>(Gesamt!$B$2-IF(I373=0,G373,I373))/365.25</f>
        <v>116</v>
      </c>
      <c r="W373" s="50">
        <f t="shared" si="67"/>
        <v>65.002053388090346</v>
      </c>
      <c r="X373" s="54">
        <f>(F373+(IF(C373="W",IF(F373&lt;23347,VLOOKUP(23346,Staffelung,2,FALSE)*365.25,IF(F373&gt;24990,VLOOKUP(24991,Staffelung,2,FALSE)*365.25,VLOOKUP(F373,Staffelung,2,FALSE)*365.25)),Gesamt!$B$26*365.25)))</f>
        <v>23741.25</v>
      </c>
      <c r="Y373" s="52">
        <f t="shared" si="73"/>
        <v>23742</v>
      </c>
      <c r="Z373" s="53">
        <f t="shared" si="68"/>
        <v>65</v>
      </c>
      <c r="AA373" s="55">
        <f>IF(YEAR(Y373)&lt;=YEAR(Gesamt!$B$2),0,IF(V373&lt;Gesamt!$B$32,(IF(I373=0,G373,I373)+365.25*Gesamt!$B$32),0))</f>
        <v>0</v>
      </c>
      <c r="AB373" s="56">
        <f>IF(U373&lt;Gesamt!$B$36,Gesamt!$C$36,IF(U373&lt;Gesamt!$B$37,Gesamt!$C$37,IF(U373&lt;Gesamt!$B$38,Gesamt!$C$38,Gesamt!$C$39)))</f>
        <v>0</v>
      </c>
      <c r="AC373" s="36">
        <f>IF(AA373&gt;0,IF(AA373&lt;X373,K373/12*Gesamt!$C$32*(1+L373)^(Gesamt!$B$32-VB!V373)*(1+$K$4),0),0)</f>
        <v>0</v>
      </c>
      <c r="AD373" s="36">
        <f>(AC373/Gesamt!$B$32*V373/((1+Gesamt!$B$29)^(Gesamt!$B$32-VB!V373))*(1+AB373))</f>
        <v>0</v>
      </c>
      <c r="AE373" s="55">
        <f>IF(YEAR($Y373)&lt;=YEAR(Gesamt!$B$2),0,IF($V373&lt;Gesamt!$B$33,(IF($I373=0,$G373,$I373)+365.25*Gesamt!$B$33),0))</f>
        <v>0</v>
      </c>
      <c r="AF373" s="36" t="b">
        <f>IF(AE373&gt;0,IF(AE373&lt;$Y373,$K373/12*Gesamt!$C$33*(1+$L373)^(Gesamt!$B$33-VB!$V373)*(1+$K$4),IF(W373&gt;=35,K373/12*Gesamt!$C$33*(1+L373)^(W373-VB!V373)*(1+$K$4),0)))</f>
        <v>0</v>
      </c>
      <c r="AG373" s="36">
        <f>IF(W373&gt;=40,(AF373/Gesamt!$B$33*V373/((1+Gesamt!$B$29)^(Gesamt!$B$33-VB!V373))*(1+AB373)),IF(W373&gt;=35,(AF373/W373*V373/((1+Gesamt!$B$29)^(W373-VB!V373))*(1+AB373)),0))</f>
        <v>0</v>
      </c>
    </row>
    <row r="374" spans="4:33" x14ac:dyDescent="0.15">
      <c r="D374" s="41"/>
      <c r="F374" s="40"/>
      <c r="G374" s="40"/>
      <c r="J374" s="47"/>
      <c r="K374" s="32">
        <f t="shared" si="69"/>
        <v>0</v>
      </c>
      <c r="L374" s="48">
        <v>1.4999999999999999E-2</v>
      </c>
      <c r="M374" s="49">
        <f t="shared" si="70"/>
        <v>-50.997946611909654</v>
      </c>
      <c r="N374" s="50">
        <f>(Gesamt!$B$2-IF(H374=0,G374,H374))/365.25</f>
        <v>116</v>
      </c>
      <c r="O374" s="50">
        <f t="shared" si="65"/>
        <v>65.002053388090346</v>
      </c>
      <c r="P374" s="51">
        <f>IF(AND(OR(AND(H374&lt;=Gesamt!$B$11,G374&lt;=Gesamt!$B$11),AND(H374&gt;0,H374&lt;=Gesamt!$B$11)), O374&gt;=Gesamt!$B$4),VLOOKUP(O374,Gesamt!$B$4:$C$9,2),0)</f>
        <v>12</v>
      </c>
      <c r="Q374" s="37">
        <f>IF(M374&gt;0,((P374*K374/12)/O374*N374*((1+L374)^M374))/((1+Gesamt!$B$29)^(O374-N374)),0)</f>
        <v>0</v>
      </c>
      <c r="R374" s="52">
        <f>(F374+(IF(C374="W",IF(F374&lt;23347,VLOOKUP(23346,Staffelung,2,FALSE)*365.25,IF(F374&gt;24990,VLOOKUP(24991,Staffelung,2,FALSE)*365.25,VLOOKUP(F374,Staffelung,2,FALSE)*365.25)),Gesamt!$B$26*365.25)))</f>
        <v>23741.25</v>
      </c>
      <c r="S374" s="52">
        <f t="shared" si="71"/>
        <v>23742</v>
      </c>
      <c r="T374" s="53">
        <f t="shared" si="66"/>
        <v>65</v>
      </c>
      <c r="U374" s="49">
        <f t="shared" si="72"/>
        <v>-50.997946611909654</v>
      </c>
      <c r="V374" s="50">
        <f>(Gesamt!$B$2-IF(I374=0,G374,I374))/365.25</f>
        <v>116</v>
      </c>
      <c r="W374" s="50">
        <f t="shared" si="67"/>
        <v>65.002053388090346</v>
      </c>
      <c r="X374" s="54">
        <f>(F374+(IF(C374="W",IF(F374&lt;23347,VLOOKUP(23346,Staffelung,2,FALSE)*365.25,IF(F374&gt;24990,VLOOKUP(24991,Staffelung,2,FALSE)*365.25,VLOOKUP(F374,Staffelung,2,FALSE)*365.25)),Gesamt!$B$26*365.25)))</f>
        <v>23741.25</v>
      </c>
      <c r="Y374" s="52">
        <f t="shared" si="73"/>
        <v>23742</v>
      </c>
      <c r="Z374" s="53">
        <f t="shared" si="68"/>
        <v>65</v>
      </c>
      <c r="AA374" s="55">
        <f>IF(YEAR(Y374)&lt;=YEAR(Gesamt!$B$2),0,IF(V374&lt;Gesamt!$B$32,(IF(I374=0,G374,I374)+365.25*Gesamt!$B$32),0))</f>
        <v>0</v>
      </c>
      <c r="AB374" s="56">
        <f>IF(U374&lt;Gesamt!$B$36,Gesamt!$C$36,IF(U374&lt;Gesamt!$B$37,Gesamt!$C$37,IF(U374&lt;Gesamt!$B$38,Gesamt!$C$38,Gesamt!$C$39)))</f>
        <v>0</v>
      </c>
      <c r="AC374" s="36">
        <f>IF(AA374&gt;0,IF(AA374&lt;X374,K374/12*Gesamt!$C$32*(1+L374)^(Gesamt!$B$32-VB!V374)*(1+$K$4),0),0)</f>
        <v>0</v>
      </c>
      <c r="AD374" s="36">
        <f>(AC374/Gesamt!$B$32*V374/((1+Gesamt!$B$29)^(Gesamt!$B$32-VB!V374))*(1+AB374))</f>
        <v>0</v>
      </c>
      <c r="AE374" s="55">
        <f>IF(YEAR($Y374)&lt;=YEAR(Gesamt!$B$2),0,IF($V374&lt;Gesamt!$B$33,(IF($I374=0,$G374,$I374)+365.25*Gesamt!$B$33),0))</f>
        <v>0</v>
      </c>
      <c r="AF374" s="36" t="b">
        <f>IF(AE374&gt;0,IF(AE374&lt;$Y374,$K374/12*Gesamt!$C$33*(1+$L374)^(Gesamt!$B$33-VB!$V374)*(1+$K$4),IF(W374&gt;=35,K374/12*Gesamt!$C$33*(1+L374)^(W374-VB!V374)*(1+$K$4),0)))</f>
        <v>0</v>
      </c>
      <c r="AG374" s="36">
        <f>IF(W374&gt;=40,(AF374/Gesamt!$B$33*V374/((1+Gesamt!$B$29)^(Gesamt!$B$33-VB!V374))*(1+AB374)),IF(W374&gt;=35,(AF374/W374*V374/((1+Gesamt!$B$29)^(W374-VB!V374))*(1+AB374)),0))</f>
        <v>0</v>
      </c>
    </row>
    <row r="375" spans="4:33" x14ac:dyDescent="0.15">
      <c r="D375" s="41"/>
      <c r="F375" s="40"/>
      <c r="G375" s="40"/>
      <c r="J375" s="47"/>
      <c r="K375" s="32">
        <f t="shared" si="69"/>
        <v>0</v>
      </c>
      <c r="L375" s="48">
        <v>1.4999999999999999E-2</v>
      </c>
      <c r="M375" s="49">
        <f t="shared" si="70"/>
        <v>-50.997946611909654</v>
      </c>
      <c r="N375" s="50">
        <f>(Gesamt!$B$2-IF(H375=0,G375,H375))/365.25</f>
        <v>116</v>
      </c>
      <c r="O375" s="50">
        <f t="shared" si="65"/>
        <v>65.002053388090346</v>
      </c>
      <c r="P375" s="51">
        <f>IF(AND(OR(AND(H375&lt;=Gesamt!$B$11,G375&lt;=Gesamt!$B$11),AND(H375&gt;0,H375&lt;=Gesamt!$B$11)), O375&gt;=Gesamt!$B$4),VLOOKUP(O375,Gesamt!$B$4:$C$9,2),0)</f>
        <v>12</v>
      </c>
      <c r="Q375" s="37">
        <f>IF(M375&gt;0,((P375*K375/12)/O375*N375*((1+L375)^M375))/((1+Gesamt!$B$29)^(O375-N375)),0)</f>
        <v>0</v>
      </c>
      <c r="R375" s="52">
        <f>(F375+(IF(C375="W",IF(F375&lt;23347,VLOOKUP(23346,Staffelung,2,FALSE)*365.25,IF(F375&gt;24990,VLOOKUP(24991,Staffelung,2,FALSE)*365.25,VLOOKUP(F375,Staffelung,2,FALSE)*365.25)),Gesamt!$B$26*365.25)))</f>
        <v>23741.25</v>
      </c>
      <c r="S375" s="52">
        <f t="shared" si="71"/>
        <v>23742</v>
      </c>
      <c r="T375" s="53">
        <f t="shared" si="66"/>
        <v>65</v>
      </c>
      <c r="U375" s="49">
        <f t="shared" si="72"/>
        <v>-50.997946611909654</v>
      </c>
      <c r="V375" s="50">
        <f>(Gesamt!$B$2-IF(I375=0,G375,I375))/365.25</f>
        <v>116</v>
      </c>
      <c r="W375" s="50">
        <f t="shared" si="67"/>
        <v>65.002053388090346</v>
      </c>
      <c r="X375" s="54">
        <f>(F375+(IF(C375="W",IF(F375&lt;23347,VLOOKUP(23346,Staffelung,2,FALSE)*365.25,IF(F375&gt;24990,VLOOKUP(24991,Staffelung,2,FALSE)*365.25,VLOOKUP(F375,Staffelung,2,FALSE)*365.25)),Gesamt!$B$26*365.25)))</f>
        <v>23741.25</v>
      </c>
      <c r="Y375" s="52">
        <f t="shared" si="73"/>
        <v>23742</v>
      </c>
      <c r="Z375" s="53">
        <f t="shared" si="68"/>
        <v>65</v>
      </c>
      <c r="AA375" s="55">
        <f>IF(YEAR(Y375)&lt;=YEAR(Gesamt!$B$2),0,IF(V375&lt;Gesamt!$B$32,(IF(I375=0,G375,I375)+365.25*Gesamt!$B$32),0))</f>
        <v>0</v>
      </c>
      <c r="AB375" s="56">
        <f>IF(U375&lt;Gesamt!$B$36,Gesamt!$C$36,IF(U375&lt;Gesamt!$B$37,Gesamt!$C$37,IF(U375&lt;Gesamt!$B$38,Gesamt!$C$38,Gesamt!$C$39)))</f>
        <v>0</v>
      </c>
      <c r="AC375" s="36">
        <f>IF(AA375&gt;0,IF(AA375&lt;X375,K375/12*Gesamt!$C$32*(1+L375)^(Gesamt!$B$32-VB!V375)*(1+$K$4),0),0)</f>
        <v>0</v>
      </c>
      <c r="AD375" s="36">
        <f>(AC375/Gesamt!$B$32*V375/((1+Gesamt!$B$29)^(Gesamt!$B$32-VB!V375))*(1+AB375))</f>
        <v>0</v>
      </c>
      <c r="AE375" s="55">
        <f>IF(YEAR($Y375)&lt;=YEAR(Gesamt!$B$2),0,IF($V375&lt;Gesamt!$B$33,(IF($I375=0,$G375,$I375)+365.25*Gesamt!$B$33),0))</f>
        <v>0</v>
      </c>
      <c r="AF375" s="36" t="b">
        <f>IF(AE375&gt;0,IF(AE375&lt;$Y375,$K375/12*Gesamt!$C$33*(1+$L375)^(Gesamt!$B$33-VB!$V375)*(1+$K$4),IF(W375&gt;=35,K375/12*Gesamt!$C$33*(1+L375)^(W375-VB!V375)*(1+$K$4),0)))</f>
        <v>0</v>
      </c>
      <c r="AG375" s="36">
        <f>IF(W375&gt;=40,(AF375/Gesamt!$B$33*V375/((1+Gesamt!$B$29)^(Gesamt!$B$33-VB!V375))*(1+AB375)),IF(W375&gt;=35,(AF375/W375*V375/((1+Gesamt!$B$29)^(W375-VB!V375))*(1+AB375)),0))</f>
        <v>0</v>
      </c>
    </row>
    <row r="376" spans="4:33" x14ac:dyDescent="0.15">
      <c r="D376" s="41"/>
      <c r="F376" s="40"/>
      <c r="G376" s="40"/>
      <c r="J376" s="47"/>
      <c r="K376" s="32">
        <f t="shared" si="69"/>
        <v>0</v>
      </c>
      <c r="L376" s="48">
        <v>1.4999999999999999E-2</v>
      </c>
      <c r="M376" s="49">
        <f t="shared" si="70"/>
        <v>-50.997946611909654</v>
      </c>
      <c r="N376" s="50">
        <f>(Gesamt!$B$2-IF(H376=0,G376,H376))/365.25</f>
        <v>116</v>
      </c>
      <c r="O376" s="50">
        <f t="shared" si="65"/>
        <v>65.002053388090346</v>
      </c>
      <c r="P376" s="51">
        <f>IF(AND(OR(AND(H376&lt;=Gesamt!$B$11,G376&lt;=Gesamt!$B$11),AND(H376&gt;0,H376&lt;=Gesamt!$B$11)), O376&gt;=Gesamt!$B$4),VLOOKUP(O376,Gesamt!$B$4:$C$9,2),0)</f>
        <v>12</v>
      </c>
      <c r="Q376" s="37">
        <f>IF(M376&gt;0,((P376*K376/12)/O376*N376*((1+L376)^M376))/((1+Gesamt!$B$29)^(O376-N376)),0)</f>
        <v>0</v>
      </c>
      <c r="R376" s="52">
        <f>(F376+(IF(C376="W",IF(F376&lt;23347,VLOOKUP(23346,Staffelung,2,FALSE)*365.25,IF(F376&gt;24990,VLOOKUP(24991,Staffelung,2,FALSE)*365.25,VLOOKUP(F376,Staffelung,2,FALSE)*365.25)),Gesamt!$B$26*365.25)))</f>
        <v>23741.25</v>
      </c>
      <c r="S376" s="52">
        <f t="shared" si="71"/>
        <v>23742</v>
      </c>
      <c r="T376" s="53">
        <f t="shared" si="66"/>
        <v>65</v>
      </c>
      <c r="U376" s="49">
        <f t="shared" si="72"/>
        <v>-50.997946611909654</v>
      </c>
      <c r="V376" s="50">
        <f>(Gesamt!$B$2-IF(I376=0,G376,I376))/365.25</f>
        <v>116</v>
      </c>
      <c r="W376" s="50">
        <f t="shared" si="67"/>
        <v>65.002053388090346</v>
      </c>
      <c r="X376" s="54">
        <f>(F376+(IF(C376="W",IF(F376&lt;23347,VLOOKUP(23346,Staffelung,2,FALSE)*365.25,IF(F376&gt;24990,VLOOKUP(24991,Staffelung,2,FALSE)*365.25,VLOOKUP(F376,Staffelung,2,FALSE)*365.25)),Gesamt!$B$26*365.25)))</f>
        <v>23741.25</v>
      </c>
      <c r="Y376" s="52">
        <f t="shared" si="73"/>
        <v>23742</v>
      </c>
      <c r="Z376" s="53">
        <f t="shared" si="68"/>
        <v>65</v>
      </c>
      <c r="AA376" s="55">
        <f>IF(YEAR(Y376)&lt;=YEAR(Gesamt!$B$2),0,IF(V376&lt;Gesamt!$B$32,(IF(I376=0,G376,I376)+365.25*Gesamt!$B$32),0))</f>
        <v>0</v>
      </c>
      <c r="AB376" s="56">
        <f>IF(U376&lt;Gesamt!$B$36,Gesamt!$C$36,IF(U376&lt;Gesamt!$B$37,Gesamt!$C$37,IF(U376&lt;Gesamt!$B$38,Gesamt!$C$38,Gesamt!$C$39)))</f>
        <v>0</v>
      </c>
      <c r="AC376" s="36">
        <f>IF(AA376&gt;0,IF(AA376&lt;X376,K376/12*Gesamt!$C$32*(1+L376)^(Gesamt!$B$32-VB!V376)*(1+$K$4),0),0)</f>
        <v>0</v>
      </c>
      <c r="AD376" s="36">
        <f>(AC376/Gesamt!$B$32*V376/((1+Gesamt!$B$29)^(Gesamt!$B$32-VB!V376))*(1+AB376))</f>
        <v>0</v>
      </c>
      <c r="AE376" s="55">
        <f>IF(YEAR($Y376)&lt;=YEAR(Gesamt!$B$2),0,IF($V376&lt;Gesamt!$B$33,(IF($I376=0,$G376,$I376)+365.25*Gesamt!$B$33),0))</f>
        <v>0</v>
      </c>
      <c r="AF376" s="36" t="b">
        <f>IF(AE376&gt;0,IF(AE376&lt;$Y376,$K376/12*Gesamt!$C$33*(1+$L376)^(Gesamt!$B$33-VB!$V376)*(1+$K$4),IF(W376&gt;=35,K376/12*Gesamt!$C$33*(1+L376)^(W376-VB!V376)*(1+$K$4),0)))</f>
        <v>0</v>
      </c>
      <c r="AG376" s="36">
        <f>IF(W376&gt;=40,(AF376/Gesamt!$B$33*V376/((1+Gesamt!$B$29)^(Gesamt!$B$33-VB!V376))*(1+AB376)),IF(W376&gt;=35,(AF376/W376*V376/((1+Gesamt!$B$29)^(W376-VB!V376))*(1+AB376)),0))</f>
        <v>0</v>
      </c>
    </row>
    <row r="377" spans="4:33" x14ac:dyDescent="0.15">
      <c r="D377" s="41"/>
      <c r="F377" s="40"/>
      <c r="G377" s="40"/>
      <c r="J377" s="47"/>
      <c r="K377" s="32">
        <f t="shared" si="69"/>
        <v>0</v>
      </c>
      <c r="L377" s="48">
        <v>1.4999999999999999E-2</v>
      </c>
      <c r="M377" s="49">
        <f t="shared" si="70"/>
        <v>-50.997946611909654</v>
      </c>
      <c r="N377" s="50">
        <f>(Gesamt!$B$2-IF(H377=0,G377,H377))/365.25</f>
        <v>116</v>
      </c>
      <c r="O377" s="50">
        <f t="shared" si="65"/>
        <v>65.002053388090346</v>
      </c>
      <c r="P377" s="51">
        <f>IF(AND(OR(AND(H377&lt;=Gesamt!$B$11,G377&lt;=Gesamt!$B$11),AND(H377&gt;0,H377&lt;=Gesamt!$B$11)), O377&gt;=Gesamt!$B$4),VLOOKUP(O377,Gesamt!$B$4:$C$9,2),0)</f>
        <v>12</v>
      </c>
      <c r="Q377" s="37">
        <f>IF(M377&gt;0,((P377*K377/12)/O377*N377*((1+L377)^M377))/((1+Gesamt!$B$29)^(O377-N377)),0)</f>
        <v>0</v>
      </c>
      <c r="R377" s="52">
        <f>(F377+(IF(C377="W",IF(F377&lt;23347,VLOOKUP(23346,Staffelung,2,FALSE)*365.25,IF(F377&gt;24990,VLOOKUP(24991,Staffelung,2,FALSE)*365.25,VLOOKUP(F377,Staffelung,2,FALSE)*365.25)),Gesamt!$B$26*365.25)))</f>
        <v>23741.25</v>
      </c>
      <c r="S377" s="52">
        <f t="shared" si="71"/>
        <v>23742</v>
      </c>
      <c r="T377" s="53">
        <f t="shared" si="66"/>
        <v>65</v>
      </c>
      <c r="U377" s="49">
        <f t="shared" si="72"/>
        <v>-50.997946611909654</v>
      </c>
      <c r="V377" s="50">
        <f>(Gesamt!$B$2-IF(I377=0,G377,I377))/365.25</f>
        <v>116</v>
      </c>
      <c r="W377" s="50">
        <f t="shared" si="67"/>
        <v>65.002053388090346</v>
      </c>
      <c r="X377" s="54">
        <f>(F377+(IF(C377="W",IF(F377&lt;23347,VLOOKUP(23346,Staffelung,2,FALSE)*365.25,IF(F377&gt;24990,VLOOKUP(24991,Staffelung,2,FALSE)*365.25,VLOOKUP(F377,Staffelung,2,FALSE)*365.25)),Gesamt!$B$26*365.25)))</f>
        <v>23741.25</v>
      </c>
      <c r="Y377" s="52">
        <f t="shared" si="73"/>
        <v>23742</v>
      </c>
      <c r="Z377" s="53">
        <f t="shared" si="68"/>
        <v>65</v>
      </c>
      <c r="AA377" s="55">
        <f>IF(YEAR(Y377)&lt;=YEAR(Gesamt!$B$2),0,IF(V377&lt;Gesamt!$B$32,(IF(I377=0,G377,I377)+365.25*Gesamt!$B$32),0))</f>
        <v>0</v>
      </c>
      <c r="AB377" s="56">
        <f>IF(U377&lt;Gesamt!$B$36,Gesamt!$C$36,IF(U377&lt;Gesamt!$B$37,Gesamt!$C$37,IF(U377&lt;Gesamt!$B$38,Gesamt!$C$38,Gesamt!$C$39)))</f>
        <v>0</v>
      </c>
      <c r="AC377" s="36">
        <f>IF(AA377&gt;0,IF(AA377&lt;X377,K377/12*Gesamt!$C$32*(1+L377)^(Gesamt!$B$32-VB!V377)*(1+$K$4),0),0)</f>
        <v>0</v>
      </c>
      <c r="AD377" s="36">
        <f>(AC377/Gesamt!$B$32*V377/((1+Gesamt!$B$29)^(Gesamt!$B$32-VB!V377))*(1+AB377))</f>
        <v>0</v>
      </c>
      <c r="AE377" s="55">
        <f>IF(YEAR($Y377)&lt;=YEAR(Gesamt!$B$2),0,IF($V377&lt;Gesamt!$B$33,(IF($I377=0,$G377,$I377)+365.25*Gesamt!$B$33),0))</f>
        <v>0</v>
      </c>
      <c r="AF377" s="36" t="b">
        <f>IF(AE377&gt;0,IF(AE377&lt;$Y377,$K377/12*Gesamt!$C$33*(1+$L377)^(Gesamt!$B$33-VB!$V377)*(1+$K$4),IF(W377&gt;=35,K377/12*Gesamt!$C$33*(1+L377)^(W377-VB!V377)*(1+$K$4),0)))</f>
        <v>0</v>
      </c>
      <c r="AG377" s="36">
        <f>IF(W377&gt;=40,(AF377/Gesamt!$B$33*V377/((1+Gesamt!$B$29)^(Gesamt!$B$33-VB!V377))*(1+AB377)),IF(W377&gt;=35,(AF377/W377*V377/((1+Gesamt!$B$29)^(W377-VB!V377))*(1+AB377)),0))</f>
        <v>0</v>
      </c>
    </row>
    <row r="378" spans="4:33" x14ac:dyDescent="0.15">
      <c r="D378" s="41"/>
      <c r="F378" s="40"/>
      <c r="G378" s="40"/>
      <c r="J378" s="47"/>
      <c r="K378" s="32">
        <f t="shared" si="69"/>
        <v>0</v>
      </c>
      <c r="L378" s="48">
        <v>1.4999999999999999E-2</v>
      </c>
      <c r="M378" s="49">
        <f t="shared" si="70"/>
        <v>-50.997946611909654</v>
      </c>
      <c r="N378" s="50">
        <f>(Gesamt!$B$2-IF(H378=0,G378,H378))/365.25</f>
        <v>116</v>
      </c>
      <c r="O378" s="50">
        <f t="shared" si="65"/>
        <v>65.002053388090346</v>
      </c>
      <c r="P378" s="51">
        <f>IF(AND(OR(AND(H378&lt;=Gesamt!$B$11,G378&lt;=Gesamt!$B$11),AND(H378&gt;0,H378&lt;=Gesamt!$B$11)), O378&gt;=Gesamt!$B$4),VLOOKUP(O378,Gesamt!$B$4:$C$9,2),0)</f>
        <v>12</v>
      </c>
      <c r="Q378" s="37">
        <f>IF(M378&gt;0,((P378*K378/12)/O378*N378*((1+L378)^M378))/((1+Gesamt!$B$29)^(O378-N378)),0)</f>
        <v>0</v>
      </c>
      <c r="R378" s="52">
        <f>(F378+(IF(C378="W",IF(F378&lt;23347,VLOOKUP(23346,Staffelung,2,FALSE)*365.25,IF(F378&gt;24990,VLOOKUP(24991,Staffelung,2,FALSE)*365.25,VLOOKUP(F378,Staffelung,2,FALSE)*365.25)),Gesamt!$B$26*365.25)))</f>
        <v>23741.25</v>
      </c>
      <c r="S378" s="52">
        <f t="shared" si="71"/>
        <v>23742</v>
      </c>
      <c r="T378" s="53">
        <f t="shared" si="66"/>
        <v>65</v>
      </c>
      <c r="U378" s="49">
        <f t="shared" si="72"/>
        <v>-50.997946611909654</v>
      </c>
      <c r="V378" s="50">
        <f>(Gesamt!$B$2-IF(I378=0,G378,I378))/365.25</f>
        <v>116</v>
      </c>
      <c r="W378" s="50">
        <f t="shared" si="67"/>
        <v>65.002053388090346</v>
      </c>
      <c r="X378" s="54">
        <f>(F378+(IF(C378="W",IF(F378&lt;23347,VLOOKUP(23346,Staffelung,2,FALSE)*365.25,IF(F378&gt;24990,VLOOKUP(24991,Staffelung,2,FALSE)*365.25,VLOOKUP(F378,Staffelung,2,FALSE)*365.25)),Gesamt!$B$26*365.25)))</f>
        <v>23741.25</v>
      </c>
      <c r="Y378" s="52">
        <f t="shared" si="73"/>
        <v>23742</v>
      </c>
      <c r="Z378" s="53">
        <f t="shared" si="68"/>
        <v>65</v>
      </c>
      <c r="AA378" s="55">
        <f>IF(YEAR(Y378)&lt;=YEAR(Gesamt!$B$2),0,IF(V378&lt;Gesamt!$B$32,(IF(I378=0,G378,I378)+365.25*Gesamt!$B$32),0))</f>
        <v>0</v>
      </c>
      <c r="AB378" s="56">
        <f>IF(U378&lt;Gesamt!$B$36,Gesamt!$C$36,IF(U378&lt;Gesamt!$B$37,Gesamt!$C$37,IF(U378&lt;Gesamt!$B$38,Gesamt!$C$38,Gesamt!$C$39)))</f>
        <v>0</v>
      </c>
      <c r="AC378" s="36">
        <f>IF(AA378&gt;0,IF(AA378&lt;X378,K378/12*Gesamt!$C$32*(1+L378)^(Gesamt!$B$32-VB!V378)*(1+$K$4),0),0)</f>
        <v>0</v>
      </c>
      <c r="AD378" s="36">
        <f>(AC378/Gesamt!$B$32*V378/((1+Gesamt!$B$29)^(Gesamt!$B$32-VB!V378))*(1+AB378))</f>
        <v>0</v>
      </c>
      <c r="AE378" s="55">
        <f>IF(YEAR($Y378)&lt;=YEAR(Gesamt!$B$2),0,IF($V378&lt;Gesamt!$B$33,(IF($I378=0,$G378,$I378)+365.25*Gesamt!$B$33),0))</f>
        <v>0</v>
      </c>
      <c r="AF378" s="36" t="b">
        <f>IF(AE378&gt;0,IF(AE378&lt;$Y378,$K378/12*Gesamt!$C$33*(1+$L378)^(Gesamt!$B$33-VB!$V378)*(1+$K$4),IF(W378&gt;=35,K378/12*Gesamt!$C$33*(1+L378)^(W378-VB!V378)*(1+$K$4),0)))</f>
        <v>0</v>
      </c>
      <c r="AG378" s="36">
        <f>IF(W378&gt;=40,(AF378/Gesamt!$B$33*V378/((1+Gesamt!$B$29)^(Gesamt!$B$33-VB!V378))*(1+AB378)),IF(W378&gt;=35,(AF378/W378*V378/((1+Gesamt!$B$29)^(W378-VB!V378))*(1+AB378)),0))</f>
        <v>0</v>
      </c>
    </row>
    <row r="379" spans="4:33" x14ac:dyDescent="0.15">
      <c r="D379" s="41"/>
      <c r="F379" s="40"/>
      <c r="G379" s="40"/>
      <c r="J379" s="47"/>
      <c r="K379" s="32">
        <f t="shared" si="69"/>
        <v>0</v>
      </c>
      <c r="L379" s="48">
        <v>1.4999999999999999E-2</v>
      </c>
      <c r="M379" s="49">
        <f t="shared" si="70"/>
        <v>-50.997946611909654</v>
      </c>
      <c r="N379" s="50">
        <f>(Gesamt!$B$2-IF(H379=0,G379,H379))/365.25</f>
        <v>116</v>
      </c>
      <c r="O379" s="50">
        <f t="shared" si="65"/>
        <v>65.002053388090346</v>
      </c>
      <c r="P379" s="51">
        <f>IF(AND(OR(AND(H379&lt;=Gesamt!$B$11,G379&lt;=Gesamt!$B$11),AND(H379&gt;0,H379&lt;=Gesamt!$B$11)), O379&gt;=Gesamt!$B$4),VLOOKUP(O379,Gesamt!$B$4:$C$9,2),0)</f>
        <v>12</v>
      </c>
      <c r="Q379" s="37">
        <f>IF(M379&gt;0,((P379*K379/12)/O379*N379*((1+L379)^M379))/((1+Gesamt!$B$29)^(O379-N379)),0)</f>
        <v>0</v>
      </c>
      <c r="R379" s="52">
        <f>(F379+(IF(C379="W",IF(F379&lt;23347,VLOOKUP(23346,Staffelung,2,FALSE)*365.25,IF(F379&gt;24990,VLOOKUP(24991,Staffelung,2,FALSE)*365.25,VLOOKUP(F379,Staffelung,2,FALSE)*365.25)),Gesamt!$B$26*365.25)))</f>
        <v>23741.25</v>
      </c>
      <c r="S379" s="52">
        <f t="shared" si="71"/>
        <v>23742</v>
      </c>
      <c r="T379" s="53">
        <f t="shared" si="66"/>
        <v>65</v>
      </c>
      <c r="U379" s="49">
        <f t="shared" si="72"/>
        <v>-50.997946611909654</v>
      </c>
      <c r="V379" s="50">
        <f>(Gesamt!$B$2-IF(I379=0,G379,I379))/365.25</f>
        <v>116</v>
      </c>
      <c r="W379" s="50">
        <f t="shared" si="67"/>
        <v>65.002053388090346</v>
      </c>
      <c r="X379" s="54">
        <f>(F379+(IF(C379="W",IF(F379&lt;23347,VLOOKUP(23346,Staffelung,2,FALSE)*365.25,IF(F379&gt;24990,VLOOKUP(24991,Staffelung,2,FALSE)*365.25,VLOOKUP(F379,Staffelung,2,FALSE)*365.25)),Gesamt!$B$26*365.25)))</f>
        <v>23741.25</v>
      </c>
      <c r="Y379" s="52">
        <f t="shared" si="73"/>
        <v>23742</v>
      </c>
      <c r="Z379" s="53">
        <f t="shared" si="68"/>
        <v>65</v>
      </c>
      <c r="AA379" s="55">
        <f>IF(YEAR(Y379)&lt;=YEAR(Gesamt!$B$2),0,IF(V379&lt;Gesamt!$B$32,(IF(I379=0,G379,I379)+365.25*Gesamt!$B$32),0))</f>
        <v>0</v>
      </c>
      <c r="AB379" s="56">
        <f>IF(U379&lt;Gesamt!$B$36,Gesamt!$C$36,IF(U379&lt;Gesamt!$B$37,Gesamt!$C$37,IF(U379&lt;Gesamt!$B$38,Gesamt!$C$38,Gesamt!$C$39)))</f>
        <v>0</v>
      </c>
      <c r="AC379" s="36">
        <f>IF(AA379&gt;0,IF(AA379&lt;X379,K379/12*Gesamt!$C$32*(1+L379)^(Gesamt!$B$32-VB!V379)*(1+$K$4),0),0)</f>
        <v>0</v>
      </c>
      <c r="AD379" s="36">
        <f>(AC379/Gesamt!$B$32*V379/((1+Gesamt!$B$29)^(Gesamt!$B$32-VB!V379))*(1+AB379))</f>
        <v>0</v>
      </c>
      <c r="AE379" s="55">
        <f>IF(YEAR($Y379)&lt;=YEAR(Gesamt!$B$2),0,IF($V379&lt;Gesamt!$B$33,(IF($I379=0,$G379,$I379)+365.25*Gesamt!$B$33),0))</f>
        <v>0</v>
      </c>
      <c r="AF379" s="36" t="b">
        <f>IF(AE379&gt;0,IF(AE379&lt;$Y379,$K379/12*Gesamt!$C$33*(1+$L379)^(Gesamt!$B$33-VB!$V379)*(1+$K$4),IF(W379&gt;=35,K379/12*Gesamt!$C$33*(1+L379)^(W379-VB!V379)*(1+$K$4),0)))</f>
        <v>0</v>
      </c>
      <c r="AG379" s="36">
        <f>IF(W379&gt;=40,(AF379/Gesamt!$B$33*V379/((1+Gesamt!$B$29)^(Gesamt!$B$33-VB!V379))*(1+AB379)),IF(W379&gt;=35,(AF379/W379*V379/((1+Gesamt!$B$29)^(W379-VB!V379))*(1+AB379)),0))</f>
        <v>0</v>
      </c>
    </row>
    <row r="380" spans="4:33" x14ac:dyDescent="0.15">
      <c r="D380" s="41"/>
      <c r="F380" s="40"/>
      <c r="G380" s="40"/>
      <c r="J380" s="47"/>
      <c r="K380" s="32">
        <f t="shared" si="69"/>
        <v>0</v>
      </c>
      <c r="L380" s="48">
        <v>1.4999999999999999E-2</v>
      </c>
      <c r="M380" s="49">
        <f t="shared" si="70"/>
        <v>-50.997946611909654</v>
      </c>
      <c r="N380" s="50">
        <f>(Gesamt!$B$2-IF(H380=0,G380,H380))/365.25</f>
        <v>116</v>
      </c>
      <c r="O380" s="50">
        <f t="shared" si="65"/>
        <v>65.002053388090346</v>
      </c>
      <c r="P380" s="51">
        <f>IF(AND(OR(AND(H380&lt;=Gesamt!$B$11,G380&lt;=Gesamt!$B$11),AND(H380&gt;0,H380&lt;=Gesamt!$B$11)), O380&gt;=Gesamt!$B$4),VLOOKUP(O380,Gesamt!$B$4:$C$9,2),0)</f>
        <v>12</v>
      </c>
      <c r="Q380" s="37">
        <f>IF(M380&gt;0,((P380*K380/12)/O380*N380*((1+L380)^M380))/((1+Gesamt!$B$29)^(O380-N380)),0)</f>
        <v>0</v>
      </c>
      <c r="R380" s="52">
        <f>(F380+(IF(C380="W",IF(F380&lt;23347,VLOOKUP(23346,Staffelung,2,FALSE)*365.25,IF(F380&gt;24990,VLOOKUP(24991,Staffelung,2,FALSE)*365.25,VLOOKUP(F380,Staffelung,2,FALSE)*365.25)),Gesamt!$B$26*365.25)))</f>
        <v>23741.25</v>
      </c>
      <c r="S380" s="52">
        <f t="shared" si="71"/>
        <v>23742</v>
      </c>
      <c r="T380" s="53">
        <f t="shared" si="66"/>
        <v>65</v>
      </c>
      <c r="U380" s="49">
        <f t="shared" si="72"/>
        <v>-50.997946611909654</v>
      </c>
      <c r="V380" s="50">
        <f>(Gesamt!$B$2-IF(I380=0,G380,I380))/365.25</f>
        <v>116</v>
      </c>
      <c r="W380" s="50">
        <f t="shared" si="67"/>
        <v>65.002053388090346</v>
      </c>
      <c r="X380" s="54">
        <f>(F380+(IF(C380="W",IF(F380&lt;23347,VLOOKUP(23346,Staffelung,2,FALSE)*365.25,IF(F380&gt;24990,VLOOKUP(24991,Staffelung,2,FALSE)*365.25,VLOOKUP(F380,Staffelung,2,FALSE)*365.25)),Gesamt!$B$26*365.25)))</f>
        <v>23741.25</v>
      </c>
      <c r="Y380" s="52">
        <f t="shared" si="73"/>
        <v>23742</v>
      </c>
      <c r="Z380" s="53">
        <f t="shared" si="68"/>
        <v>65</v>
      </c>
      <c r="AA380" s="55">
        <f>IF(YEAR(Y380)&lt;=YEAR(Gesamt!$B$2),0,IF(V380&lt;Gesamt!$B$32,(IF(I380=0,G380,I380)+365.25*Gesamt!$B$32),0))</f>
        <v>0</v>
      </c>
      <c r="AB380" s="56">
        <f>IF(U380&lt;Gesamt!$B$36,Gesamt!$C$36,IF(U380&lt;Gesamt!$B$37,Gesamt!$C$37,IF(U380&lt;Gesamt!$B$38,Gesamt!$C$38,Gesamt!$C$39)))</f>
        <v>0</v>
      </c>
      <c r="AC380" s="36">
        <f>IF(AA380&gt;0,IF(AA380&lt;X380,K380/12*Gesamt!$C$32*(1+L380)^(Gesamt!$B$32-VB!V380)*(1+$K$4),0),0)</f>
        <v>0</v>
      </c>
      <c r="AD380" s="36">
        <f>(AC380/Gesamt!$B$32*V380/((1+Gesamt!$B$29)^(Gesamt!$B$32-VB!V380))*(1+AB380))</f>
        <v>0</v>
      </c>
      <c r="AE380" s="55">
        <f>IF(YEAR($Y380)&lt;=YEAR(Gesamt!$B$2),0,IF($V380&lt;Gesamt!$B$33,(IF($I380=0,$G380,$I380)+365.25*Gesamt!$B$33),0))</f>
        <v>0</v>
      </c>
      <c r="AF380" s="36" t="b">
        <f>IF(AE380&gt;0,IF(AE380&lt;$Y380,$K380/12*Gesamt!$C$33*(1+$L380)^(Gesamt!$B$33-VB!$V380)*(1+$K$4),IF(W380&gt;=35,K380/12*Gesamt!$C$33*(1+L380)^(W380-VB!V380)*(1+$K$4),0)))</f>
        <v>0</v>
      </c>
      <c r="AG380" s="36">
        <f>IF(W380&gt;=40,(AF380/Gesamt!$B$33*V380/((1+Gesamt!$B$29)^(Gesamt!$B$33-VB!V380))*(1+AB380)),IF(W380&gt;=35,(AF380/W380*V380/((1+Gesamt!$B$29)^(W380-VB!V380))*(1+AB380)),0))</f>
        <v>0</v>
      </c>
    </row>
    <row r="381" spans="4:33" x14ac:dyDescent="0.15">
      <c r="D381" s="41"/>
      <c r="F381" s="40"/>
      <c r="G381" s="40"/>
      <c r="J381" s="47"/>
      <c r="K381" s="32">
        <f t="shared" si="69"/>
        <v>0</v>
      </c>
      <c r="L381" s="48">
        <v>1.4999999999999999E-2</v>
      </c>
      <c r="M381" s="49">
        <f t="shared" si="70"/>
        <v>-50.997946611909654</v>
      </c>
      <c r="N381" s="50">
        <f>(Gesamt!$B$2-IF(H381=0,G381,H381))/365.25</f>
        <v>116</v>
      </c>
      <c r="O381" s="50">
        <f t="shared" si="65"/>
        <v>65.002053388090346</v>
      </c>
      <c r="P381" s="51">
        <f>IF(AND(OR(AND(H381&lt;=Gesamt!$B$11,G381&lt;=Gesamt!$B$11),AND(H381&gt;0,H381&lt;=Gesamt!$B$11)), O381&gt;=Gesamt!$B$4),VLOOKUP(O381,Gesamt!$B$4:$C$9,2),0)</f>
        <v>12</v>
      </c>
      <c r="Q381" s="37">
        <f>IF(M381&gt;0,((P381*K381/12)/O381*N381*((1+L381)^M381))/((1+Gesamt!$B$29)^(O381-N381)),0)</f>
        <v>0</v>
      </c>
      <c r="R381" s="52">
        <f>(F381+(IF(C381="W",IF(F381&lt;23347,VLOOKUP(23346,Staffelung,2,FALSE)*365.25,IF(F381&gt;24990,VLOOKUP(24991,Staffelung,2,FALSE)*365.25,VLOOKUP(F381,Staffelung,2,FALSE)*365.25)),Gesamt!$B$26*365.25)))</f>
        <v>23741.25</v>
      </c>
      <c r="S381" s="52">
        <f t="shared" si="71"/>
        <v>23742</v>
      </c>
      <c r="T381" s="53">
        <f t="shared" si="66"/>
        <v>65</v>
      </c>
      <c r="U381" s="49">
        <f t="shared" si="72"/>
        <v>-50.997946611909654</v>
      </c>
      <c r="V381" s="50">
        <f>(Gesamt!$B$2-IF(I381=0,G381,I381))/365.25</f>
        <v>116</v>
      </c>
      <c r="W381" s="50">
        <f t="shared" si="67"/>
        <v>65.002053388090346</v>
      </c>
      <c r="X381" s="54">
        <f>(F381+(IF(C381="W",IF(F381&lt;23347,VLOOKUP(23346,Staffelung,2,FALSE)*365.25,IF(F381&gt;24990,VLOOKUP(24991,Staffelung,2,FALSE)*365.25,VLOOKUP(F381,Staffelung,2,FALSE)*365.25)),Gesamt!$B$26*365.25)))</f>
        <v>23741.25</v>
      </c>
      <c r="Y381" s="52">
        <f t="shared" si="73"/>
        <v>23742</v>
      </c>
      <c r="Z381" s="53">
        <f t="shared" si="68"/>
        <v>65</v>
      </c>
      <c r="AA381" s="55">
        <f>IF(YEAR(Y381)&lt;=YEAR(Gesamt!$B$2),0,IF(V381&lt;Gesamt!$B$32,(IF(I381=0,G381,I381)+365.25*Gesamt!$B$32),0))</f>
        <v>0</v>
      </c>
      <c r="AB381" s="56">
        <f>IF(U381&lt;Gesamt!$B$36,Gesamt!$C$36,IF(U381&lt;Gesamt!$B$37,Gesamt!$C$37,IF(U381&lt;Gesamt!$B$38,Gesamt!$C$38,Gesamt!$C$39)))</f>
        <v>0</v>
      </c>
      <c r="AC381" s="36">
        <f>IF(AA381&gt;0,IF(AA381&lt;X381,K381/12*Gesamt!$C$32*(1+L381)^(Gesamt!$B$32-VB!V381)*(1+$K$4),0),0)</f>
        <v>0</v>
      </c>
      <c r="AD381" s="36">
        <f>(AC381/Gesamt!$B$32*V381/((1+Gesamt!$B$29)^(Gesamt!$B$32-VB!V381))*(1+AB381))</f>
        <v>0</v>
      </c>
      <c r="AE381" s="55">
        <f>IF(YEAR($Y381)&lt;=YEAR(Gesamt!$B$2),0,IF($V381&lt;Gesamt!$B$33,(IF($I381=0,$G381,$I381)+365.25*Gesamt!$B$33),0))</f>
        <v>0</v>
      </c>
      <c r="AF381" s="36" t="b">
        <f>IF(AE381&gt;0,IF(AE381&lt;$Y381,$K381/12*Gesamt!$C$33*(1+$L381)^(Gesamt!$B$33-VB!$V381)*(1+$K$4),IF(W381&gt;=35,K381/12*Gesamt!$C$33*(1+L381)^(W381-VB!V381)*(1+$K$4),0)))</f>
        <v>0</v>
      </c>
      <c r="AG381" s="36">
        <f>IF(W381&gt;=40,(AF381/Gesamt!$B$33*V381/((1+Gesamt!$B$29)^(Gesamt!$B$33-VB!V381))*(1+AB381)),IF(W381&gt;=35,(AF381/W381*V381/((1+Gesamt!$B$29)^(W381-VB!V381))*(1+AB381)),0))</f>
        <v>0</v>
      </c>
    </row>
    <row r="382" spans="4:33" x14ac:dyDescent="0.15">
      <c r="D382" s="41"/>
      <c r="F382" s="40"/>
      <c r="G382" s="40"/>
      <c r="J382" s="47"/>
      <c r="K382" s="32">
        <f t="shared" si="69"/>
        <v>0</v>
      </c>
      <c r="L382" s="48">
        <v>1.4999999999999999E-2</v>
      </c>
      <c r="M382" s="49">
        <f t="shared" si="70"/>
        <v>-50.997946611909654</v>
      </c>
      <c r="N382" s="50">
        <f>(Gesamt!$B$2-IF(H382=0,G382,H382))/365.25</f>
        <v>116</v>
      </c>
      <c r="O382" s="50">
        <f t="shared" si="65"/>
        <v>65.002053388090346</v>
      </c>
      <c r="P382" s="51">
        <f>IF(AND(OR(AND(H382&lt;=Gesamt!$B$11,G382&lt;=Gesamt!$B$11),AND(H382&gt;0,H382&lt;=Gesamt!$B$11)), O382&gt;=Gesamt!$B$4),VLOOKUP(O382,Gesamt!$B$4:$C$9,2),0)</f>
        <v>12</v>
      </c>
      <c r="Q382" s="37">
        <f>IF(M382&gt;0,((P382*K382/12)/O382*N382*((1+L382)^M382))/((1+Gesamt!$B$29)^(O382-N382)),0)</f>
        <v>0</v>
      </c>
      <c r="R382" s="52">
        <f>(F382+(IF(C382="W",IF(F382&lt;23347,VLOOKUP(23346,Staffelung,2,FALSE)*365.25,IF(F382&gt;24990,VLOOKUP(24991,Staffelung,2,FALSE)*365.25,VLOOKUP(F382,Staffelung,2,FALSE)*365.25)),Gesamt!$B$26*365.25)))</f>
        <v>23741.25</v>
      </c>
      <c r="S382" s="52">
        <f t="shared" si="71"/>
        <v>23742</v>
      </c>
      <c r="T382" s="53">
        <f t="shared" si="66"/>
        <v>65</v>
      </c>
      <c r="U382" s="49">
        <f t="shared" si="72"/>
        <v>-50.997946611909654</v>
      </c>
      <c r="V382" s="50">
        <f>(Gesamt!$B$2-IF(I382=0,G382,I382))/365.25</f>
        <v>116</v>
      </c>
      <c r="W382" s="50">
        <f t="shared" si="67"/>
        <v>65.002053388090346</v>
      </c>
      <c r="X382" s="54">
        <f>(F382+(IF(C382="W",IF(F382&lt;23347,VLOOKUP(23346,Staffelung,2,FALSE)*365.25,IF(F382&gt;24990,VLOOKUP(24991,Staffelung,2,FALSE)*365.25,VLOOKUP(F382,Staffelung,2,FALSE)*365.25)),Gesamt!$B$26*365.25)))</f>
        <v>23741.25</v>
      </c>
      <c r="Y382" s="52">
        <f t="shared" si="73"/>
        <v>23742</v>
      </c>
      <c r="Z382" s="53">
        <f t="shared" si="68"/>
        <v>65</v>
      </c>
      <c r="AA382" s="55">
        <f>IF(YEAR(Y382)&lt;=YEAR(Gesamt!$B$2),0,IF(V382&lt;Gesamt!$B$32,(IF(I382=0,G382,I382)+365.25*Gesamt!$B$32),0))</f>
        <v>0</v>
      </c>
      <c r="AB382" s="56">
        <f>IF(U382&lt;Gesamt!$B$36,Gesamt!$C$36,IF(U382&lt;Gesamt!$B$37,Gesamt!$C$37,IF(U382&lt;Gesamt!$B$38,Gesamt!$C$38,Gesamt!$C$39)))</f>
        <v>0</v>
      </c>
      <c r="AC382" s="36">
        <f>IF(AA382&gt;0,IF(AA382&lt;X382,K382/12*Gesamt!$C$32*(1+L382)^(Gesamt!$B$32-VB!V382)*(1+$K$4),0),0)</f>
        <v>0</v>
      </c>
      <c r="AD382" s="36">
        <f>(AC382/Gesamt!$B$32*V382/((1+Gesamt!$B$29)^(Gesamt!$B$32-VB!V382))*(1+AB382))</f>
        <v>0</v>
      </c>
      <c r="AE382" s="55">
        <f>IF(YEAR($Y382)&lt;=YEAR(Gesamt!$B$2),0,IF($V382&lt;Gesamt!$B$33,(IF($I382=0,$G382,$I382)+365.25*Gesamt!$B$33),0))</f>
        <v>0</v>
      </c>
      <c r="AF382" s="36" t="b">
        <f>IF(AE382&gt;0,IF(AE382&lt;$Y382,$K382/12*Gesamt!$C$33*(1+$L382)^(Gesamt!$B$33-VB!$V382)*(1+$K$4),IF(W382&gt;=35,K382/12*Gesamt!$C$33*(1+L382)^(W382-VB!V382)*(1+$K$4),0)))</f>
        <v>0</v>
      </c>
      <c r="AG382" s="36">
        <f>IF(W382&gt;=40,(AF382/Gesamt!$B$33*V382/((1+Gesamt!$B$29)^(Gesamt!$B$33-VB!V382))*(1+AB382)),IF(W382&gt;=35,(AF382/W382*V382/((1+Gesamt!$B$29)^(W382-VB!V382))*(1+AB382)),0))</f>
        <v>0</v>
      </c>
    </row>
    <row r="383" spans="4:33" x14ac:dyDescent="0.15">
      <c r="D383" s="41"/>
      <c r="F383" s="40"/>
      <c r="G383" s="40"/>
      <c r="J383" s="47"/>
      <c r="K383" s="32">
        <f t="shared" si="69"/>
        <v>0</v>
      </c>
      <c r="L383" s="48">
        <v>1.4999999999999999E-2</v>
      </c>
      <c r="M383" s="49">
        <f t="shared" si="70"/>
        <v>-50.997946611909654</v>
      </c>
      <c r="N383" s="50">
        <f>(Gesamt!$B$2-IF(H383=0,G383,H383))/365.25</f>
        <v>116</v>
      </c>
      <c r="O383" s="50">
        <f t="shared" si="65"/>
        <v>65.002053388090346</v>
      </c>
      <c r="P383" s="51">
        <f>IF(AND(OR(AND(H383&lt;=Gesamt!$B$11,G383&lt;=Gesamt!$B$11),AND(H383&gt;0,H383&lt;=Gesamt!$B$11)), O383&gt;=Gesamt!$B$4),VLOOKUP(O383,Gesamt!$B$4:$C$9,2),0)</f>
        <v>12</v>
      </c>
      <c r="Q383" s="37">
        <f>IF(M383&gt;0,((P383*K383/12)/O383*N383*((1+L383)^M383))/((1+Gesamt!$B$29)^(O383-N383)),0)</f>
        <v>0</v>
      </c>
      <c r="R383" s="52">
        <f>(F383+(IF(C383="W",IF(F383&lt;23347,VLOOKUP(23346,Staffelung,2,FALSE)*365.25,IF(F383&gt;24990,VLOOKUP(24991,Staffelung,2,FALSE)*365.25,VLOOKUP(F383,Staffelung,2,FALSE)*365.25)),Gesamt!$B$26*365.25)))</f>
        <v>23741.25</v>
      </c>
      <c r="S383" s="52">
        <f t="shared" si="71"/>
        <v>23742</v>
      </c>
      <c r="T383" s="53">
        <f t="shared" si="66"/>
        <v>65</v>
      </c>
      <c r="U383" s="49">
        <f t="shared" si="72"/>
        <v>-50.997946611909654</v>
      </c>
      <c r="V383" s="50">
        <f>(Gesamt!$B$2-IF(I383=0,G383,I383))/365.25</f>
        <v>116</v>
      </c>
      <c r="W383" s="50">
        <f t="shared" si="67"/>
        <v>65.002053388090346</v>
      </c>
      <c r="X383" s="54">
        <f>(F383+(IF(C383="W",IF(F383&lt;23347,VLOOKUP(23346,Staffelung,2,FALSE)*365.25,IF(F383&gt;24990,VLOOKUP(24991,Staffelung,2,FALSE)*365.25,VLOOKUP(F383,Staffelung,2,FALSE)*365.25)),Gesamt!$B$26*365.25)))</f>
        <v>23741.25</v>
      </c>
      <c r="Y383" s="52">
        <f t="shared" si="73"/>
        <v>23742</v>
      </c>
      <c r="Z383" s="53">
        <f t="shared" si="68"/>
        <v>65</v>
      </c>
      <c r="AA383" s="55">
        <f>IF(YEAR(Y383)&lt;=YEAR(Gesamt!$B$2),0,IF(V383&lt;Gesamt!$B$32,(IF(I383=0,G383,I383)+365.25*Gesamt!$B$32),0))</f>
        <v>0</v>
      </c>
      <c r="AB383" s="56">
        <f>IF(U383&lt;Gesamt!$B$36,Gesamt!$C$36,IF(U383&lt;Gesamt!$B$37,Gesamt!$C$37,IF(U383&lt;Gesamt!$B$38,Gesamt!$C$38,Gesamt!$C$39)))</f>
        <v>0</v>
      </c>
      <c r="AC383" s="36">
        <f>IF(AA383&gt;0,IF(AA383&lt;X383,K383/12*Gesamt!$C$32*(1+L383)^(Gesamt!$B$32-VB!V383)*(1+$K$4),0),0)</f>
        <v>0</v>
      </c>
      <c r="AD383" s="36">
        <f>(AC383/Gesamt!$B$32*V383/((1+Gesamt!$B$29)^(Gesamt!$B$32-VB!V383))*(1+AB383))</f>
        <v>0</v>
      </c>
      <c r="AE383" s="55">
        <f>IF(YEAR($Y383)&lt;=YEAR(Gesamt!$B$2),0,IF($V383&lt;Gesamt!$B$33,(IF($I383=0,$G383,$I383)+365.25*Gesamt!$B$33),0))</f>
        <v>0</v>
      </c>
      <c r="AF383" s="36" t="b">
        <f>IF(AE383&gt;0,IF(AE383&lt;$Y383,$K383/12*Gesamt!$C$33*(1+$L383)^(Gesamt!$B$33-VB!$V383)*(1+$K$4),IF(W383&gt;=35,K383/12*Gesamt!$C$33*(1+L383)^(W383-VB!V383)*(1+$K$4),0)))</f>
        <v>0</v>
      </c>
      <c r="AG383" s="36">
        <f>IF(W383&gt;=40,(AF383/Gesamt!$B$33*V383/((1+Gesamt!$B$29)^(Gesamt!$B$33-VB!V383))*(1+AB383)),IF(W383&gt;=35,(AF383/W383*V383/((1+Gesamt!$B$29)^(W383-VB!V383))*(1+AB383)),0))</f>
        <v>0</v>
      </c>
    </row>
    <row r="384" spans="4:33" x14ac:dyDescent="0.15">
      <c r="D384" s="41"/>
      <c r="F384" s="40"/>
      <c r="G384" s="40"/>
      <c r="J384" s="47"/>
      <c r="K384" s="32">
        <f t="shared" si="69"/>
        <v>0</v>
      </c>
      <c r="L384" s="48">
        <v>1.4999999999999999E-2</v>
      </c>
      <c r="M384" s="49">
        <f t="shared" si="70"/>
        <v>-50.997946611909654</v>
      </c>
      <c r="N384" s="50">
        <f>(Gesamt!$B$2-IF(H384=0,G384,H384))/365.25</f>
        <v>116</v>
      </c>
      <c r="O384" s="50">
        <f t="shared" si="65"/>
        <v>65.002053388090346</v>
      </c>
      <c r="P384" s="51">
        <f>IF(AND(OR(AND(H384&lt;=Gesamt!$B$11,G384&lt;=Gesamt!$B$11),AND(H384&gt;0,H384&lt;=Gesamt!$B$11)), O384&gt;=Gesamt!$B$4),VLOOKUP(O384,Gesamt!$B$4:$C$9,2),0)</f>
        <v>12</v>
      </c>
      <c r="Q384" s="37">
        <f>IF(M384&gt;0,((P384*K384/12)/O384*N384*((1+L384)^M384))/((1+Gesamt!$B$29)^(O384-N384)),0)</f>
        <v>0</v>
      </c>
      <c r="R384" s="52">
        <f>(F384+(IF(C384="W",IF(F384&lt;23347,VLOOKUP(23346,Staffelung,2,FALSE)*365.25,IF(F384&gt;24990,VLOOKUP(24991,Staffelung,2,FALSE)*365.25,VLOOKUP(F384,Staffelung,2,FALSE)*365.25)),Gesamt!$B$26*365.25)))</f>
        <v>23741.25</v>
      </c>
      <c r="S384" s="52">
        <f t="shared" si="71"/>
        <v>23742</v>
      </c>
      <c r="T384" s="53">
        <f t="shared" si="66"/>
        <v>65</v>
      </c>
      <c r="U384" s="49">
        <f t="shared" si="72"/>
        <v>-50.997946611909654</v>
      </c>
      <c r="V384" s="50">
        <f>(Gesamt!$B$2-IF(I384=0,G384,I384))/365.25</f>
        <v>116</v>
      </c>
      <c r="W384" s="50">
        <f t="shared" si="67"/>
        <v>65.002053388090346</v>
      </c>
      <c r="X384" s="54">
        <f>(F384+(IF(C384="W",IF(F384&lt;23347,VLOOKUP(23346,Staffelung,2,FALSE)*365.25,IF(F384&gt;24990,VLOOKUP(24991,Staffelung,2,FALSE)*365.25,VLOOKUP(F384,Staffelung,2,FALSE)*365.25)),Gesamt!$B$26*365.25)))</f>
        <v>23741.25</v>
      </c>
      <c r="Y384" s="52">
        <f t="shared" si="73"/>
        <v>23742</v>
      </c>
      <c r="Z384" s="53">
        <f t="shared" si="68"/>
        <v>65</v>
      </c>
      <c r="AA384" s="55">
        <f>IF(YEAR(Y384)&lt;=YEAR(Gesamt!$B$2),0,IF(V384&lt;Gesamt!$B$32,(IF(I384=0,G384,I384)+365.25*Gesamt!$B$32),0))</f>
        <v>0</v>
      </c>
      <c r="AB384" s="56">
        <f>IF(U384&lt;Gesamt!$B$36,Gesamt!$C$36,IF(U384&lt;Gesamt!$B$37,Gesamt!$C$37,IF(U384&lt;Gesamt!$B$38,Gesamt!$C$38,Gesamt!$C$39)))</f>
        <v>0</v>
      </c>
      <c r="AC384" s="36">
        <f>IF(AA384&gt;0,IF(AA384&lt;X384,K384/12*Gesamt!$C$32*(1+L384)^(Gesamt!$B$32-VB!V384)*(1+$K$4),0),0)</f>
        <v>0</v>
      </c>
      <c r="AD384" s="36">
        <f>(AC384/Gesamt!$B$32*V384/((1+Gesamt!$B$29)^(Gesamt!$B$32-VB!V384))*(1+AB384))</f>
        <v>0</v>
      </c>
      <c r="AE384" s="55">
        <f>IF(YEAR($Y384)&lt;=YEAR(Gesamt!$B$2),0,IF($V384&lt;Gesamt!$B$33,(IF($I384=0,$G384,$I384)+365.25*Gesamt!$B$33),0))</f>
        <v>0</v>
      </c>
      <c r="AF384" s="36" t="b">
        <f>IF(AE384&gt;0,IF(AE384&lt;$Y384,$K384/12*Gesamt!$C$33*(1+$L384)^(Gesamt!$B$33-VB!$V384)*(1+$K$4),IF(W384&gt;=35,K384/12*Gesamt!$C$33*(1+L384)^(W384-VB!V384)*(1+$K$4),0)))</f>
        <v>0</v>
      </c>
      <c r="AG384" s="36">
        <f>IF(W384&gt;=40,(AF384/Gesamt!$B$33*V384/((1+Gesamt!$B$29)^(Gesamt!$B$33-VB!V384))*(1+AB384)),IF(W384&gt;=35,(AF384/W384*V384/((1+Gesamt!$B$29)^(W384-VB!V384))*(1+AB384)),0))</f>
        <v>0</v>
      </c>
    </row>
    <row r="385" spans="4:33" x14ac:dyDescent="0.15">
      <c r="D385" s="41"/>
      <c r="F385" s="40"/>
      <c r="G385" s="40"/>
      <c r="J385" s="47"/>
      <c r="K385" s="32">
        <f t="shared" si="69"/>
        <v>0</v>
      </c>
      <c r="L385" s="48">
        <v>1.4999999999999999E-2</v>
      </c>
      <c r="M385" s="49">
        <f t="shared" si="70"/>
        <v>-50.997946611909654</v>
      </c>
      <c r="N385" s="50">
        <f>(Gesamt!$B$2-IF(H385=0,G385,H385))/365.25</f>
        <v>116</v>
      </c>
      <c r="O385" s="50">
        <f t="shared" si="65"/>
        <v>65.002053388090346</v>
      </c>
      <c r="P385" s="51">
        <f>IF(AND(OR(AND(H385&lt;=Gesamt!$B$11,G385&lt;=Gesamt!$B$11),AND(H385&gt;0,H385&lt;=Gesamt!$B$11)), O385&gt;=Gesamt!$B$4),VLOOKUP(O385,Gesamt!$B$4:$C$9,2),0)</f>
        <v>12</v>
      </c>
      <c r="Q385" s="37">
        <f>IF(M385&gt;0,((P385*K385/12)/O385*N385*((1+L385)^M385))/((1+Gesamt!$B$29)^(O385-N385)),0)</f>
        <v>0</v>
      </c>
      <c r="R385" s="52">
        <f>(F385+(IF(C385="W",IF(F385&lt;23347,VLOOKUP(23346,Staffelung,2,FALSE)*365.25,IF(F385&gt;24990,VLOOKUP(24991,Staffelung,2,FALSE)*365.25,VLOOKUP(F385,Staffelung,2,FALSE)*365.25)),Gesamt!$B$26*365.25)))</f>
        <v>23741.25</v>
      </c>
      <c r="S385" s="52">
        <f t="shared" si="71"/>
        <v>23742</v>
      </c>
      <c r="T385" s="53">
        <f t="shared" si="66"/>
        <v>65</v>
      </c>
      <c r="U385" s="49">
        <f t="shared" si="72"/>
        <v>-50.997946611909654</v>
      </c>
      <c r="V385" s="50">
        <f>(Gesamt!$B$2-IF(I385=0,G385,I385))/365.25</f>
        <v>116</v>
      </c>
      <c r="W385" s="50">
        <f t="shared" si="67"/>
        <v>65.002053388090346</v>
      </c>
      <c r="X385" s="54">
        <f>(F385+(IF(C385="W",IF(F385&lt;23347,VLOOKUP(23346,Staffelung,2,FALSE)*365.25,IF(F385&gt;24990,VLOOKUP(24991,Staffelung,2,FALSE)*365.25,VLOOKUP(F385,Staffelung,2,FALSE)*365.25)),Gesamt!$B$26*365.25)))</f>
        <v>23741.25</v>
      </c>
      <c r="Y385" s="52">
        <f t="shared" si="73"/>
        <v>23742</v>
      </c>
      <c r="Z385" s="53">
        <f t="shared" si="68"/>
        <v>65</v>
      </c>
      <c r="AA385" s="55">
        <f>IF(YEAR(Y385)&lt;=YEAR(Gesamt!$B$2),0,IF(V385&lt;Gesamt!$B$32,(IF(I385=0,G385,I385)+365.25*Gesamt!$B$32),0))</f>
        <v>0</v>
      </c>
      <c r="AB385" s="56">
        <f>IF(U385&lt;Gesamt!$B$36,Gesamt!$C$36,IF(U385&lt;Gesamt!$B$37,Gesamt!$C$37,IF(U385&lt;Gesamt!$B$38,Gesamt!$C$38,Gesamt!$C$39)))</f>
        <v>0</v>
      </c>
      <c r="AC385" s="36">
        <f>IF(AA385&gt;0,IF(AA385&lt;X385,K385/12*Gesamt!$C$32*(1+L385)^(Gesamt!$B$32-VB!V385)*(1+$K$4),0),0)</f>
        <v>0</v>
      </c>
      <c r="AD385" s="36">
        <f>(AC385/Gesamt!$B$32*V385/((1+Gesamt!$B$29)^(Gesamt!$B$32-VB!V385))*(1+AB385))</f>
        <v>0</v>
      </c>
      <c r="AE385" s="55">
        <f>IF(YEAR($Y385)&lt;=YEAR(Gesamt!$B$2),0,IF($V385&lt;Gesamt!$B$33,(IF($I385=0,$G385,$I385)+365.25*Gesamt!$B$33),0))</f>
        <v>0</v>
      </c>
      <c r="AF385" s="36" t="b">
        <f>IF(AE385&gt;0,IF(AE385&lt;$Y385,$K385/12*Gesamt!$C$33*(1+$L385)^(Gesamt!$B$33-VB!$V385)*(1+$K$4),IF(W385&gt;=35,K385/12*Gesamt!$C$33*(1+L385)^(W385-VB!V385)*(1+$K$4),0)))</f>
        <v>0</v>
      </c>
      <c r="AG385" s="36">
        <f>IF(W385&gt;=40,(AF385/Gesamt!$B$33*V385/((1+Gesamt!$B$29)^(Gesamt!$B$33-VB!V385))*(1+AB385)),IF(W385&gt;=35,(AF385/W385*V385/((1+Gesamt!$B$29)^(W385-VB!V385))*(1+AB385)),0))</f>
        <v>0</v>
      </c>
    </row>
    <row r="386" spans="4:33" x14ac:dyDescent="0.15">
      <c r="D386" s="41"/>
      <c r="F386" s="40"/>
      <c r="G386" s="40"/>
      <c r="J386" s="47"/>
      <c r="K386" s="32">
        <f t="shared" si="69"/>
        <v>0</v>
      </c>
      <c r="L386" s="48">
        <v>1.4999999999999999E-2</v>
      </c>
      <c r="M386" s="49">
        <f t="shared" si="70"/>
        <v>-50.997946611909654</v>
      </c>
      <c r="N386" s="50">
        <f>(Gesamt!$B$2-IF(H386=0,G386,H386))/365.25</f>
        <v>116</v>
      </c>
      <c r="O386" s="50">
        <f t="shared" si="65"/>
        <v>65.002053388090346</v>
      </c>
      <c r="P386" s="51">
        <f>IF(AND(OR(AND(H386&lt;=Gesamt!$B$11,G386&lt;=Gesamt!$B$11),AND(H386&gt;0,H386&lt;=Gesamt!$B$11)), O386&gt;=Gesamt!$B$4),VLOOKUP(O386,Gesamt!$B$4:$C$9,2),0)</f>
        <v>12</v>
      </c>
      <c r="Q386" s="37">
        <f>IF(M386&gt;0,((P386*K386/12)/O386*N386*((1+L386)^M386))/((1+Gesamt!$B$29)^(O386-N386)),0)</f>
        <v>0</v>
      </c>
      <c r="R386" s="52">
        <f>(F386+(IF(C386="W",IF(F386&lt;23347,VLOOKUP(23346,Staffelung,2,FALSE)*365.25,IF(F386&gt;24990,VLOOKUP(24991,Staffelung,2,FALSE)*365.25,VLOOKUP(F386,Staffelung,2,FALSE)*365.25)),Gesamt!$B$26*365.25)))</f>
        <v>23741.25</v>
      </c>
      <c r="S386" s="52">
        <f t="shared" si="71"/>
        <v>23742</v>
      </c>
      <c r="T386" s="53">
        <f t="shared" si="66"/>
        <v>65</v>
      </c>
      <c r="U386" s="49">
        <f t="shared" si="72"/>
        <v>-50.997946611909654</v>
      </c>
      <c r="V386" s="50">
        <f>(Gesamt!$B$2-IF(I386=0,G386,I386))/365.25</f>
        <v>116</v>
      </c>
      <c r="W386" s="50">
        <f t="shared" si="67"/>
        <v>65.002053388090346</v>
      </c>
      <c r="X386" s="54">
        <f>(F386+(IF(C386="W",IF(F386&lt;23347,VLOOKUP(23346,Staffelung,2,FALSE)*365.25,IF(F386&gt;24990,VLOOKUP(24991,Staffelung,2,FALSE)*365.25,VLOOKUP(F386,Staffelung,2,FALSE)*365.25)),Gesamt!$B$26*365.25)))</f>
        <v>23741.25</v>
      </c>
      <c r="Y386" s="52">
        <f t="shared" si="73"/>
        <v>23742</v>
      </c>
      <c r="Z386" s="53">
        <f t="shared" si="68"/>
        <v>65</v>
      </c>
      <c r="AA386" s="55">
        <f>IF(YEAR(Y386)&lt;=YEAR(Gesamt!$B$2),0,IF(V386&lt;Gesamt!$B$32,(IF(I386=0,G386,I386)+365.25*Gesamt!$B$32),0))</f>
        <v>0</v>
      </c>
      <c r="AB386" s="56">
        <f>IF(U386&lt;Gesamt!$B$36,Gesamt!$C$36,IF(U386&lt;Gesamt!$B$37,Gesamt!$C$37,IF(U386&lt;Gesamt!$B$38,Gesamt!$C$38,Gesamt!$C$39)))</f>
        <v>0</v>
      </c>
      <c r="AC386" s="36">
        <f>IF(AA386&gt;0,IF(AA386&lt;X386,K386/12*Gesamt!$C$32*(1+L386)^(Gesamt!$B$32-VB!V386)*(1+$K$4),0),0)</f>
        <v>0</v>
      </c>
      <c r="AD386" s="36">
        <f>(AC386/Gesamt!$B$32*V386/((1+Gesamt!$B$29)^(Gesamt!$B$32-VB!V386))*(1+AB386))</f>
        <v>0</v>
      </c>
      <c r="AE386" s="55">
        <f>IF(YEAR($Y386)&lt;=YEAR(Gesamt!$B$2),0,IF($V386&lt;Gesamt!$B$33,(IF($I386=0,$G386,$I386)+365.25*Gesamt!$B$33),0))</f>
        <v>0</v>
      </c>
      <c r="AF386" s="36" t="b">
        <f>IF(AE386&gt;0,IF(AE386&lt;$Y386,$K386/12*Gesamt!$C$33*(1+$L386)^(Gesamt!$B$33-VB!$V386)*(1+$K$4),IF(W386&gt;=35,K386/12*Gesamt!$C$33*(1+L386)^(W386-VB!V386)*(1+$K$4),0)))</f>
        <v>0</v>
      </c>
      <c r="AG386" s="36">
        <f>IF(W386&gt;=40,(AF386/Gesamt!$B$33*V386/((1+Gesamt!$B$29)^(Gesamt!$B$33-VB!V386))*(1+AB386)),IF(W386&gt;=35,(AF386/W386*V386/((1+Gesamt!$B$29)^(W386-VB!V386))*(1+AB386)),0))</f>
        <v>0</v>
      </c>
    </row>
    <row r="387" spans="4:33" x14ac:dyDescent="0.15">
      <c r="D387" s="41"/>
      <c r="F387" s="40"/>
      <c r="G387" s="40"/>
      <c r="J387" s="47"/>
      <c r="K387" s="32">
        <f t="shared" si="69"/>
        <v>0</v>
      </c>
      <c r="L387" s="48">
        <v>1.4999999999999999E-2</v>
      </c>
      <c r="M387" s="49">
        <f t="shared" si="70"/>
        <v>-50.997946611909654</v>
      </c>
      <c r="N387" s="50">
        <f>(Gesamt!$B$2-IF(H387=0,G387,H387))/365.25</f>
        <v>116</v>
      </c>
      <c r="O387" s="50">
        <f t="shared" si="65"/>
        <v>65.002053388090346</v>
      </c>
      <c r="P387" s="51">
        <f>IF(AND(OR(AND(H387&lt;=Gesamt!$B$11,G387&lt;=Gesamt!$B$11),AND(H387&gt;0,H387&lt;=Gesamt!$B$11)), O387&gt;=Gesamt!$B$4),VLOOKUP(O387,Gesamt!$B$4:$C$9,2),0)</f>
        <v>12</v>
      </c>
      <c r="Q387" s="37">
        <f>IF(M387&gt;0,((P387*K387/12)/O387*N387*((1+L387)^M387))/((1+Gesamt!$B$29)^(O387-N387)),0)</f>
        <v>0</v>
      </c>
      <c r="R387" s="52">
        <f>(F387+(IF(C387="W",IF(F387&lt;23347,VLOOKUP(23346,Staffelung,2,FALSE)*365.25,IF(F387&gt;24990,VLOOKUP(24991,Staffelung,2,FALSE)*365.25,VLOOKUP(F387,Staffelung,2,FALSE)*365.25)),Gesamt!$B$26*365.25)))</f>
        <v>23741.25</v>
      </c>
      <c r="S387" s="52">
        <f t="shared" si="71"/>
        <v>23742</v>
      </c>
      <c r="T387" s="53">
        <f t="shared" si="66"/>
        <v>65</v>
      </c>
      <c r="U387" s="49">
        <f t="shared" si="72"/>
        <v>-50.997946611909654</v>
      </c>
      <c r="V387" s="50">
        <f>(Gesamt!$B$2-IF(I387=0,G387,I387))/365.25</f>
        <v>116</v>
      </c>
      <c r="W387" s="50">
        <f t="shared" si="67"/>
        <v>65.002053388090346</v>
      </c>
      <c r="X387" s="54">
        <f>(F387+(IF(C387="W",IF(F387&lt;23347,VLOOKUP(23346,Staffelung,2,FALSE)*365.25,IF(F387&gt;24990,VLOOKUP(24991,Staffelung,2,FALSE)*365.25,VLOOKUP(F387,Staffelung,2,FALSE)*365.25)),Gesamt!$B$26*365.25)))</f>
        <v>23741.25</v>
      </c>
      <c r="Y387" s="52">
        <f t="shared" si="73"/>
        <v>23742</v>
      </c>
      <c r="Z387" s="53">
        <f t="shared" si="68"/>
        <v>65</v>
      </c>
      <c r="AA387" s="55">
        <f>IF(YEAR(Y387)&lt;=YEAR(Gesamt!$B$2),0,IF(V387&lt;Gesamt!$B$32,(IF(I387=0,G387,I387)+365.25*Gesamt!$B$32),0))</f>
        <v>0</v>
      </c>
      <c r="AB387" s="56">
        <f>IF(U387&lt;Gesamt!$B$36,Gesamt!$C$36,IF(U387&lt;Gesamt!$B$37,Gesamt!$C$37,IF(U387&lt;Gesamt!$B$38,Gesamt!$C$38,Gesamt!$C$39)))</f>
        <v>0</v>
      </c>
      <c r="AC387" s="36">
        <f>IF(AA387&gt;0,IF(AA387&lt;X387,K387/12*Gesamt!$C$32*(1+L387)^(Gesamt!$B$32-VB!V387)*(1+$K$4),0),0)</f>
        <v>0</v>
      </c>
      <c r="AD387" s="36">
        <f>(AC387/Gesamt!$B$32*V387/((1+Gesamt!$B$29)^(Gesamt!$B$32-VB!V387))*(1+AB387))</f>
        <v>0</v>
      </c>
      <c r="AE387" s="55">
        <f>IF(YEAR($Y387)&lt;=YEAR(Gesamt!$B$2),0,IF($V387&lt;Gesamt!$B$33,(IF($I387=0,$G387,$I387)+365.25*Gesamt!$B$33),0))</f>
        <v>0</v>
      </c>
      <c r="AF387" s="36" t="b">
        <f>IF(AE387&gt;0,IF(AE387&lt;$Y387,$K387/12*Gesamt!$C$33*(1+$L387)^(Gesamt!$B$33-VB!$V387)*(1+$K$4),IF(W387&gt;=35,K387/12*Gesamt!$C$33*(1+L387)^(W387-VB!V387)*(1+$K$4),0)))</f>
        <v>0</v>
      </c>
      <c r="AG387" s="36">
        <f>IF(W387&gt;=40,(AF387/Gesamt!$B$33*V387/((1+Gesamt!$B$29)^(Gesamt!$B$33-VB!V387))*(1+AB387)),IF(W387&gt;=35,(AF387/W387*V387/((1+Gesamt!$B$29)^(W387-VB!V387))*(1+AB387)),0))</f>
        <v>0</v>
      </c>
    </row>
    <row r="388" spans="4:33" x14ac:dyDescent="0.15">
      <c r="D388" s="41"/>
      <c r="F388" s="40"/>
      <c r="G388" s="40"/>
      <c r="J388" s="47"/>
      <c r="K388" s="32">
        <f t="shared" si="69"/>
        <v>0</v>
      </c>
      <c r="L388" s="48">
        <v>1.4999999999999999E-2</v>
      </c>
      <c r="M388" s="49">
        <f t="shared" si="70"/>
        <v>-50.997946611909654</v>
      </c>
      <c r="N388" s="50">
        <f>(Gesamt!$B$2-IF(H388=0,G388,H388))/365.25</f>
        <v>116</v>
      </c>
      <c r="O388" s="50">
        <f t="shared" si="65"/>
        <v>65.002053388090346</v>
      </c>
      <c r="P388" s="51">
        <f>IF(AND(OR(AND(H388&lt;=Gesamt!$B$11,G388&lt;=Gesamt!$B$11),AND(H388&gt;0,H388&lt;=Gesamt!$B$11)), O388&gt;=Gesamt!$B$4),VLOOKUP(O388,Gesamt!$B$4:$C$9,2),0)</f>
        <v>12</v>
      </c>
      <c r="Q388" s="37">
        <f>IF(M388&gt;0,((P388*K388/12)/O388*N388*((1+L388)^M388))/((1+Gesamt!$B$29)^(O388-N388)),0)</f>
        <v>0</v>
      </c>
      <c r="R388" s="52">
        <f>(F388+(IF(C388="W",IF(F388&lt;23347,VLOOKUP(23346,Staffelung,2,FALSE)*365.25,IF(F388&gt;24990,VLOOKUP(24991,Staffelung,2,FALSE)*365.25,VLOOKUP(F388,Staffelung,2,FALSE)*365.25)),Gesamt!$B$26*365.25)))</f>
        <v>23741.25</v>
      </c>
      <c r="S388" s="52">
        <f t="shared" si="71"/>
        <v>23742</v>
      </c>
      <c r="T388" s="53">
        <f t="shared" si="66"/>
        <v>65</v>
      </c>
      <c r="U388" s="49">
        <f t="shared" si="72"/>
        <v>-50.997946611909654</v>
      </c>
      <c r="V388" s="50">
        <f>(Gesamt!$B$2-IF(I388=0,G388,I388))/365.25</f>
        <v>116</v>
      </c>
      <c r="W388" s="50">
        <f t="shared" si="67"/>
        <v>65.002053388090346</v>
      </c>
      <c r="X388" s="54">
        <f>(F388+(IF(C388="W",IF(F388&lt;23347,VLOOKUP(23346,Staffelung,2,FALSE)*365.25,IF(F388&gt;24990,VLOOKUP(24991,Staffelung,2,FALSE)*365.25,VLOOKUP(F388,Staffelung,2,FALSE)*365.25)),Gesamt!$B$26*365.25)))</f>
        <v>23741.25</v>
      </c>
      <c r="Y388" s="52">
        <f t="shared" si="73"/>
        <v>23742</v>
      </c>
      <c r="Z388" s="53">
        <f t="shared" si="68"/>
        <v>65</v>
      </c>
      <c r="AA388" s="55">
        <f>IF(YEAR(Y388)&lt;=YEAR(Gesamt!$B$2),0,IF(V388&lt;Gesamt!$B$32,(IF(I388=0,G388,I388)+365.25*Gesamt!$B$32),0))</f>
        <v>0</v>
      </c>
      <c r="AB388" s="56">
        <f>IF(U388&lt;Gesamt!$B$36,Gesamt!$C$36,IF(U388&lt;Gesamt!$B$37,Gesamt!$C$37,IF(U388&lt;Gesamt!$B$38,Gesamt!$C$38,Gesamt!$C$39)))</f>
        <v>0</v>
      </c>
      <c r="AC388" s="36">
        <f>IF(AA388&gt;0,IF(AA388&lt;X388,K388/12*Gesamt!$C$32*(1+L388)^(Gesamt!$B$32-VB!V388)*(1+$K$4),0),0)</f>
        <v>0</v>
      </c>
      <c r="AD388" s="36">
        <f>(AC388/Gesamt!$B$32*V388/((1+Gesamt!$B$29)^(Gesamt!$B$32-VB!V388))*(1+AB388))</f>
        <v>0</v>
      </c>
      <c r="AE388" s="55">
        <f>IF(YEAR($Y388)&lt;=YEAR(Gesamt!$B$2),0,IF($V388&lt;Gesamt!$B$33,(IF($I388=0,$G388,$I388)+365.25*Gesamt!$B$33),0))</f>
        <v>0</v>
      </c>
      <c r="AF388" s="36" t="b">
        <f>IF(AE388&gt;0,IF(AE388&lt;$Y388,$K388/12*Gesamt!$C$33*(1+$L388)^(Gesamt!$B$33-VB!$V388)*(1+$K$4),IF(W388&gt;=35,K388/12*Gesamt!$C$33*(1+L388)^(W388-VB!V388)*(1+$K$4),0)))</f>
        <v>0</v>
      </c>
      <c r="AG388" s="36">
        <f>IF(W388&gt;=40,(AF388/Gesamt!$B$33*V388/((1+Gesamt!$B$29)^(Gesamt!$B$33-VB!V388))*(1+AB388)),IF(W388&gt;=35,(AF388/W388*V388/((1+Gesamt!$B$29)^(W388-VB!V388))*(1+AB388)),0))</f>
        <v>0</v>
      </c>
    </row>
    <row r="389" spans="4:33" x14ac:dyDescent="0.15">
      <c r="D389" s="41"/>
      <c r="F389" s="40"/>
      <c r="G389" s="40"/>
      <c r="J389" s="47"/>
      <c r="K389" s="32">
        <f t="shared" si="69"/>
        <v>0</v>
      </c>
      <c r="L389" s="48">
        <v>1.4999999999999999E-2</v>
      </c>
      <c r="M389" s="49">
        <f t="shared" si="70"/>
        <v>-50.997946611909654</v>
      </c>
      <c r="N389" s="50">
        <f>(Gesamt!$B$2-IF(H389=0,G389,H389))/365.25</f>
        <v>116</v>
      </c>
      <c r="O389" s="50">
        <f t="shared" si="65"/>
        <v>65.002053388090346</v>
      </c>
      <c r="P389" s="51">
        <f>IF(AND(OR(AND(H389&lt;=Gesamt!$B$11,G389&lt;=Gesamt!$B$11),AND(H389&gt;0,H389&lt;=Gesamt!$B$11)), O389&gt;=Gesamt!$B$4),VLOOKUP(O389,Gesamt!$B$4:$C$9,2),0)</f>
        <v>12</v>
      </c>
      <c r="Q389" s="37">
        <f>IF(M389&gt;0,((P389*K389/12)/O389*N389*((1+L389)^M389))/((1+Gesamt!$B$29)^(O389-N389)),0)</f>
        <v>0</v>
      </c>
      <c r="R389" s="52">
        <f>(F389+(IF(C389="W",IF(F389&lt;23347,VLOOKUP(23346,Staffelung,2,FALSE)*365.25,IF(F389&gt;24990,VLOOKUP(24991,Staffelung,2,FALSE)*365.25,VLOOKUP(F389,Staffelung,2,FALSE)*365.25)),Gesamt!$B$26*365.25)))</f>
        <v>23741.25</v>
      </c>
      <c r="S389" s="52">
        <f t="shared" si="71"/>
        <v>23742</v>
      </c>
      <c r="T389" s="53">
        <f t="shared" si="66"/>
        <v>65</v>
      </c>
      <c r="U389" s="49">
        <f t="shared" si="72"/>
        <v>-50.997946611909654</v>
      </c>
      <c r="V389" s="50">
        <f>(Gesamt!$B$2-IF(I389=0,G389,I389))/365.25</f>
        <v>116</v>
      </c>
      <c r="W389" s="50">
        <f t="shared" si="67"/>
        <v>65.002053388090346</v>
      </c>
      <c r="X389" s="54">
        <f>(F389+(IF(C389="W",IF(F389&lt;23347,VLOOKUP(23346,Staffelung,2,FALSE)*365.25,IF(F389&gt;24990,VLOOKUP(24991,Staffelung,2,FALSE)*365.25,VLOOKUP(F389,Staffelung,2,FALSE)*365.25)),Gesamt!$B$26*365.25)))</f>
        <v>23741.25</v>
      </c>
      <c r="Y389" s="52">
        <f t="shared" si="73"/>
        <v>23742</v>
      </c>
      <c r="Z389" s="53">
        <f t="shared" si="68"/>
        <v>65</v>
      </c>
      <c r="AA389" s="55">
        <f>IF(YEAR(Y389)&lt;=YEAR(Gesamt!$B$2),0,IF(V389&lt;Gesamt!$B$32,(IF(I389=0,G389,I389)+365.25*Gesamt!$B$32),0))</f>
        <v>0</v>
      </c>
      <c r="AB389" s="56">
        <f>IF(U389&lt;Gesamt!$B$36,Gesamt!$C$36,IF(U389&lt;Gesamt!$B$37,Gesamt!$C$37,IF(U389&lt;Gesamt!$B$38,Gesamt!$C$38,Gesamt!$C$39)))</f>
        <v>0</v>
      </c>
      <c r="AC389" s="36">
        <f>IF(AA389&gt;0,IF(AA389&lt;X389,K389/12*Gesamt!$C$32*(1+L389)^(Gesamt!$B$32-VB!V389)*(1+$K$4),0),0)</f>
        <v>0</v>
      </c>
      <c r="AD389" s="36">
        <f>(AC389/Gesamt!$B$32*V389/((1+Gesamt!$B$29)^(Gesamt!$B$32-VB!V389))*(1+AB389))</f>
        <v>0</v>
      </c>
      <c r="AE389" s="55">
        <f>IF(YEAR($Y389)&lt;=YEAR(Gesamt!$B$2),0,IF($V389&lt;Gesamt!$B$33,(IF($I389=0,$G389,$I389)+365.25*Gesamt!$B$33),0))</f>
        <v>0</v>
      </c>
      <c r="AF389" s="36" t="b">
        <f>IF(AE389&gt;0,IF(AE389&lt;$Y389,$K389/12*Gesamt!$C$33*(1+$L389)^(Gesamt!$B$33-VB!$V389)*(1+$K$4),IF(W389&gt;=35,K389/12*Gesamt!$C$33*(1+L389)^(W389-VB!V389)*(1+$K$4),0)))</f>
        <v>0</v>
      </c>
      <c r="AG389" s="36">
        <f>IF(W389&gt;=40,(AF389/Gesamt!$B$33*V389/((1+Gesamt!$B$29)^(Gesamt!$B$33-VB!V389))*(1+AB389)),IF(W389&gt;=35,(AF389/W389*V389/((1+Gesamt!$B$29)^(W389-VB!V389))*(1+AB389)),0))</f>
        <v>0</v>
      </c>
    </row>
    <row r="390" spans="4:33" x14ac:dyDescent="0.15">
      <c r="D390" s="41"/>
      <c r="F390" s="40"/>
      <c r="G390" s="40"/>
      <c r="J390" s="47"/>
      <c r="K390" s="32">
        <f t="shared" si="69"/>
        <v>0</v>
      </c>
      <c r="L390" s="48">
        <v>1.4999999999999999E-2</v>
      </c>
      <c r="M390" s="49">
        <f t="shared" si="70"/>
        <v>-50.997946611909654</v>
      </c>
      <c r="N390" s="50">
        <f>(Gesamt!$B$2-IF(H390=0,G390,H390))/365.25</f>
        <v>116</v>
      </c>
      <c r="O390" s="50">
        <f t="shared" ref="O390:O453" si="74">(S390-IF(H390=0,G390,H390))/365.25</f>
        <v>65.002053388090346</v>
      </c>
      <c r="P390" s="51">
        <f>IF(AND(OR(AND(H390&lt;=Gesamt!$B$11,G390&lt;=Gesamt!$B$11),AND(H390&gt;0,H390&lt;=Gesamt!$B$11)), O390&gt;=Gesamt!$B$4),VLOOKUP(O390,Gesamt!$B$4:$C$9,2),0)</f>
        <v>12</v>
      </c>
      <c r="Q390" s="37">
        <f>IF(M390&gt;0,((P390*K390/12)/O390*N390*((1+L390)^M390))/((1+Gesamt!$B$29)^(O390-N390)),0)</f>
        <v>0</v>
      </c>
      <c r="R390" s="52">
        <f>(F390+(IF(C390="W",IF(F390&lt;23347,VLOOKUP(23346,Staffelung,2,FALSE)*365.25,IF(F390&gt;24990,VLOOKUP(24991,Staffelung,2,FALSE)*365.25,VLOOKUP(F390,Staffelung,2,FALSE)*365.25)),Gesamt!$B$26*365.25)))</f>
        <v>23741.25</v>
      </c>
      <c r="S390" s="52">
        <f t="shared" si="71"/>
        <v>23742</v>
      </c>
      <c r="T390" s="53">
        <f t="shared" ref="T390:T453" si="75">(+X390-F390)/365.25</f>
        <v>65</v>
      </c>
      <c r="U390" s="49">
        <f t="shared" si="72"/>
        <v>-50.997946611909654</v>
      </c>
      <c r="V390" s="50">
        <f>(Gesamt!$B$2-IF(I390=0,G390,I390))/365.25</f>
        <v>116</v>
      </c>
      <c r="W390" s="50">
        <f t="shared" ref="W390:W453" si="76">(Y390-IF(I390=0,G390,I390))/365.25</f>
        <v>65.002053388090346</v>
      </c>
      <c r="X390" s="54">
        <f>(F390+(IF(C390="W",IF(F390&lt;23347,VLOOKUP(23346,Staffelung,2,FALSE)*365.25,IF(F390&gt;24990,VLOOKUP(24991,Staffelung,2,FALSE)*365.25,VLOOKUP(F390,Staffelung,2,FALSE)*365.25)),Gesamt!$B$26*365.25)))</f>
        <v>23741.25</v>
      </c>
      <c r="Y390" s="52">
        <f t="shared" si="73"/>
        <v>23742</v>
      </c>
      <c r="Z390" s="53">
        <f t="shared" ref="Z390:Z453" si="77">(+X390-F390)/365.25</f>
        <v>65</v>
      </c>
      <c r="AA390" s="55">
        <f>IF(YEAR(Y390)&lt;=YEAR(Gesamt!$B$2),0,IF(V390&lt;Gesamt!$B$32,(IF(I390=0,G390,I390)+365.25*Gesamt!$B$32),0))</f>
        <v>0</v>
      </c>
      <c r="AB390" s="56">
        <f>IF(U390&lt;Gesamt!$B$36,Gesamt!$C$36,IF(U390&lt;Gesamt!$B$37,Gesamt!$C$37,IF(U390&lt;Gesamt!$B$38,Gesamt!$C$38,Gesamt!$C$39)))</f>
        <v>0</v>
      </c>
      <c r="AC390" s="36">
        <f>IF(AA390&gt;0,IF(AA390&lt;X390,K390/12*Gesamt!$C$32*(1+L390)^(Gesamt!$B$32-VB!V390)*(1+$K$4),0),0)</f>
        <v>0</v>
      </c>
      <c r="AD390" s="36">
        <f>(AC390/Gesamt!$B$32*V390/((1+Gesamt!$B$29)^(Gesamt!$B$32-VB!V390))*(1+AB390))</f>
        <v>0</v>
      </c>
      <c r="AE390" s="55">
        <f>IF(YEAR($Y390)&lt;=YEAR(Gesamt!$B$2),0,IF($V390&lt;Gesamt!$B$33,(IF($I390=0,$G390,$I390)+365.25*Gesamt!$B$33),0))</f>
        <v>0</v>
      </c>
      <c r="AF390" s="36" t="b">
        <f>IF(AE390&gt;0,IF(AE390&lt;$Y390,$K390/12*Gesamt!$C$33*(1+$L390)^(Gesamt!$B$33-VB!$V390)*(1+$K$4),IF(W390&gt;=35,K390/12*Gesamt!$C$33*(1+L390)^(W390-VB!V390)*(1+$K$4),0)))</f>
        <v>0</v>
      </c>
      <c r="AG390" s="36">
        <f>IF(W390&gt;=40,(AF390/Gesamt!$B$33*V390/((1+Gesamt!$B$29)^(Gesamt!$B$33-VB!V390))*(1+AB390)),IF(W390&gt;=35,(AF390/W390*V390/((1+Gesamt!$B$29)^(W390-VB!V390))*(1+AB390)),0))</f>
        <v>0</v>
      </c>
    </row>
    <row r="391" spans="4:33" x14ac:dyDescent="0.15">
      <c r="D391" s="41"/>
      <c r="F391" s="40"/>
      <c r="G391" s="40"/>
      <c r="J391" s="47"/>
      <c r="K391" s="32">
        <f t="shared" si="69"/>
        <v>0</v>
      </c>
      <c r="L391" s="48">
        <v>1.4999999999999999E-2</v>
      </c>
      <c r="M391" s="49">
        <f t="shared" si="70"/>
        <v>-50.997946611909654</v>
      </c>
      <c r="N391" s="50">
        <f>(Gesamt!$B$2-IF(H391=0,G391,H391))/365.25</f>
        <v>116</v>
      </c>
      <c r="O391" s="50">
        <f t="shared" si="74"/>
        <v>65.002053388090346</v>
      </c>
      <c r="P391" s="51">
        <f>IF(AND(OR(AND(H391&lt;=Gesamt!$B$11,G391&lt;=Gesamt!$B$11),AND(H391&gt;0,H391&lt;=Gesamt!$B$11)), O391&gt;=Gesamt!$B$4),VLOOKUP(O391,Gesamt!$B$4:$C$9,2),0)</f>
        <v>12</v>
      </c>
      <c r="Q391" s="37">
        <f>IF(M391&gt;0,((P391*K391/12)/O391*N391*((1+L391)^M391))/((1+Gesamt!$B$29)^(O391-N391)),0)</f>
        <v>0</v>
      </c>
      <c r="R391" s="52">
        <f>(F391+(IF(C391="W",IF(F391&lt;23347,VLOOKUP(23346,Staffelung,2,FALSE)*365.25,IF(F391&gt;24990,VLOOKUP(24991,Staffelung,2,FALSE)*365.25,VLOOKUP(F391,Staffelung,2,FALSE)*365.25)),Gesamt!$B$26*365.25)))</f>
        <v>23741.25</v>
      </c>
      <c r="S391" s="52">
        <f t="shared" si="71"/>
        <v>23742</v>
      </c>
      <c r="T391" s="53">
        <f t="shared" si="75"/>
        <v>65</v>
      </c>
      <c r="U391" s="49">
        <f t="shared" si="72"/>
        <v>-50.997946611909654</v>
      </c>
      <c r="V391" s="50">
        <f>(Gesamt!$B$2-IF(I391=0,G391,I391))/365.25</f>
        <v>116</v>
      </c>
      <c r="W391" s="50">
        <f t="shared" si="76"/>
        <v>65.002053388090346</v>
      </c>
      <c r="X391" s="54">
        <f>(F391+(IF(C391="W",IF(F391&lt;23347,VLOOKUP(23346,Staffelung,2,FALSE)*365.25,IF(F391&gt;24990,VLOOKUP(24991,Staffelung,2,FALSE)*365.25,VLOOKUP(F391,Staffelung,2,FALSE)*365.25)),Gesamt!$B$26*365.25)))</f>
        <v>23741.25</v>
      </c>
      <c r="Y391" s="52">
        <f t="shared" si="73"/>
        <v>23742</v>
      </c>
      <c r="Z391" s="53">
        <f t="shared" si="77"/>
        <v>65</v>
      </c>
      <c r="AA391" s="55">
        <f>IF(YEAR(Y391)&lt;=YEAR(Gesamt!$B$2),0,IF(V391&lt;Gesamt!$B$32,(IF(I391=0,G391,I391)+365.25*Gesamt!$B$32),0))</f>
        <v>0</v>
      </c>
      <c r="AB391" s="56">
        <f>IF(U391&lt;Gesamt!$B$36,Gesamt!$C$36,IF(U391&lt;Gesamt!$B$37,Gesamt!$C$37,IF(U391&lt;Gesamt!$B$38,Gesamt!$C$38,Gesamt!$C$39)))</f>
        <v>0</v>
      </c>
      <c r="AC391" s="36">
        <f>IF(AA391&gt;0,IF(AA391&lt;X391,K391/12*Gesamt!$C$32*(1+L391)^(Gesamt!$B$32-VB!V391)*(1+$K$4),0),0)</f>
        <v>0</v>
      </c>
      <c r="AD391" s="36">
        <f>(AC391/Gesamt!$B$32*V391/((1+Gesamt!$B$29)^(Gesamt!$B$32-VB!V391))*(1+AB391))</f>
        <v>0</v>
      </c>
      <c r="AE391" s="55">
        <f>IF(YEAR($Y391)&lt;=YEAR(Gesamt!$B$2),0,IF($V391&lt;Gesamt!$B$33,(IF($I391=0,$G391,$I391)+365.25*Gesamt!$B$33),0))</f>
        <v>0</v>
      </c>
      <c r="AF391" s="36" t="b">
        <f>IF(AE391&gt;0,IF(AE391&lt;$Y391,$K391/12*Gesamt!$C$33*(1+$L391)^(Gesamt!$B$33-VB!$V391)*(1+$K$4),IF(W391&gt;=35,K391/12*Gesamt!$C$33*(1+L391)^(W391-VB!V391)*(1+$K$4),0)))</f>
        <v>0</v>
      </c>
      <c r="AG391" s="36">
        <f>IF(W391&gt;=40,(AF391/Gesamt!$B$33*V391/((1+Gesamt!$B$29)^(Gesamt!$B$33-VB!V391))*(1+AB391)),IF(W391&gt;=35,(AF391/W391*V391/((1+Gesamt!$B$29)^(W391-VB!V391))*(1+AB391)),0))</f>
        <v>0</v>
      </c>
    </row>
    <row r="392" spans="4:33" x14ac:dyDescent="0.15">
      <c r="D392" s="41"/>
      <c r="F392" s="40"/>
      <c r="G392" s="40"/>
      <c r="J392" s="47"/>
      <c r="K392" s="32">
        <f t="shared" si="69"/>
        <v>0</v>
      </c>
      <c r="L392" s="48">
        <v>1.4999999999999999E-2</v>
      </c>
      <c r="M392" s="49">
        <f t="shared" si="70"/>
        <v>-50.997946611909654</v>
      </c>
      <c r="N392" s="50">
        <f>(Gesamt!$B$2-IF(H392=0,G392,H392))/365.25</f>
        <v>116</v>
      </c>
      <c r="O392" s="50">
        <f t="shared" si="74"/>
        <v>65.002053388090346</v>
      </c>
      <c r="P392" s="51">
        <f>IF(AND(OR(AND(H392&lt;=Gesamt!$B$11,G392&lt;=Gesamt!$B$11),AND(H392&gt;0,H392&lt;=Gesamt!$B$11)), O392&gt;=Gesamt!$B$4),VLOOKUP(O392,Gesamt!$B$4:$C$9,2),0)</f>
        <v>12</v>
      </c>
      <c r="Q392" s="37">
        <f>IF(M392&gt;0,((P392*K392/12)/O392*N392*((1+L392)^M392))/((1+Gesamt!$B$29)^(O392-N392)),0)</f>
        <v>0</v>
      </c>
      <c r="R392" s="52">
        <f>(F392+(IF(C392="W",IF(F392&lt;23347,VLOOKUP(23346,Staffelung,2,FALSE)*365.25,IF(F392&gt;24990,VLOOKUP(24991,Staffelung,2,FALSE)*365.25,VLOOKUP(F392,Staffelung,2,FALSE)*365.25)),Gesamt!$B$26*365.25)))</f>
        <v>23741.25</v>
      </c>
      <c r="S392" s="52">
        <f t="shared" si="71"/>
        <v>23742</v>
      </c>
      <c r="T392" s="53">
        <f t="shared" si="75"/>
        <v>65</v>
      </c>
      <c r="U392" s="49">
        <f t="shared" si="72"/>
        <v>-50.997946611909654</v>
      </c>
      <c r="V392" s="50">
        <f>(Gesamt!$B$2-IF(I392=0,G392,I392))/365.25</f>
        <v>116</v>
      </c>
      <c r="W392" s="50">
        <f t="shared" si="76"/>
        <v>65.002053388090346</v>
      </c>
      <c r="X392" s="54">
        <f>(F392+(IF(C392="W",IF(F392&lt;23347,VLOOKUP(23346,Staffelung,2,FALSE)*365.25,IF(F392&gt;24990,VLOOKUP(24991,Staffelung,2,FALSE)*365.25,VLOOKUP(F392,Staffelung,2,FALSE)*365.25)),Gesamt!$B$26*365.25)))</f>
        <v>23741.25</v>
      </c>
      <c r="Y392" s="52">
        <f t="shared" si="73"/>
        <v>23742</v>
      </c>
      <c r="Z392" s="53">
        <f t="shared" si="77"/>
        <v>65</v>
      </c>
      <c r="AA392" s="55">
        <f>IF(YEAR(Y392)&lt;=YEAR(Gesamt!$B$2),0,IF(V392&lt;Gesamt!$B$32,(IF(I392=0,G392,I392)+365.25*Gesamt!$B$32),0))</f>
        <v>0</v>
      </c>
      <c r="AB392" s="56">
        <f>IF(U392&lt;Gesamt!$B$36,Gesamt!$C$36,IF(U392&lt;Gesamt!$B$37,Gesamt!$C$37,IF(U392&lt;Gesamt!$B$38,Gesamt!$C$38,Gesamt!$C$39)))</f>
        <v>0</v>
      </c>
      <c r="AC392" s="36">
        <f>IF(AA392&gt;0,IF(AA392&lt;X392,K392/12*Gesamt!$C$32*(1+L392)^(Gesamt!$B$32-VB!V392)*(1+$K$4),0),0)</f>
        <v>0</v>
      </c>
      <c r="AD392" s="36">
        <f>(AC392/Gesamt!$B$32*V392/((1+Gesamt!$B$29)^(Gesamt!$B$32-VB!V392))*(1+AB392))</f>
        <v>0</v>
      </c>
      <c r="AE392" s="55">
        <f>IF(YEAR($Y392)&lt;=YEAR(Gesamt!$B$2),0,IF($V392&lt;Gesamt!$B$33,(IF($I392=0,$G392,$I392)+365.25*Gesamt!$B$33),0))</f>
        <v>0</v>
      </c>
      <c r="AF392" s="36" t="b">
        <f>IF(AE392&gt;0,IF(AE392&lt;$Y392,$K392/12*Gesamt!$C$33*(1+$L392)^(Gesamt!$B$33-VB!$V392)*(1+$K$4),IF(W392&gt;=35,K392/12*Gesamt!$C$33*(1+L392)^(W392-VB!V392)*(1+$K$4),0)))</f>
        <v>0</v>
      </c>
      <c r="AG392" s="36">
        <f>IF(W392&gt;=40,(AF392/Gesamt!$B$33*V392/((1+Gesamt!$B$29)^(Gesamt!$B$33-VB!V392))*(1+AB392)),IF(W392&gt;=35,(AF392/W392*V392/((1+Gesamt!$B$29)^(W392-VB!V392))*(1+AB392)),0))</f>
        <v>0</v>
      </c>
    </row>
    <row r="393" spans="4:33" x14ac:dyDescent="0.15">
      <c r="D393" s="41"/>
      <c r="F393" s="40"/>
      <c r="G393" s="40"/>
      <c r="J393" s="47"/>
      <c r="K393" s="32">
        <f t="shared" si="69"/>
        <v>0</v>
      </c>
      <c r="L393" s="48">
        <v>1.4999999999999999E-2</v>
      </c>
      <c r="M393" s="49">
        <f t="shared" si="70"/>
        <v>-50.997946611909654</v>
      </c>
      <c r="N393" s="50">
        <f>(Gesamt!$B$2-IF(H393=0,G393,H393))/365.25</f>
        <v>116</v>
      </c>
      <c r="O393" s="50">
        <f t="shared" si="74"/>
        <v>65.002053388090346</v>
      </c>
      <c r="P393" s="51">
        <f>IF(AND(OR(AND(H393&lt;=Gesamt!$B$11,G393&lt;=Gesamt!$B$11),AND(H393&gt;0,H393&lt;=Gesamt!$B$11)), O393&gt;=Gesamt!$B$4),VLOOKUP(O393,Gesamt!$B$4:$C$9,2),0)</f>
        <v>12</v>
      </c>
      <c r="Q393" s="37">
        <f>IF(M393&gt;0,((P393*K393/12)/O393*N393*((1+L393)^M393))/((1+Gesamt!$B$29)^(O393-N393)),0)</f>
        <v>0</v>
      </c>
      <c r="R393" s="52">
        <f>(F393+(IF(C393="W",IF(F393&lt;23347,VLOOKUP(23346,Staffelung,2,FALSE)*365.25,IF(F393&gt;24990,VLOOKUP(24991,Staffelung,2,FALSE)*365.25,VLOOKUP(F393,Staffelung,2,FALSE)*365.25)),Gesamt!$B$26*365.25)))</f>
        <v>23741.25</v>
      </c>
      <c r="S393" s="52">
        <f t="shared" si="71"/>
        <v>23742</v>
      </c>
      <c r="T393" s="53">
        <f t="shared" si="75"/>
        <v>65</v>
      </c>
      <c r="U393" s="49">
        <f t="shared" si="72"/>
        <v>-50.997946611909654</v>
      </c>
      <c r="V393" s="50">
        <f>(Gesamt!$B$2-IF(I393=0,G393,I393))/365.25</f>
        <v>116</v>
      </c>
      <c r="W393" s="50">
        <f t="shared" si="76"/>
        <v>65.002053388090346</v>
      </c>
      <c r="X393" s="54">
        <f>(F393+(IF(C393="W",IF(F393&lt;23347,VLOOKUP(23346,Staffelung,2,FALSE)*365.25,IF(F393&gt;24990,VLOOKUP(24991,Staffelung,2,FALSE)*365.25,VLOOKUP(F393,Staffelung,2,FALSE)*365.25)),Gesamt!$B$26*365.25)))</f>
        <v>23741.25</v>
      </c>
      <c r="Y393" s="52">
        <f t="shared" si="73"/>
        <v>23742</v>
      </c>
      <c r="Z393" s="53">
        <f t="shared" si="77"/>
        <v>65</v>
      </c>
      <c r="AA393" s="55">
        <f>IF(YEAR(Y393)&lt;=YEAR(Gesamt!$B$2),0,IF(V393&lt;Gesamt!$B$32,(IF(I393=0,G393,I393)+365.25*Gesamt!$B$32),0))</f>
        <v>0</v>
      </c>
      <c r="AB393" s="56">
        <f>IF(U393&lt;Gesamt!$B$36,Gesamt!$C$36,IF(U393&lt;Gesamt!$B$37,Gesamt!$C$37,IF(U393&lt;Gesamt!$B$38,Gesamt!$C$38,Gesamt!$C$39)))</f>
        <v>0</v>
      </c>
      <c r="AC393" s="36">
        <f>IF(AA393&gt;0,IF(AA393&lt;X393,K393/12*Gesamt!$C$32*(1+L393)^(Gesamt!$B$32-VB!V393)*(1+$K$4),0),0)</f>
        <v>0</v>
      </c>
      <c r="AD393" s="36">
        <f>(AC393/Gesamt!$B$32*V393/((1+Gesamt!$B$29)^(Gesamt!$B$32-VB!V393))*(1+AB393))</f>
        <v>0</v>
      </c>
      <c r="AE393" s="55">
        <f>IF(YEAR($Y393)&lt;=YEAR(Gesamt!$B$2),0,IF($V393&lt;Gesamt!$B$33,(IF($I393=0,$G393,$I393)+365.25*Gesamt!$B$33),0))</f>
        <v>0</v>
      </c>
      <c r="AF393" s="36" t="b">
        <f>IF(AE393&gt;0,IF(AE393&lt;$Y393,$K393/12*Gesamt!$C$33*(1+$L393)^(Gesamt!$B$33-VB!$V393)*(1+$K$4),IF(W393&gt;=35,K393/12*Gesamt!$C$33*(1+L393)^(W393-VB!V393)*(1+$K$4),0)))</f>
        <v>0</v>
      </c>
      <c r="AG393" s="36">
        <f>IF(W393&gt;=40,(AF393/Gesamt!$B$33*V393/((1+Gesamt!$B$29)^(Gesamt!$B$33-VB!V393))*(1+AB393)),IF(W393&gt;=35,(AF393/W393*V393/((1+Gesamt!$B$29)^(W393-VB!V393))*(1+AB393)),0))</f>
        <v>0</v>
      </c>
    </row>
    <row r="394" spans="4:33" x14ac:dyDescent="0.15">
      <c r="D394" s="41"/>
      <c r="F394" s="40"/>
      <c r="G394" s="40"/>
      <c r="J394" s="47"/>
      <c r="K394" s="32">
        <f t="shared" si="69"/>
        <v>0</v>
      </c>
      <c r="L394" s="48">
        <v>1.4999999999999999E-2</v>
      </c>
      <c r="M394" s="49">
        <f t="shared" si="70"/>
        <v>-50.997946611909654</v>
      </c>
      <c r="N394" s="50">
        <f>(Gesamt!$B$2-IF(H394=0,G394,H394))/365.25</f>
        <v>116</v>
      </c>
      <c r="O394" s="50">
        <f t="shared" si="74"/>
        <v>65.002053388090346</v>
      </c>
      <c r="P394" s="51">
        <f>IF(AND(OR(AND(H394&lt;=Gesamt!$B$11,G394&lt;=Gesamt!$B$11),AND(H394&gt;0,H394&lt;=Gesamt!$B$11)), O394&gt;=Gesamt!$B$4),VLOOKUP(O394,Gesamt!$B$4:$C$9,2),0)</f>
        <v>12</v>
      </c>
      <c r="Q394" s="37">
        <f>IF(M394&gt;0,((P394*K394/12)/O394*N394*((1+L394)^M394))/((1+Gesamt!$B$29)^(O394-N394)),0)</f>
        <v>0</v>
      </c>
      <c r="R394" s="52">
        <f>(F394+(IF(C394="W",IF(F394&lt;23347,VLOOKUP(23346,Staffelung,2,FALSE)*365.25,IF(F394&gt;24990,VLOOKUP(24991,Staffelung,2,FALSE)*365.25,VLOOKUP(F394,Staffelung,2,FALSE)*365.25)),Gesamt!$B$26*365.25)))</f>
        <v>23741.25</v>
      </c>
      <c r="S394" s="52">
        <f t="shared" si="71"/>
        <v>23742</v>
      </c>
      <c r="T394" s="53">
        <f t="shared" si="75"/>
        <v>65</v>
      </c>
      <c r="U394" s="49">
        <f t="shared" si="72"/>
        <v>-50.997946611909654</v>
      </c>
      <c r="V394" s="50">
        <f>(Gesamt!$B$2-IF(I394=0,G394,I394))/365.25</f>
        <v>116</v>
      </c>
      <c r="W394" s="50">
        <f t="shared" si="76"/>
        <v>65.002053388090346</v>
      </c>
      <c r="X394" s="54">
        <f>(F394+(IF(C394="W",IF(F394&lt;23347,VLOOKUP(23346,Staffelung,2,FALSE)*365.25,IF(F394&gt;24990,VLOOKUP(24991,Staffelung,2,FALSE)*365.25,VLOOKUP(F394,Staffelung,2,FALSE)*365.25)),Gesamt!$B$26*365.25)))</f>
        <v>23741.25</v>
      </c>
      <c r="Y394" s="52">
        <f t="shared" si="73"/>
        <v>23742</v>
      </c>
      <c r="Z394" s="53">
        <f t="shared" si="77"/>
        <v>65</v>
      </c>
      <c r="AA394" s="55">
        <f>IF(YEAR(Y394)&lt;=YEAR(Gesamt!$B$2),0,IF(V394&lt;Gesamt!$B$32,(IF(I394=0,G394,I394)+365.25*Gesamt!$B$32),0))</f>
        <v>0</v>
      </c>
      <c r="AB394" s="56">
        <f>IF(U394&lt;Gesamt!$B$36,Gesamt!$C$36,IF(U394&lt;Gesamt!$B$37,Gesamt!$C$37,IF(U394&lt;Gesamt!$B$38,Gesamt!$C$38,Gesamt!$C$39)))</f>
        <v>0</v>
      </c>
      <c r="AC394" s="36">
        <f>IF(AA394&gt;0,IF(AA394&lt;X394,K394/12*Gesamt!$C$32*(1+L394)^(Gesamt!$B$32-VB!V394)*(1+$K$4),0),0)</f>
        <v>0</v>
      </c>
      <c r="AD394" s="36">
        <f>(AC394/Gesamt!$B$32*V394/((1+Gesamt!$B$29)^(Gesamt!$B$32-VB!V394))*(1+AB394))</f>
        <v>0</v>
      </c>
      <c r="AE394" s="55">
        <f>IF(YEAR($Y394)&lt;=YEAR(Gesamt!$B$2),0,IF($V394&lt;Gesamt!$B$33,(IF($I394=0,$G394,$I394)+365.25*Gesamt!$B$33),0))</f>
        <v>0</v>
      </c>
      <c r="AF394" s="36" t="b">
        <f>IF(AE394&gt;0,IF(AE394&lt;$Y394,$K394/12*Gesamt!$C$33*(1+$L394)^(Gesamt!$B$33-VB!$V394)*(1+$K$4),IF(W394&gt;=35,K394/12*Gesamt!$C$33*(1+L394)^(W394-VB!V394)*(1+$K$4),0)))</f>
        <v>0</v>
      </c>
      <c r="AG394" s="36">
        <f>IF(W394&gt;=40,(AF394/Gesamt!$B$33*V394/((1+Gesamt!$B$29)^(Gesamt!$B$33-VB!V394))*(1+AB394)),IF(W394&gt;=35,(AF394/W394*V394/((1+Gesamt!$B$29)^(W394-VB!V394))*(1+AB394)),0))</f>
        <v>0</v>
      </c>
    </row>
    <row r="395" spans="4:33" x14ac:dyDescent="0.15">
      <c r="D395" s="41"/>
      <c r="F395" s="40"/>
      <c r="G395" s="40"/>
      <c r="J395" s="47"/>
      <c r="K395" s="32">
        <f t="shared" si="69"/>
        <v>0</v>
      </c>
      <c r="L395" s="48">
        <v>1.4999999999999999E-2</v>
      </c>
      <c r="M395" s="49">
        <f t="shared" si="70"/>
        <v>-50.997946611909654</v>
      </c>
      <c r="N395" s="50">
        <f>(Gesamt!$B$2-IF(H395=0,G395,H395))/365.25</f>
        <v>116</v>
      </c>
      <c r="O395" s="50">
        <f t="shared" si="74"/>
        <v>65.002053388090346</v>
      </c>
      <c r="P395" s="51">
        <f>IF(AND(OR(AND(H395&lt;=Gesamt!$B$11,G395&lt;=Gesamt!$B$11),AND(H395&gt;0,H395&lt;=Gesamt!$B$11)), O395&gt;=Gesamt!$B$4),VLOOKUP(O395,Gesamt!$B$4:$C$9,2),0)</f>
        <v>12</v>
      </c>
      <c r="Q395" s="37">
        <f>IF(M395&gt;0,((P395*K395/12)/O395*N395*((1+L395)^M395))/((1+Gesamt!$B$29)^(O395-N395)),0)</f>
        <v>0</v>
      </c>
      <c r="R395" s="52">
        <f>(F395+(IF(C395="W",IF(F395&lt;23347,VLOOKUP(23346,Staffelung,2,FALSE)*365.25,IF(F395&gt;24990,VLOOKUP(24991,Staffelung,2,FALSE)*365.25,VLOOKUP(F395,Staffelung,2,FALSE)*365.25)),Gesamt!$B$26*365.25)))</f>
        <v>23741.25</v>
      </c>
      <c r="S395" s="52">
        <f t="shared" si="71"/>
        <v>23742</v>
      </c>
      <c r="T395" s="53">
        <f t="shared" si="75"/>
        <v>65</v>
      </c>
      <c r="U395" s="49">
        <f t="shared" si="72"/>
        <v>-50.997946611909654</v>
      </c>
      <c r="V395" s="50">
        <f>(Gesamt!$B$2-IF(I395=0,G395,I395))/365.25</f>
        <v>116</v>
      </c>
      <c r="W395" s="50">
        <f t="shared" si="76"/>
        <v>65.002053388090346</v>
      </c>
      <c r="X395" s="54">
        <f>(F395+(IF(C395="W",IF(F395&lt;23347,VLOOKUP(23346,Staffelung,2,FALSE)*365.25,IF(F395&gt;24990,VLOOKUP(24991,Staffelung,2,FALSE)*365.25,VLOOKUP(F395,Staffelung,2,FALSE)*365.25)),Gesamt!$B$26*365.25)))</f>
        <v>23741.25</v>
      </c>
      <c r="Y395" s="52">
        <f t="shared" si="73"/>
        <v>23742</v>
      </c>
      <c r="Z395" s="53">
        <f t="shared" si="77"/>
        <v>65</v>
      </c>
      <c r="AA395" s="55">
        <f>IF(YEAR(Y395)&lt;=YEAR(Gesamt!$B$2),0,IF(V395&lt;Gesamt!$B$32,(IF(I395=0,G395,I395)+365.25*Gesamt!$B$32),0))</f>
        <v>0</v>
      </c>
      <c r="AB395" s="56">
        <f>IF(U395&lt;Gesamt!$B$36,Gesamt!$C$36,IF(U395&lt;Gesamt!$B$37,Gesamt!$C$37,IF(U395&lt;Gesamt!$B$38,Gesamt!$C$38,Gesamt!$C$39)))</f>
        <v>0</v>
      </c>
      <c r="AC395" s="36">
        <f>IF(AA395&gt;0,IF(AA395&lt;X395,K395/12*Gesamt!$C$32*(1+L395)^(Gesamt!$B$32-VB!V395)*(1+$K$4),0),0)</f>
        <v>0</v>
      </c>
      <c r="AD395" s="36">
        <f>(AC395/Gesamt!$B$32*V395/((1+Gesamt!$B$29)^(Gesamt!$B$32-VB!V395))*(1+AB395))</f>
        <v>0</v>
      </c>
      <c r="AE395" s="55">
        <f>IF(YEAR($Y395)&lt;=YEAR(Gesamt!$B$2),0,IF($V395&lt;Gesamt!$B$33,(IF($I395=0,$G395,$I395)+365.25*Gesamt!$B$33),0))</f>
        <v>0</v>
      </c>
      <c r="AF395" s="36" t="b">
        <f>IF(AE395&gt;0,IF(AE395&lt;$Y395,$K395/12*Gesamt!$C$33*(1+$L395)^(Gesamt!$B$33-VB!$V395)*(1+$K$4),IF(W395&gt;=35,K395/12*Gesamt!$C$33*(1+L395)^(W395-VB!V395)*(1+$K$4),0)))</f>
        <v>0</v>
      </c>
      <c r="AG395" s="36">
        <f>IF(W395&gt;=40,(AF395/Gesamt!$B$33*V395/((1+Gesamt!$B$29)^(Gesamt!$B$33-VB!V395))*(1+AB395)),IF(W395&gt;=35,(AF395/W395*V395/((1+Gesamt!$B$29)^(W395-VB!V395))*(1+AB395)),0))</f>
        <v>0</v>
      </c>
    </row>
    <row r="396" spans="4:33" x14ac:dyDescent="0.15">
      <c r="D396" s="41"/>
      <c r="F396" s="40"/>
      <c r="G396" s="40"/>
      <c r="J396" s="47"/>
      <c r="K396" s="32">
        <f t="shared" si="69"/>
        <v>0</v>
      </c>
      <c r="L396" s="48">
        <v>1.4999999999999999E-2</v>
      </c>
      <c r="M396" s="49">
        <f t="shared" si="70"/>
        <v>-50.997946611909654</v>
      </c>
      <c r="N396" s="50">
        <f>(Gesamt!$B$2-IF(H396=0,G396,H396))/365.25</f>
        <v>116</v>
      </c>
      <c r="O396" s="50">
        <f t="shared" si="74"/>
        <v>65.002053388090346</v>
      </c>
      <c r="P396" s="51">
        <f>IF(AND(OR(AND(H396&lt;=Gesamt!$B$11,G396&lt;=Gesamt!$B$11),AND(H396&gt;0,H396&lt;=Gesamt!$B$11)), O396&gt;=Gesamt!$B$4),VLOOKUP(O396,Gesamt!$B$4:$C$9,2),0)</f>
        <v>12</v>
      </c>
      <c r="Q396" s="37">
        <f>IF(M396&gt;0,((P396*K396/12)/O396*N396*((1+L396)^M396))/((1+Gesamt!$B$29)^(O396-N396)),0)</f>
        <v>0</v>
      </c>
      <c r="R396" s="52">
        <f>(F396+(IF(C396="W",IF(F396&lt;23347,VLOOKUP(23346,Staffelung,2,FALSE)*365.25,IF(F396&gt;24990,VLOOKUP(24991,Staffelung,2,FALSE)*365.25,VLOOKUP(F396,Staffelung,2,FALSE)*365.25)),Gesamt!$B$26*365.25)))</f>
        <v>23741.25</v>
      </c>
      <c r="S396" s="52">
        <f t="shared" si="71"/>
        <v>23742</v>
      </c>
      <c r="T396" s="53">
        <f t="shared" si="75"/>
        <v>65</v>
      </c>
      <c r="U396" s="49">
        <f t="shared" si="72"/>
        <v>-50.997946611909654</v>
      </c>
      <c r="V396" s="50">
        <f>(Gesamt!$B$2-IF(I396=0,G396,I396))/365.25</f>
        <v>116</v>
      </c>
      <c r="W396" s="50">
        <f t="shared" si="76"/>
        <v>65.002053388090346</v>
      </c>
      <c r="X396" s="54">
        <f>(F396+(IF(C396="W",IF(F396&lt;23347,VLOOKUP(23346,Staffelung,2,FALSE)*365.25,IF(F396&gt;24990,VLOOKUP(24991,Staffelung,2,FALSE)*365.25,VLOOKUP(F396,Staffelung,2,FALSE)*365.25)),Gesamt!$B$26*365.25)))</f>
        <v>23741.25</v>
      </c>
      <c r="Y396" s="52">
        <f t="shared" si="73"/>
        <v>23742</v>
      </c>
      <c r="Z396" s="53">
        <f t="shared" si="77"/>
        <v>65</v>
      </c>
      <c r="AA396" s="55">
        <f>IF(YEAR(Y396)&lt;=YEAR(Gesamt!$B$2),0,IF(V396&lt;Gesamt!$B$32,(IF(I396=0,G396,I396)+365.25*Gesamt!$B$32),0))</f>
        <v>0</v>
      </c>
      <c r="AB396" s="56">
        <f>IF(U396&lt;Gesamt!$B$36,Gesamt!$C$36,IF(U396&lt;Gesamt!$B$37,Gesamt!$C$37,IF(U396&lt;Gesamt!$B$38,Gesamt!$C$38,Gesamt!$C$39)))</f>
        <v>0</v>
      </c>
      <c r="AC396" s="36">
        <f>IF(AA396&gt;0,IF(AA396&lt;X396,K396/12*Gesamt!$C$32*(1+L396)^(Gesamt!$B$32-VB!V396)*(1+$K$4),0),0)</f>
        <v>0</v>
      </c>
      <c r="AD396" s="36">
        <f>(AC396/Gesamt!$B$32*V396/((1+Gesamt!$B$29)^(Gesamt!$B$32-VB!V396))*(1+AB396))</f>
        <v>0</v>
      </c>
      <c r="AE396" s="55">
        <f>IF(YEAR($Y396)&lt;=YEAR(Gesamt!$B$2),0,IF($V396&lt;Gesamt!$B$33,(IF($I396=0,$G396,$I396)+365.25*Gesamt!$B$33),0))</f>
        <v>0</v>
      </c>
      <c r="AF396" s="36" t="b">
        <f>IF(AE396&gt;0,IF(AE396&lt;$Y396,$K396/12*Gesamt!$C$33*(1+$L396)^(Gesamt!$B$33-VB!$V396)*(1+$K$4),IF(W396&gt;=35,K396/12*Gesamt!$C$33*(1+L396)^(W396-VB!V396)*(1+$K$4),0)))</f>
        <v>0</v>
      </c>
      <c r="AG396" s="36">
        <f>IF(W396&gt;=40,(AF396/Gesamt!$B$33*V396/((1+Gesamt!$B$29)^(Gesamt!$B$33-VB!V396))*(1+AB396)),IF(W396&gt;=35,(AF396/W396*V396/((1+Gesamt!$B$29)^(W396-VB!V396))*(1+AB396)),0))</f>
        <v>0</v>
      </c>
    </row>
    <row r="397" spans="4:33" x14ac:dyDescent="0.15">
      <c r="D397" s="41"/>
      <c r="F397" s="40"/>
      <c r="G397" s="40"/>
      <c r="J397" s="47"/>
      <c r="K397" s="32">
        <f t="shared" si="69"/>
        <v>0</v>
      </c>
      <c r="L397" s="48">
        <v>1.4999999999999999E-2</v>
      </c>
      <c r="M397" s="49">
        <f t="shared" si="70"/>
        <v>-50.997946611909654</v>
      </c>
      <c r="N397" s="50">
        <f>(Gesamt!$B$2-IF(H397=0,G397,H397))/365.25</f>
        <v>116</v>
      </c>
      <c r="O397" s="50">
        <f t="shared" si="74"/>
        <v>65.002053388090346</v>
      </c>
      <c r="P397" s="51">
        <f>IF(AND(OR(AND(H397&lt;=Gesamt!$B$11,G397&lt;=Gesamt!$B$11),AND(H397&gt;0,H397&lt;=Gesamt!$B$11)), O397&gt;=Gesamt!$B$4),VLOOKUP(O397,Gesamt!$B$4:$C$9,2),0)</f>
        <v>12</v>
      </c>
      <c r="Q397" s="37">
        <f>IF(M397&gt;0,((P397*K397/12)/O397*N397*((1+L397)^M397))/((1+Gesamt!$B$29)^(O397-N397)),0)</f>
        <v>0</v>
      </c>
      <c r="R397" s="52">
        <f>(F397+(IF(C397="W",IF(F397&lt;23347,VLOOKUP(23346,Staffelung,2,FALSE)*365.25,IF(F397&gt;24990,VLOOKUP(24991,Staffelung,2,FALSE)*365.25,VLOOKUP(F397,Staffelung,2,FALSE)*365.25)),Gesamt!$B$26*365.25)))</f>
        <v>23741.25</v>
      </c>
      <c r="S397" s="52">
        <f t="shared" si="71"/>
        <v>23742</v>
      </c>
      <c r="T397" s="53">
        <f t="shared" si="75"/>
        <v>65</v>
      </c>
      <c r="U397" s="49">
        <f t="shared" si="72"/>
        <v>-50.997946611909654</v>
      </c>
      <c r="V397" s="50">
        <f>(Gesamt!$B$2-IF(I397=0,G397,I397))/365.25</f>
        <v>116</v>
      </c>
      <c r="W397" s="50">
        <f t="shared" si="76"/>
        <v>65.002053388090346</v>
      </c>
      <c r="X397" s="54">
        <f>(F397+(IF(C397="W",IF(F397&lt;23347,VLOOKUP(23346,Staffelung,2,FALSE)*365.25,IF(F397&gt;24990,VLOOKUP(24991,Staffelung,2,FALSE)*365.25,VLOOKUP(F397,Staffelung,2,FALSE)*365.25)),Gesamt!$B$26*365.25)))</f>
        <v>23741.25</v>
      </c>
      <c r="Y397" s="52">
        <f t="shared" si="73"/>
        <v>23742</v>
      </c>
      <c r="Z397" s="53">
        <f t="shared" si="77"/>
        <v>65</v>
      </c>
      <c r="AA397" s="55">
        <f>IF(YEAR(Y397)&lt;=YEAR(Gesamt!$B$2),0,IF(V397&lt;Gesamt!$B$32,(IF(I397=0,G397,I397)+365.25*Gesamt!$B$32),0))</f>
        <v>0</v>
      </c>
      <c r="AB397" s="56">
        <f>IF(U397&lt;Gesamt!$B$36,Gesamt!$C$36,IF(U397&lt;Gesamt!$B$37,Gesamt!$C$37,IF(U397&lt;Gesamt!$B$38,Gesamt!$C$38,Gesamt!$C$39)))</f>
        <v>0</v>
      </c>
      <c r="AC397" s="36">
        <f>IF(AA397&gt;0,IF(AA397&lt;X397,K397/12*Gesamt!$C$32*(1+L397)^(Gesamt!$B$32-VB!V397)*(1+$K$4),0),0)</f>
        <v>0</v>
      </c>
      <c r="AD397" s="36">
        <f>(AC397/Gesamt!$B$32*V397/((1+Gesamt!$B$29)^(Gesamt!$B$32-VB!V397))*(1+AB397))</f>
        <v>0</v>
      </c>
      <c r="AE397" s="55">
        <f>IF(YEAR($Y397)&lt;=YEAR(Gesamt!$B$2),0,IF($V397&lt;Gesamt!$B$33,(IF($I397=0,$G397,$I397)+365.25*Gesamt!$B$33),0))</f>
        <v>0</v>
      </c>
      <c r="AF397" s="36" t="b">
        <f>IF(AE397&gt;0,IF(AE397&lt;$Y397,$K397/12*Gesamt!$C$33*(1+$L397)^(Gesamt!$B$33-VB!$V397)*(1+$K$4),IF(W397&gt;=35,K397/12*Gesamt!$C$33*(1+L397)^(W397-VB!V397)*(1+$K$4),0)))</f>
        <v>0</v>
      </c>
      <c r="AG397" s="36">
        <f>IF(W397&gt;=40,(AF397/Gesamt!$B$33*V397/((1+Gesamt!$B$29)^(Gesamt!$B$33-VB!V397))*(1+AB397)),IF(W397&gt;=35,(AF397/W397*V397/((1+Gesamt!$B$29)^(W397-VB!V397))*(1+AB397)),0))</f>
        <v>0</v>
      </c>
    </row>
    <row r="398" spans="4:33" x14ac:dyDescent="0.15">
      <c r="D398" s="41"/>
      <c r="F398" s="40"/>
      <c r="G398" s="40"/>
      <c r="J398" s="47"/>
      <c r="K398" s="32">
        <f t="shared" si="69"/>
        <v>0</v>
      </c>
      <c r="L398" s="48">
        <v>1.4999999999999999E-2</v>
      </c>
      <c r="M398" s="49">
        <f t="shared" si="70"/>
        <v>-50.997946611909654</v>
      </c>
      <c r="N398" s="50">
        <f>(Gesamt!$B$2-IF(H398=0,G398,H398))/365.25</f>
        <v>116</v>
      </c>
      <c r="O398" s="50">
        <f t="shared" si="74"/>
        <v>65.002053388090346</v>
      </c>
      <c r="P398" s="51">
        <f>IF(AND(OR(AND(H398&lt;=Gesamt!$B$11,G398&lt;=Gesamt!$B$11),AND(H398&gt;0,H398&lt;=Gesamt!$B$11)), O398&gt;=Gesamt!$B$4),VLOOKUP(O398,Gesamt!$B$4:$C$9,2),0)</f>
        <v>12</v>
      </c>
      <c r="Q398" s="37">
        <f>IF(M398&gt;0,((P398*K398/12)/O398*N398*((1+L398)^M398))/((1+Gesamt!$B$29)^(O398-N398)),0)</f>
        <v>0</v>
      </c>
      <c r="R398" s="52">
        <f>(F398+(IF(C398="W",IF(F398&lt;23347,VLOOKUP(23346,Staffelung,2,FALSE)*365.25,IF(F398&gt;24990,VLOOKUP(24991,Staffelung,2,FALSE)*365.25,VLOOKUP(F398,Staffelung,2,FALSE)*365.25)),Gesamt!$B$26*365.25)))</f>
        <v>23741.25</v>
      </c>
      <c r="S398" s="52">
        <f t="shared" si="71"/>
        <v>23742</v>
      </c>
      <c r="T398" s="53">
        <f t="shared" si="75"/>
        <v>65</v>
      </c>
      <c r="U398" s="49">
        <f t="shared" si="72"/>
        <v>-50.997946611909654</v>
      </c>
      <c r="V398" s="50">
        <f>(Gesamt!$B$2-IF(I398=0,G398,I398))/365.25</f>
        <v>116</v>
      </c>
      <c r="W398" s="50">
        <f t="shared" si="76"/>
        <v>65.002053388090346</v>
      </c>
      <c r="X398" s="54">
        <f>(F398+(IF(C398="W",IF(F398&lt;23347,VLOOKUP(23346,Staffelung,2,FALSE)*365.25,IF(F398&gt;24990,VLOOKUP(24991,Staffelung,2,FALSE)*365.25,VLOOKUP(F398,Staffelung,2,FALSE)*365.25)),Gesamt!$B$26*365.25)))</f>
        <v>23741.25</v>
      </c>
      <c r="Y398" s="52">
        <f t="shared" si="73"/>
        <v>23742</v>
      </c>
      <c r="Z398" s="53">
        <f t="shared" si="77"/>
        <v>65</v>
      </c>
      <c r="AA398" s="55">
        <f>IF(YEAR(Y398)&lt;=YEAR(Gesamt!$B$2),0,IF(V398&lt;Gesamt!$B$32,(IF(I398=0,G398,I398)+365.25*Gesamt!$B$32),0))</f>
        <v>0</v>
      </c>
      <c r="AB398" s="56">
        <f>IF(U398&lt;Gesamt!$B$36,Gesamt!$C$36,IF(U398&lt;Gesamt!$B$37,Gesamt!$C$37,IF(U398&lt;Gesamt!$B$38,Gesamt!$C$38,Gesamt!$C$39)))</f>
        <v>0</v>
      </c>
      <c r="AC398" s="36">
        <f>IF(AA398&gt;0,IF(AA398&lt;X398,K398/12*Gesamt!$C$32*(1+L398)^(Gesamt!$B$32-VB!V398)*(1+$K$4),0),0)</f>
        <v>0</v>
      </c>
      <c r="AD398" s="36">
        <f>(AC398/Gesamt!$B$32*V398/((1+Gesamt!$B$29)^(Gesamt!$B$32-VB!V398))*(1+AB398))</f>
        <v>0</v>
      </c>
      <c r="AE398" s="55">
        <f>IF(YEAR($Y398)&lt;=YEAR(Gesamt!$B$2),0,IF($V398&lt;Gesamt!$B$33,(IF($I398=0,$G398,$I398)+365.25*Gesamt!$B$33),0))</f>
        <v>0</v>
      </c>
      <c r="AF398" s="36" t="b">
        <f>IF(AE398&gt;0,IF(AE398&lt;$Y398,$K398/12*Gesamt!$C$33*(1+$L398)^(Gesamt!$B$33-VB!$V398)*(1+$K$4),IF(W398&gt;=35,K398/12*Gesamt!$C$33*(1+L398)^(W398-VB!V398)*(1+$K$4),0)))</f>
        <v>0</v>
      </c>
      <c r="AG398" s="36">
        <f>IF(W398&gt;=40,(AF398/Gesamt!$B$33*V398/((1+Gesamt!$B$29)^(Gesamt!$B$33-VB!V398))*(1+AB398)),IF(W398&gt;=35,(AF398/W398*V398/((1+Gesamt!$B$29)^(W398-VB!V398))*(1+AB398)),0))</f>
        <v>0</v>
      </c>
    </row>
    <row r="399" spans="4:33" x14ac:dyDescent="0.15">
      <c r="D399" s="41"/>
      <c r="F399" s="40"/>
      <c r="G399" s="40"/>
      <c r="J399" s="47"/>
      <c r="K399" s="32">
        <f t="shared" si="69"/>
        <v>0</v>
      </c>
      <c r="L399" s="48">
        <v>1.4999999999999999E-2</v>
      </c>
      <c r="M399" s="49">
        <f t="shared" si="70"/>
        <v>-50.997946611909654</v>
      </c>
      <c r="N399" s="50">
        <f>(Gesamt!$B$2-IF(H399=0,G399,H399))/365.25</f>
        <v>116</v>
      </c>
      <c r="O399" s="50">
        <f t="shared" si="74"/>
        <v>65.002053388090346</v>
      </c>
      <c r="P399" s="51">
        <f>IF(AND(OR(AND(H399&lt;=Gesamt!$B$11,G399&lt;=Gesamt!$B$11),AND(H399&gt;0,H399&lt;=Gesamt!$B$11)), O399&gt;=Gesamt!$B$4),VLOOKUP(O399,Gesamt!$B$4:$C$9,2),0)</f>
        <v>12</v>
      </c>
      <c r="Q399" s="37">
        <f>IF(M399&gt;0,((P399*K399/12)/O399*N399*((1+L399)^M399))/((1+Gesamt!$B$29)^(O399-N399)),0)</f>
        <v>0</v>
      </c>
      <c r="R399" s="52">
        <f>(F399+(IF(C399="W",IF(F399&lt;23347,VLOOKUP(23346,Staffelung,2,FALSE)*365.25,IF(F399&gt;24990,VLOOKUP(24991,Staffelung,2,FALSE)*365.25,VLOOKUP(F399,Staffelung,2,FALSE)*365.25)),Gesamt!$B$26*365.25)))</f>
        <v>23741.25</v>
      </c>
      <c r="S399" s="52">
        <f t="shared" si="71"/>
        <v>23742</v>
      </c>
      <c r="T399" s="53">
        <f t="shared" si="75"/>
        <v>65</v>
      </c>
      <c r="U399" s="49">
        <f t="shared" si="72"/>
        <v>-50.997946611909654</v>
      </c>
      <c r="V399" s="50">
        <f>(Gesamt!$B$2-IF(I399=0,G399,I399))/365.25</f>
        <v>116</v>
      </c>
      <c r="W399" s="50">
        <f t="shared" si="76"/>
        <v>65.002053388090346</v>
      </c>
      <c r="X399" s="54">
        <f>(F399+(IF(C399="W",IF(F399&lt;23347,VLOOKUP(23346,Staffelung,2,FALSE)*365.25,IF(F399&gt;24990,VLOOKUP(24991,Staffelung,2,FALSE)*365.25,VLOOKUP(F399,Staffelung,2,FALSE)*365.25)),Gesamt!$B$26*365.25)))</f>
        <v>23741.25</v>
      </c>
      <c r="Y399" s="52">
        <f t="shared" si="73"/>
        <v>23742</v>
      </c>
      <c r="Z399" s="53">
        <f t="shared" si="77"/>
        <v>65</v>
      </c>
      <c r="AA399" s="55">
        <f>IF(YEAR(Y399)&lt;=YEAR(Gesamt!$B$2),0,IF(V399&lt;Gesamt!$B$32,(IF(I399=0,G399,I399)+365.25*Gesamt!$B$32),0))</f>
        <v>0</v>
      </c>
      <c r="AB399" s="56">
        <f>IF(U399&lt;Gesamt!$B$36,Gesamt!$C$36,IF(U399&lt;Gesamt!$B$37,Gesamt!$C$37,IF(U399&lt;Gesamt!$B$38,Gesamt!$C$38,Gesamt!$C$39)))</f>
        <v>0</v>
      </c>
      <c r="AC399" s="36">
        <f>IF(AA399&gt;0,IF(AA399&lt;X399,K399/12*Gesamt!$C$32*(1+L399)^(Gesamt!$B$32-VB!V399)*(1+$K$4),0),0)</f>
        <v>0</v>
      </c>
      <c r="AD399" s="36">
        <f>(AC399/Gesamt!$B$32*V399/((1+Gesamt!$B$29)^(Gesamt!$B$32-VB!V399))*(1+AB399))</f>
        <v>0</v>
      </c>
      <c r="AE399" s="55">
        <f>IF(YEAR($Y399)&lt;=YEAR(Gesamt!$B$2),0,IF($V399&lt;Gesamt!$B$33,(IF($I399=0,$G399,$I399)+365.25*Gesamt!$B$33),0))</f>
        <v>0</v>
      </c>
      <c r="AF399" s="36" t="b">
        <f>IF(AE399&gt;0,IF(AE399&lt;$Y399,$K399/12*Gesamt!$C$33*(1+$L399)^(Gesamt!$B$33-VB!$V399)*(1+$K$4),IF(W399&gt;=35,K399/12*Gesamt!$C$33*(1+L399)^(W399-VB!V399)*(1+$K$4),0)))</f>
        <v>0</v>
      </c>
      <c r="AG399" s="36">
        <f>IF(W399&gt;=40,(AF399/Gesamt!$B$33*V399/((1+Gesamt!$B$29)^(Gesamt!$B$33-VB!V399))*(1+AB399)),IF(W399&gt;=35,(AF399/W399*V399/((1+Gesamt!$B$29)^(W399-VB!V399))*(1+AB399)),0))</f>
        <v>0</v>
      </c>
    </row>
    <row r="400" spans="4:33" x14ac:dyDescent="0.15">
      <c r="D400" s="41"/>
      <c r="F400" s="40"/>
      <c r="G400" s="40"/>
      <c r="J400" s="47"/>
      <c r="K400" s="32">
        <f t="shared" si="69"/>
        <v>0</v>
      </c>
      <c r="L400" s="48">
        <v>1.4999999999999999E-2</v>
      </c>
      <c r="M400" s="49">
        <f t="shared" si="70"/>
        <v>-50.997946611909654</v>
      </c>
      <c r="N400" s="50">
        <f>(Gesamt!$B$2-IF(H400=0,G400,H400))/365.25</f>
        <v>116</v>
      </c>
      <c r="O400" s="50">
        <f t="shared" si="74"/>
        <v>65.002053388090346</v>
      </c>
      <c r="P400" s="51">
        <f>IF(AND(OR(AND(H400&lt;=Gesamt!$B$11,G400&lt;=Gesamt!$B$11),AND(H400&gt;0,H400&lt;=Gesamt!$B$11)), O400&gt;=Gesamt!$B$4),VLOOKUP(O400,Gesamt!$B$4:$C$9,2),0)</f>
        <v>12</v>
      </c>
      <c r="Q400" s="37">
        <f>IF(M400&gt;0,((P400*K400/12)/O400*N400*((1+L400)^M400))/((1+Gesamt!$B$29)^(O400-N400)),0)</f>
        <v>0</v>
      </c>
      <c r="R400" s="52">
        <f>(F400+(IF(C400="W",IF(F400&lt;23347,VLOOKUP(23346,Staffelung,2,FALSE)*365.25,IF(F400&gt;24990,VLOOKUP(24991,Staffelung,2,FALSE)*365.25,VLOOKUP(F400,Staffelung,2,FALSE)*365.25)),Gesamt!$B$26*365.25)))</f>
        <v>23741.25</v>
      </c>
      <c r="S400" s="52">
        <f t="shared" si="71"/>
        <v>23742</v>
      </c>
      <c r="T400" s="53">
        <f t="shared" si="75"/>
        <v>65</v>
      </c>
      <c r="U400" s="49">
        <f t="shared" si="72"/>
        <v>-50.997946611909654</v>
      </c>
      <c r="V400" s="50">
        <f>(Gesamt!$B$2-IF(I400=0,G400,I400))/365.25</f>
        <v>116</v>
      </c>
      <c r="W400" s="50">
        <f t="shared" si="76"/>
        <v>65.002053388090346</v>
      </c>
      <c r="X400" s="54">
        <f>(F400+(IF(C400="W",IF(F400&lt;23347,VLOOKUP(23346,Staffelung,2,FALSE)*365.25,IF(F400&gt;24990,VLOOKUP(24991,Staffelung,2,FALSE)*365.25,VLOOKUP(F400,Staffelung,2,FALSE)*365.25)),Gesamt!$B$26*365.25)))</f>
        <v>23741.25</v>
      </c>
      <c r="Y400" s="52">
        <f t="shared" si="73"/>
        <v>23742</v>
      </c>
      <c r="Z400" s="53">
        <f t="shared" si="77"/>
        <v>65</v>
      </c>
      <c r="AA400" s="55">
        <f>IF(YEAR(Y400)&lt;=YEAR(Gesamt!$B$2),0,IF(V400&lt;Gesamt!$B$32,(IF(I400=0,G400,I400)+365.25*Gesamt!$B$32),0))</f>
        <v>0</v>
      </c>
      <c r="AB400" s="56">
        <f>IF(U400&lt;Gesamt!$B$36,Gesamt!$C$36,IF(U400&lt;Gesamt!$B$37,Gesamt!$C$37,IF(U400&lt;Gesamt!$B$38,Gesamt!$C$38,Gesamt!$C$39)))</f>
        <v>0</v>
      </c>
      <c r="AC400" s="36">
        <f>IF(AA400&gt;0,IF(AA400&lt;X400,K400/12*Gesamt!$C$32*(1+L400)^(Gesamt!$B$32-VB!V400)*(1+$K$4),0),0)</f>
        <v>0</v>
      </c>
      <c r="AD400" s="36">
        <f>(AC400/Gesamt!$B$32*V400/((1+Gesamt!$B$29)^(Gesamt!$B$32-VB!V400))*(1+AB400))</f>
        <v>0</v>
      </c>
      <c r="AE400" s="55">
        <f>IF(YEAR($Y400)&lt;=YEAR(Gesamt!$B$2),0,IF($V400&lt;Gesamt!$B$33,(IF($I400=0,$G400,$I400)+365.25*Gesamt!$B$33),0))</f>
        <v>0</v>
      </c>
      <c r="AF400" s="36" t="b">
        <f>IF(AE400&gt;0,IF(AE400&lt;$Y400,$K400/12*Gesamt!$C$33*(1+$L400)^(Gesamt!$B$33-VB!$V400)*(1+$K$4),IF(W400&gt;=35,K400/12*Gesamt!$C$33*(1+L400)^(W400-VB!V400)*(1+$K$4),0)))</f>
        <v>0</v>
      </c>
      <c r="AG400" s="36">
        <f>IF(W400&gt;=40,(AF400/Gesamt!$B$33*V400/((1+Gesamt!$B$29)^(Gesamt!$B$33-VB!V400))*(1+AB400)),IF(W400&gt;=35,(AF400/W400*V400/((1+Gesamt!$B$29)^(W400-VB!V400))*(1+AB400)),0))</f>
        <v>0</v>
      </c>
    </row>
    <row r="401" spans="4:33" x14ac:dyDescent="0.15">
      <c r="D401" s="41"/>
      <c r="F401" s="40"/>
      <c r="G401" s="40"/>
      <c r="J401" s="47"/>
      <c r="K401" s="32">
        <f t="shared" si="69"/>
        <v>0</v>
      </c>
      <c r="L401" s="48">
        <v>1.4999999999999999E-2</v>
      </c>
      <c r="M401" s="49">
        <f t="shared" si="70"/>
        <v>-50.997946611909654</v>
      </c>
      <c r="N401" s="50">
        <f>(Gesamt!$B$2-IF(H401=0,G401,H401))/365.25</f>
        <v>116</v>
      </c>
      <c r="O401" s="50">
        <f t="shared" si="74"/>
        <v>65.002053388090346</v>
      </c>
      <c r="P401" s="51">
        <f>IF(AND(OR(AND(H401&lt;=Gesamt!$B$11,G401&lt;=Gesamt!$B$11),AND(H401&gt;0,H401&lt;=Gesamt!$B$11)), O401&gt;=Gesamt!$B$4),VLOOKUP(O401,Gesamt!$B$4:$C$9,2),0)</f>
        <v>12</v>
      </c>
      <c r="Q401" s="37">
        <f>IF(M401&gt;0,((P401*K401/12)/O401*N401*((1+L401)^M401))/((1+Gesamt!$B$29)^(O401-N401)),0)</f>
        <v>0</v>
      </c>
      <c r="R401" s="52">
        <f>(F401+(IF(C401="W",IF(F401&lt;23347,VLOOKUP(23346,Staffelung,2,FALSE)*365.25,IF(F401&gt;24990,VLOOKUP(24991,Staffelung,2,FALSE)*365.25,VLOOKUP(F401,Staffelung,2,FALSE)*365.25)),Gesamt!$B$26*365.25)))</f>
        <v>23741.25</v>
      </c>
      <c r="S401" s="52">
        <f t="shared" si="71"/>
        <v>23742</v>
      </c>
      <c r="T401" s="53">
        <f t="shared" si="75"/>
        <v>65</v>
      </c>
      <c r="U401" s="49">
        <f t="shared" si="72"/>
        <v>-50.997946611909654</v>
      </c>
      <c r="V401" s="50">
        <f>(Gesamt!$B$2-IF(I401=0,G401,I401))/365.25</f>
        <v>116</v>
      </c>
      <c r="W401" s="50">
        <f t="shared" si="76"/>
        <v>65.002053388090346</v>
      </c>
      <c r="X401" s="54">
        <f>(F401+(IF(C401="W",IF(F401&lt;23347,VLOOKUP(23346,Staffelung,2,FALSE)*365.25,IF(F401&gt;24990,VLOOKUP(24991,Staffelung,2,FALSE)*365.25,VLOOKUP(F401,Staffelung,2,FALSE)*365.25)),Gesamt!$B$26*365.25)))</f>
        <v>23741.25</v>
      </c>
      <c r="Y401" s="52">
        <f t="shared" si="73"/>
        <v>23742</v>
      </c>
      <c r="Z401" s="53">
        <f t="shared" si="77"/>
        <v>65</v>
      </c>
      <c r="AA401" s="55">
        <f>IF(YEAR(Y401)&lt;=YEAR(Gesamt!$B$2),0,IF(V401&lt;Gesamt!$B$32,(IF(I401=0,G401,I401)+365.25*Gesamt!$B$32),0))</f>
        <v>0</v>
      </c>
      <c r="AB401" s="56">
        <f>IF(U401&lt;Gesamt!$B$36,Gesamt!$C$36,IF(U401&lt;Gesamt!$B$37,Gesamt!$C$37,IF(U401&lt;Gesamt!$B$38,Gesamt!$C$38,Gesamt!$C$39)))</f>
        <v>0</v>
      </c>
      <c r="AC401" s="36">
        <f>IF(AA401&gt;0,IF(AA401&lt;X401,K401/12*Gesamt!$C$32*(1+L401)^(Gesamt!$B$32-VB!V401)*(1+$K$4),0),0)</f>
        <v>0</v>
      </c>
      <c r="AD401" s="36">
        <f>(AC401/Gesamt!$B$32*V401/((1+Gesamt!$B$29)^(Gesamt!$B$32-VB!V401))*(1+AB401))</f>
        <v>0</v>
      </c>
      <c r="AE401" s="55">
        <f>IF(YEAR($Y401)&lt;=YEAR(Gesamt!$B$2),0,IF($V401&lt;Gesamt!$B$33,(IF($I401=0,$G401,$I401)+365.25*Gesamt!$B$33),0))</f>
        <v>0</v>
      </c>
      <c r="AF401" s="36" t="b">
        <f>IF(AE401&gt;0,IF(AE401&lt;$Y401,$K401/12*Gesamt!$C$33*(1+$L401)^(Gesamt!$B$33-VB!$V401)*(1+$K$4),IF(W401&gt;=35,K401/12*Gesamt!$C$33*(1+L401)^(W401-VB!V401)*(1+$K$4),0)))</f>
        <v>0</v>
      </c>
      <c r="AG401" s="36">
        <f>IF(W401&gt;=40,(AF401/Gesamt!$B$33*V401/((1+Gesamt!$B$29)^(Gesamt!$B$33-VB!V401))*(1+AB401)),IF(W401&gt;=35,(AF401/W401*V401/((1+Gesamt!$B$29)^(W401-VB!V401))*(1+AB401)),0))</f>
        <v>0</v>
      </c>
    </row>
    <row r="402" spans="4:33" x14ac:dyDescent="0.15">
      <c r="D402" s="41"/>
      <c r="F402" s="40"/>
      <c r="G402" s="40"/>
      <c r="J402" s="47"/>
      <c r="K402" s="32">
        <f t="shared" si="69"/>
        <v>0</v>
      </c>
      <c r="L402" s="48">
        <v>1.4999999999999999E-2</v>
      </c>
      <c r="M402" s="49">
        <f t="shared" si="70"/>
        <v>-50.997946611909654</v>
      </c>
      <c r="N402" s="50">
        <f>(Gesamt!$B$2-IF(H402=0,G402,H402))/365.25</f>
        <v>116</v>
      </c>
      <c r="O402" s="50">
        <f t="shared" si="74"/>
        <v>65.002053388090346</v>
      </c>
      <c r="P402" s="51">
        <f>IF(AND(OR(AND(H402&lt;=Gesamt!$B$11,G402&lt;=Gesamt!$B$11),AND(H402&gt;0,H402&lt;=Gesamt!$B$11)), O402&gt;=Gesamt!$B$4),VLOOKUP(O402,Gesamt!$B$4:$C$9,2),0)</f>
        <v>12</v>
      </c>
      <c r="Q402" s="37">
        <f>IF(M402&gt;0,((P402*K402/12)/O402*N402*((1+L402)^M402))/((1+Gesamt!$B$29)^(O402-N402)),0)</f>
        <v>0</v>
      </c>
      <c r="R402" s="52">
        <f>(F402+(IF(C402="W",IF(F402&lt;23347,VLOOKUP(23346,Staffelung,2,FALSE)*365.25,IF(F402&gt;24990,VLOOKUP(24991,Staffelung,2,FALSE)*365.25,VLOOKUP(F402,Staffelung,2,FALSE)*365.25)),Gesamt!$B$26*365.25)))</f>
        <v>23741.25</v>
      </c>
      <c r="S402" s="52">
        <f t="shared" si="71"/>
        <v>23742</v>
      </c>
      <c r="T402" s="53">
        <f t="shared" si="75"/>
        <v>65</v>
      </c>
      <c r="U402" s="49">
        <f t="shared" si="72"/>
        <v>-50.997946611909654</v>
      </c>
      <c r="V402" s="50">
        <f>(Gesamt!$B$2-IF(I402=0,G402,I402))/365.25</f>
        <v>116</v>
      </c>
      <c r="W402" s="50">
        <f t="shared" si="76"/>
        <v>65.002053388090346</v>
      </c>
      <c r="X402" s="54">
        <f>(F402+(IF(C402="W",IF(F402&lt;23347,VLOOKUP(23346,Staffelung,2,FALSE)*365.25,IF(F402&gt;24990,VLOOKUP(24991,Staffelung,2,FALSE)*365.25,VLOOKUP(F402,Staffelung,2,FALSE)*365.25)),Gesamt!$B$26*365.25)))</f>
        <v>23741.25</v>
      </c>
      <c r="Y402" s="52">
        <f t="shared" si="73"/>
        <v>23742</v>
      </c>
      <c r="Z402" s="53">
        <f t="shared" si="77"/>
        <v>65</v>
      </c>
      <c r="AA402" s="55">
        <f>IF(YEAR(Y402)&lt;=YEAR(Gesamt!$B$2),0,IF(V402&lt;Gesamt!$B$32,(IF(I402=0,G402,I402)+365.25*Gesamt!$B$32),0))</f>
        <v>0</v>
      </c>
      <c r="AB402" s="56">
        <f>IF(U402&lt;Gesamt!$B$36,Gesamt!$C$36,IF(U402&lt;Gesamt!$B$37,Gesamt!$C$37,IF(U402&lt;Gesamt!$B$38,Gesamt!$C$38,Gesamt!$C$39)))</f>
        <v>0</v>
      </c>
      <c r="AC402" s="36">
        <f>IF(AA402&gt;0,IF(AA402&lt;X402,K402/12*Gesamt!$C$32*(1+L402)^(Gesamt!$B$32-VB!V402)*(1+$K$4),0),0)</f>
        <v>0</v>
      </c>
      <c r="AD402" s="36">
        <f>(AC402/Gesamt!$B$32*V402/((1+Gesamt!$B$29)^(Gesamt!$B$32-VB!V402))*(1+AB402))</f>
        <v>0</v>
      </c>
      <c r="AE402" s="55">
        <f>IF(YEAR($Y402)&lt;=YEAR(Gesamt!$B$2),0,IF($V402&lt;Gesamt!$B$33,(IF($I402=0,$G402,$I402)+365.25*Gesamt!$B$33),0))</f>
        <v>0</v>
      </c>
      <c r="AF402" s="36" t="b">
        <f>IF(AE402&gt;0,IF(AE402&lt;$Y402,$K402/12*Gesamt!$C$33*(1+$L402)^(Gesamt!$B$33-VB!$V402)*(1+$K$4),IF(W402&gt;=35,K402/12*Gesamt!$C$33*(1+L402)^(W402-VB!V402)*(1+$K$4),0)))</f>
        <v>0</v>
      </c>
      <c r="AG402" s="36">
        <f>IF(W402&gt;=40,(AF402/Gesamt!$B$33*V402/((1+Gesamt!$B$29)^(Gesamt!$B$33-VB!V402))*(1+AB402)),IF(W402&gt;=35,(AF402/W402*V402/((1+Gesamt!$B$29)^(W402-VB!V402))*(1+AB402)),0))</f>
        <v>0</v>
      </c>
    </row>
    <row r="403" spans="4:33" x14ac:dyDescent="0.15">
      <c r="D403" s="41"/>
      <c r="F403" s="40"/>
      <c r="G403" s="40"/>
      <c r="J403" s="47"/>
      <c r="K403" s="32">
        <f t="shared" si="69"/>
        <v>0</v>
      </c>
      <c r="L403" s="48">
        <v>1.4999999999999999E-2</v>
      </c>
      <c r="M403" s="49">
        <f t="shared" si="70"/>
        <v>-50.997946611909654</v>
      </c>
      <c r="N403" s="50">
        <f>(Gesamt!$B$2-IF(H403=0,G403,H403))/365.25</f>
        <v>116</v>
      </c>
      <c r="O403" s="50">
        <f t="shared" si="74"/>
        <v>65.002053388090346</v>
      </c>
      <c r="P403" s="51">
        <f>IF(AND(OR(AND(H403&lt;=Gesamt!$B$11,G403&lt;=Gesamt!$B$11),AND(H403&gt;0,H403&lt;=Gesamt!$B$11)), O403&gt;=Gesamt!$B$4),VLOOKUP(O403,Gesamt!$B$4:$C$9,2),0)</f>
        <v>12</v>
      </c>
      <c r="Q403" s="37">
        <f>IF(M403&gt;0,((P403*K403/12)/O403*N403*((1+L403)^M403))/((1+Gesamt!$B$29)^(O403-N403)),0)</f>
        <v>0</v>
      </c>
      <c r="R403" s="52">
        <f>(F403+(IF(C403="W",IF(F403&lt;23347,VLOOKUP(23346,Staffelung,2,FALSE)*365.25,IF(F403&gt;24990,VLOOKUP(24991,Staffelung,2,FALSE)*365.25,VLOOKUP(F403,Staffelung,2,FALSE)*365.25)),Gesamt!$B$26*365.25)))</f>
        <v>23741.25</v>
      </c>
      <c r="S403" s="52">
        <f t="shared" si="71"/>
        <v>23742</v>
      </c>
      <c r="T403" s="53">
        <f t="shared" si="75"/>
        <v>65</v>
      </c>
      <c r="U403" s="49">
        <f t="shared" si="72"/>
        <v>-50.997946611909654</v>
      </c>
      <c r="V403" s="50">
        <f>(Gesamt!$B$2-IF(I403=0,G403,I403))/365.25</f>
        <v>116</v>
      </c>
      <c r="W403" s="50">
        <f t="shared" si="76"/>
        <v>65.002053388090346</v>
      </c>
      <c r="X403" s="54">
        <f>(F403+(IF(C403="W",IF(F403&lt;23347,VLOOKUP(23346,Staffelung,2,FALSE)*365.25,IF(F403&gt;24990,VLOOKUP(24991,Staffelung,2,FALSE)*365.25,VLOOKUP(F403,Staffelung,2,FALSE)*365.25)),Gesamt!$B$26*365.25)))</f>
        <v>23741.25</v>
      </c>
      <c r="Y403" s="52">
        <f t="shared" si="73"/>
        <v>23742</v>
      </c>
      <c r="Z403" s="53">
        <f t="shared" si="77"/>
        <v>65</v>
      </c>
      <c r="AA403" s="55">
        <f>IF(YEAR(Y403)&lt;=YEAR(Gesamt!$B$2),0,IF(V403&lt;Gesamt!$B$32,(IF(I403=0,G403,I403)+365.25*Gesamt!$B$32),0))</f>
        <v>0</v>
      </c>
      <c r="AB403" s="56">
        <f>IF(U403&lt;Gesamt!$B$36,Gesamt!$C$36,IF(U403&lt;Gesamt!$B$37,Gesamt!$C$37,IF(U403&lt;Gesamt!$B$38,Gesamt!$C$38,Gesamt!$C$39)))</f>
        <v>0</v>
      </c>
      <c r="AC403" s="36">
        <f>IF(AA403&gt;0,IF(AA403&lt;X403,K403/12*Gesamt!$C$32*(1+L403)^(Gesamt!$B$32-VB!V403)*(1+$K$4),0),0)</f>
        <v>0</v>
      </c>
      <c r="AD403" s="36">
        <f>(AC403/Gesamt!$B$32*V403/((1+Gesamt!$B$29)^(Gesamt!$B$32-VB!V403))*(1+AB403))</f>
        <v>0</v>
      </c>
      <c r="AE403" s="55">
        <f>IF(YEAR($Y403)&lt;=YEAR(Gesamt!$B$2),0,IF($V403&lt;Gesamt!$B$33,(IF($I403=0,$G403,$I403)+365.25*Gesamt!$B$33),0))</f>
        <v>0</v>
      </c>
      <c r="AF403" s="36" t="b">
        <f>IF(AE403&gt;0,IF(AE403&lt;$Y403,$K403/12*Gesamt!$C$33*(1+$L403)^(Gesamt!$B$33-VB!$V403)*(1+$K$4),IF(W403&gt;=35,K403/12*Gesamt!$C$33*(1+L403)^(W403-VB!V403)*(1+$K$4),0)))</f>
        <v>0</v>
      </c>
      <c r="AG403" s="36">
        <f>IF(W403&gt;=40,(AF403/Gesamt!$B$33*V403/((1+Gesamt!$B$29)^(Gesamt!$B$33-VB!V403))*(1+AB403)),IF(W403&gt;=35,(AF403/W403*V403/((1+Gesamt!$B$29)^(W403-VB!V403))*(1+AB403)),0))</f>
        <v>0</v>
      </c>
    </row>
    <row r="404" spans="4:33" x14ac:dyDescent="0.15">
      <c r="D404" s="41"/>
      <c r="F404" s="40"/>
      <c r="G404" s="40"/>
      <c r="J404" s="47"/>
      <c r="K404" s="32">
        <f t="shared" si="69"/>
        <v>0</v>
      </c>
      <c r="L404" s="48">
        <v>1.4999999999999999E-2</v>
      </c>
      <c r="M404" s="49">
        <f t="shared" si="70"/>
        <v>-50.997946611909654</v>
      </c>
      <c r="N404" s="50">
        <f>(Gesamt!$B$2-IF(H404=0,G404,H404))/365.25</f>
        <v>116</v>
      </c>
      <c r="O404" s="50">
        <f t="shared" si="74"/>
        <v>65.002053388090346</v>
      </c>
      <c r="P404" s="51">
        <f>IF(AND(OR(AND(H404&lt;=Gesamt!$B$11,G404&lt;=Gesamt!$B$11),AND(H404&gt;0,H404&lt;=Gesamt!$B$11)), O404&gt;=Gesamt!$B$4),VLOOKUP(O404,Gesamt!$B$4:$C$9,2),0)</f>
        <v>12</v>
      </c>
      <c r="Q404" s="37">
        <f>IF(M404&gt;0,((P404*K404/12)/O404*N404*((1+L404)^M404))/((1+Gesamt!$B$29)^(O404-N404)),0)</f>
        <v>0</v>
      </c>
      <c r="R404" s="52">
        <f>(F404+(IF(C404="W",IF(F404&lt;23347,VLOOKUP(23346,Staffelung,2,FALSE)*365.25,IF(F404&gt;24990,VLOOKUP(24991,Staffelung,2,FALSE)*365.25,VLOOKUP(F404,Staffelung,2,FALSE)*365.25)),Gesamt!$B$26*365.25)))</f>
        <v>23741.25</v>
      </c>
      <c r="S404" s="52">
        <f t="shared" si="71"/>
        <v>23742</v>
      </c>
      <c r="T404" s="53">
        <f t="shared" si="75"/>
        <v>65</v>
      </c>
      <c r="U404" s="49">
        <f t="shared" si="72"/>
        <v>-50.997946611909654</v>
      </c>
      <c r="V404" s="50">
        <f>(Gesamt!$B$2-IF(I404=0,G404,I404))/365.25</f>
        <v>116</v>
      </c>
      <c r="W404" s="50">
        <f t="shared" si="76"/>
        <v>65.002053388090346</v>
      </c>
      <c r="X404" s="54">
        <f>(F404+(IF(C404="W",IF(F404&lt;23347,VLOOKUP(23346,Staffelung,2,FALSE)*365.25,IF(F404&gt;24990,VLOOKUP(24991,Staffelung,2,FALSE)*365.25,VLOOKUP(F404,Staffelung,2,FALSE)*365.25)),Gesamt!$B$26*365.25)))</f>
        <v>23741.25</v>
      </c>
      <c r="Y404" s="52">
        <f t="shared" si="73"/>
        <v>23742</v>
      </c>
      <c r="Z404" s="53">
        <f t="shared" si="77"/>
        <v>65</v>
      </c>
      <c r="AA404" s="55">
        <f>IF(YEAR(Y404)&lt;=YEAR(Gesamt!$B$2),0,IF(V404&lt;Gesamt!$B$32,(IF(I404=0,G404,I404)+365.25*Gesamt!$B$32),0))</f>
        <v>0</v>
      </c>
      <c r="AB404" s="56">
        <f>IF(U404&lt;Gesamt!$B$36,Gesamt!$C$36,IF(U404&lt;Gesamt!$B$37,Gesamt!$C$37,IF(U404&lt;Gesamt!$B$38,Gesamt!$C$38,Gesamt!$C$39)))</f>
        <v>0</v>
      </c>
      <c r="AC404" s="36">
        <f>IF(AA404&gt;0,IF(AA404&lt;X404,K404/12*Gesamt!$C$32*(1+L404)^(Gesamt!$B$32-VB!V404)*(1+$K$4),0),0)</f>
        <v>0</v>
      </c>
      <c r="AD404" s="36">
        <f>(AC404/Gesamt!$B$32*V404/((1+Gesamt!$B$29)^(Gesamt!$B$32-VB!V404))*(1+AB404))</f>
        <v>0</v>
      </c>
      <c r="AE404" s="55">
        <f>IF(YEAR($Y404)&lt;=YEAR(Gesamt!$B$2),0,IF($V404&lt;Gesamt!$B$33,(IF($I404=0,$G404,$I404)+365.25*Gesamt!$B$33),0))</f>
        <v>0</v>
      </c>
      <c r="AF404" s="36" t="b">
        <f>IF(AE404&gt;0,IF(AE404&lt;$Y404,$K404/12*Gesamt!$C$33*(1+$L404)^(Gesamt!$B$33-VB!$V404)*(1+$K$4),IF(W404&gt;=35,K404/12*Gesamt!$C$33*(1+L404)^(W404-VB!V404)*(1+$K$4),0)))</f>
        <v>0</v>
      </c>
      <c r="AG404" s="36">
        <f>IF(W404&gt;=40,(AF404/Gesamt!$B$33*V404/((1+Gesamt!$B$29)^(Gesamt!$B$33-VB!V404))*(1+AB404)),IF(W404&gt;=35,(AF404/W404*V404/((1+Gesamt!$B$29)^(W404-VB!V404))*(1+AB404)),0))</f>
        <v>0</v>
      </c>
    </row>
    <row r="405" spans="4:33" x14ac:dyDescent="0.15">
      <c r="D405" s="41"/>
      <c r="F405" s="40"/>
      <c r="G405" s="40"/>
      <c r="J405" s="47"/>
      <c r="K405" s="32">
        <f t="shared" si="69"/>
        <v>0</v>
      </c>
      <c r="L405" s="48">
        <v>1.4999999999999999E-2</v>
      </c>
      <c r="M405" s="49">
        <f t="shared" si="70"/>
        <v>-50.997946611909654</v>
      </c>
      <c r="N405" s="50">
        <f>(Gesamt!$B$2-IF(H405=0,G405,H405))/365.25</f>
        <v>116</v>
      </c>
      <c r="O405" s="50">
        <f t="shared" si="74"/>
        <v>65.002053388090346</v>
      </c>
      <c r="P405" s="51">
        <f>IF(AND(OR(AND(H405&lt;=Gesamt!$B$11,G405&lt;=Gesamt!$B$11),AND(H405&gt;0,H405&lt;=Gesamt!$B$11)), O405&gt;=Gesamt!$B$4),VLOOKUP(O405,Gesamt!$B$4:$C$9,2),0)</f>
        <v>12</v>
      </c>
      <c r="Q405" s="37">
        <f>IF(M405&gt;0,((P405*K405/12)/O405*N405*((1+L405)^M405))/((1+Gesamt!$B$29)^(O405-N405)),0)</f>
        <v>0</v>
      </c>
      <c r="R405" s="52">
        <f>(F405+(IF(C405="W",IF(F405&lt;23347,VLOOKUP(23346,Staffelung,2,FALSE)*365.25,IF(F405&gt;24990,VLOOKUP(24991,Staffelung,2,FALSE)*365.25,VLOOKUP(F405,Staffelung,2,FALSE)*365.25)),Gesamt!$B$26*365.25)))</f>
        <v>23741.25</v>
      </c>
      <c r="S405" s="52">
        <f t="shared" si="71"/>
        <v>23742</v>
      </c>
      <c r="T405" s="53">
        <f t="shared" si="75"/>
        <v>65</v>
      </c>
      <c r="U405" s="49">
        <f t="shared" si="72"/>
        <v>-50.997946611909654</v>
      </c>
      <c r="V405" s="50">
        <f>(Gesamt!$B$2-IF(I405=0,G405,I405))/365.25</f>
        <v>116</v>
      </c>
      <c r="W405" s="50">
        <f t="shared" si="76"/>
        <v>65.002053388090346</v>
      </c>
      <c r="X405" s="54">
        <f>(F405+(IF(C405="W",IF(F405&lt;23347,VLOOKUP(23346,Staffelung,2,FALSE)*365.25,IF(F405&gt;24990,VLOOKUP(24991,Staffelung,2,FALSE)*365.25,VLOOKUP(F405,Staffelung,2,FALSE)*365.25)),Gesamt!$B$26*365.25)))</f>
        <v>23741.25</v>
      </c>
      <c r="Y405" s="52">
        <f t="shared" si="73"/>
        <v>23742</v>
      </c>
      <c r="Z405" s="53">
        <f t="shared" si="77"/>
        <v>65</v>
      </c>
      <c r="AA405" s="55">
        <f>IF(YEAR(Y405)&lt;=YEAR(Gesamt!$B$2),0,IF(V405&lt;Gesamt!$B$32,(IF(I405=0,G405,I405)+365.25*Gesamt!$B$32),0))</f>
        <v>0</v>
      </c>
      <c r="AB405" s="56">
        <f>IF(U405&lt;Gesamt!$B$36,Gesamt!$C$36,IF(U405&lt;Gesamt!$B$37,Gesamt!$C$37,IF(U405&lt;Gesamt!$B$38,Gesamt!$C$38,Gesamt!$C$39)))</f>
        <v>0</v>
      </c>
      <c r="AC405" s="36">
        <f>IF(AA405&gt;0,IF(AA405&lt;X405,K405/12*Gesamt!$C$32*(1+L405)^(Gesamt!$B$32-VB!V405)*(1+$K$4),0),0)</f>
        <v>0</v>
      </c>
      <c r="AD405" s="36">
        <f>(AC405/Gesamt!$B$32*V405/((1+Gesamt!$B$29)^(Gesamt!$B$32-VB!V405))*(1+AB405))</f>
        <v>0</v>
      </c>
      <c r="AE405" s="55">
        <f>IF(YEAR($Y405)&lt;=YEAR(Gesamt!$B$2),0,IF($V405&lt;Gesamt!$B$33,(IF($I405=0,$G405,$I405)+365.25*Gesamt!$B$33),0))</f>
        <v>0</v>
      </c>
      <c r="AF405" s="36" t="b">
        <f>IF(AE405&gt;0,IF(AE405&lt;$Y405,$K405/12*Gesamt!$C$33*(1+$L405)^(Gesamt!$B$33-VB!$V405)*(1+$K$4),IF(W405&gt;=35,K405/12*Gesamt!$C$33*(1+L405)^(W405-VB!V405)*(1+$K$4),0)))</f>
        <v>0</v>
      </c>
      <c r="AG405" s="36">
        <f>IF(W405&gt;=40,(AF405/Gesamt!$B$33*V405/((1+Gesamt!$B$29)^(Gesamt!$B$33-VB!V405))*(1+AB405)),IF(W405&gt;=35,(AF405/W405*V405/((1+Gesamt!$B$29)^(W405-VB!V405))*(1+AB405)),0))</f>
        <v>0</v>
      </c>
    </row>
    <row r="406" spans="4:33" x14ac:dyDescent="0.15">
      <c r="D406" s="41"/>
      <c r="F406" s="40"/>
      <c r="G406" s="40"/>
      <c r="J406" s="47"/>
      <c r="K406" s="32">
        <f t="shared" si="69"/>
        <v>0</v>
      </c>
      <c r="L406" s="48">
        <v>1.4999999999999999E-2</v>
      </c>
      <c r="M406" s="49">
        <f t="shared" si="70"/>
        <v>-50.997946611909654</v>
      </c>
      <c r="N406" s="50">
        <f>(Gesamt!$B$2-IF(H406=0,G406,H406))/365.25</f>
        <v>116</v>
      </c>
      <c r="O406" s="50">
        <f t="shared" si="74"/>
        <v>65.002053388090346</v>
      </c>
      <c r="P406" s="51">
        <f>IF(AND(OR(AND(H406&lt;=Gesamt!$B$11,G406&lt;=Gesamt!$B$11),AND(H406&gt;0,H406&lt;=Gesamt!$B$11)), O406&gt;=Gesamt!$B$4),VLOOKUP(O406,Gesamt!$B$4:$C$9,2),0)</f>
        <v>12</v>
      </c>
      <c r="Q406" s="37">
        <f>IF(M406&gt;0,((P406*K406/12)/O406*N406*((1+L406)^M406))/((1+Gesamt!$B$29)^(O406-N406)),0)</f>
        <v>0</v>
      </c>
      <c r="R406" s="52">
        <f>(F406+(IF(C406="W",IF(F406&lt;23347,VLOOKUP(23346,Staffelung,2,FALSE)*365.25,IF(F406&gt;24990,VLOOKUP(24991,Staffelung,2,FALSE)*365.25,VLOOKUP(F406,Staffelung,2,FALSE)*365.25)),Gesamt!$B$26*365.25)))</f>
        <v>23741.25</v>
      </c>
      <c r="S406" s="52">
        <f t="shared" si="71"/>
        <v>23742</v>
      </c>
      <c r="T406" s="53">
        <f t="shared" si="75"/>
        <v>65</v>
      </c>
      <c r="U406" s="49">
        <f t="shared" si="72"/>
        <v>-50.997946611909654</v>
      </c>
      <c r="V406" s="50">
        <f>(Gesamt!$B$2-IF(I406=0,G406,I406))/365.25</f>
        <v>116</v>
      </c>
      <c r="W406" s="50">
        <f t="shared" si="76"/>
        <v>65.002053388090346</v>
      </c>
      <c r="X406" s="54">
        <f>(F406+(IF(C406="W",IF(F406&lt;23347,VLOOKUP(23346,Staffelung,2,FALSE)*365.25,IF(F406&gt;24990,VLOOKUP(24991,Staffelung,2,FALSE)*365.25,VLOOKUP(F406,Staffelung,2,FALSE)*365.25)),Gesamt!$B$26*365.25)))</f>
        <v>23741.25</v>
      </c>
      <c r="Y406" s="52">
        <f t="shared" si="73"/>
        <v>23742</v>
      </c>
      <c r="Z406" s="53">
        <f t="shared" si="77"/>
        <v>65</v>
      </c>
      <c r="AA406" s="55">
        <f>IF(YEAR(Y406)&lt;=YEAR(Gesamt!$B$2),0,IF(V406&lt;Gesamt!$B$32,(IF(I406=0,G406,I406)+365.25*Gesamt!$B$32),0))</f>
        <v>0</v>
      </c>
      <c r="AB406" s="56">
        <f>IF(U406&lt;Gesamt!$B$36,Gesamt!$C$36,IF(U406&lt;Gesamt!$B$37,Gesamt!$C$37,IF(U406&lt;Gesamt!$B$38,Gesamt!$C$38,Gesamt!$C$39)))</f>
        <v>0</v>
      </c>
      <c r="AC406" s="36">
        <f>IF(AA406&gt;0,IF(AA406&lt;X406,K406/12*Gesamt!$C$32*(1+L406)^(Gesamt!$B$32-VB!V406)*(1+$K$4),0),0)</f>
        <v>0</v>
      </c>
      <c r="AD406" s="36">
        <f>(AC406/Gesamt!$B$32*V406/((1+Gesamt!$B$29)^(Gesamt!$B$32-VB!V406))*(1+AB406))</f>
        <v>0</v>
      </c>
      <c r="AE406" s="55">
        <f>IF(YEAR($Y406)&lt;=YEAR(Gesamt!$B$2),0,IF($V406&lt;Gesamt!$B$33,(IF($I406=0,$G406,$I406)+365.25*Gesamt!$B$33),0))</f>
        <v>0</v>
      </c>
      <c r="AF406" s="36" t="b">
        <f>IF(AE406&gt;0,IF(AE406&lt;$Y406,$K406/12*Gesamt!$C$33*(1+$L406)^(Gesamt!$B$33-VB!$V406)*(1+$K$4),IF(W406&gt;=35,K406/12*Gesamt!$C$33*(1+L406)^(W406-VB!V406)*(1+$K$4),0)))</f>
        <v>0</v>
      </c>
      <c r="AG406" s="36">
        <f>IF(W406&gt;=40,(AF406/Gesamt!$B$33*V406/((1+Gesamt!$B$29)^(Gesamt!$B$33-VB!V406))*(1+AB406)),IF(W406&gt;=35,(AF406/W406*V406/((1+Gesamt!$B$29)^(W406-VB!V406))*(1+AB406)),0))</f>
        <v>0</v>
      </c>
    </row>
    <row r="407" spans="4:33" x14ac:dyDescent="0.15">
      <c r="D407" s="41"/>
      <c r="F407" s="40"/>
      <c r="G407" s="40"/>
      <c r="J407" s="47"/>
      <c r="K407" s="32">
        <f t="shared" si="69"/>
        <v>0</v>
      </c>
      <c r="L407" s="48">
        <v>1.4999999999999999E-2</v>
      </c>
      <c r="M407" s="49">
        <f t="shared" si="70"/>
        <v>-50.997946611909654</v>
      </c>
      <c r="N407" s="50">
        <f>(Gesamt!$B$2-IF(H407=0,G407,H407))/365.25</f>
        <v>116</v>
      </c>
      <c r="O407" s="50">
        <f t="shared" si="74"/>
        <v>65.002053388090346</v>
      </c>
      <c r="P407" s="51">
        <f>IF(AND(OR(AND(H407&lt;=Gesamt!$B$11,G407&lt;=Gesamt!$B$11),AND(H407&gt;0,H407&lt;=Gesamt!$B$11)), O407&gt;=Gesamt!$B$4),VLOOKUP(O407,Gesamt!$B$4:$C$9,2),0)</f>
        <v>12</v>
      </c>
      <c r="Q407" s="37">
        <f>IF(M407&gt;0,((P407*K407/12)/O407*N407*((1+L407)^M407))/((1+Gesamt!$B$29)^(O407-N407)),0)</f>
        <v>0</v>
      </c>
      <c r="R407" s="52">
        <f>(F407+(IF(C407="W",IF(F407&lt;23347,VLOOKUP(23346,Staffelung,2,FALSE)*365.25,IF(F407&gt;24990,VLOOKUP(24991,Staffelung,2,FALSE)*365.25,VLOOKUP(F407,Staffelung,2,FALSE)*365.25)),Gesamt!$B$26*365.25)))</f>
        <v>23741.25</v>
      </c>
      <c r="S407" s="52">
        <f t="shared" si="71"/>
        <v>23742</v>
      </c>
      <c r="T407" s="53">
        <f t="shared" si="75"/>
        <v>65</v>
      </c>
      <c r="U407" s="49">
        <f t="shared" si="72"/>
        <v>-50.997946611909654</v>
      </c>
      <c r="V407" s="50">
        <f>(Gesamt!$B$2-IF(I407=0,G407,I407))/365.25</f>
        <v>116</v>
      </c>
      <c r="W407" s="50">
        <f t="shared" si="76"/>
        <v>65.002053388090346</v>
      </c>
      <c r="X407" s="54">
        <f>(F407+(IF(C407="W",IF(F407&lt;23347,VLOOKUP(23346,Staffelung,2,FALSE)*365.25,IF(F407&gt;24990,VLOOKUP(24991,Staffelung,2,FALSE)*365.25,VLOOKUP(F407,Staffelung,2,FALSE)*365.25)),Gesamt!$B$26*365.25)))</f>
        <v>23741.25</v>
      </c>
      <c r="Y407" s="52">
        <f t="shared" si="73"/>
        <v>23742</v>
      </c>
      <c r="Z407" s="53">
        <f t="shared" si="77"/>
        <v>65</v>
      </c>
      <c r="AA407" s="55">
        <f>IF(YEAR(Y407)&lt;=YEAR(Gesamt!$B$2),0,IF(V407&lt;Gesamt!$B$32,(IF(I407=0,G407,I407)+365.25*Gesamt!$B$32),0))</f>
        <v>0</v>
      </c>
      <c r="AB407" s="56">
        <f>IF(U407&lt;Gesamt!$B$36,Gesamt!$C$36,IF(U407&lt;Gesamt!$B$37,Gesamt!$C$37,IF(U407&lt;Gesamt!$B$38,Gesamt!$C$38,Gesamt!$C$39)))</f>
        <v>0</v>
      </c>
      <c r="AC407" s="36">
        <f>IF(AA407&gt;0,IF(AA407&lt;X407,K407/12*Gesamt!$C$32*(1+L407)^(Gesamt!$B$32-VB!V407)*(1+$K$4),0),0)</f>
        <v>0</v>
      </c>
      <c r="AD407" s="36">
        <f>(AC407/Gesamt!$B$32*V407/((1+Gesamt!$B$29)^(Gesamt!$B$32-VB!V407))*(1+AB407))</f>
        <v>0</v>
      </c>
      <c r="AE407" s="55">
        <f>IF(YEAR($Y407)&lt;=YEAR(Gesamt!$B$2),0,IF($V407&lt;Gesamt!$B$33,(IF($I407=0,$G407,$I407)+365.25*Gesamt!$B$33),0))</f>
        <v>0</v>
      </c>
      <c r="AF407" s="36" t="b">
        <f>IF(AE407&gt;0,IF(AE407&lt;$Y407,$K407/12*Gesamt!$C$33*(1+$L407)^(Gesamt!$B$33-VB!$V407)*(1+$K$4),IF(W407&gt;=35,K407/12*Gesamt!$C$33*(1+L407)^(W407-VB!V407)*(1+$K$4),0)))</f>
        <v>0</v>
      </c>
      <c r="AG407" s="36">
        <f>IF(W407&gt;=40,(AF407/Gesamt!$B$33*V407/((1+Gesamt!$B$29)^(Gesamt!$B$33-VB!V407))*(1+AB407)),IF(W407&gt;=35,(AF407/W407*V407/((1+Gesamt!$B$29)^(W407-VB!V407))*(1+AB407)),0))</f>
        <v>0</v>
      </c>
    </row>
    <row r="408" spans="4:33" x14ac:dyDescent="0.15">
      <c r="D408" s="41"/>
      <c r="F408" s="40"/>
      <c r="G408" s="40"/>
      <c r="J408" s="47"/>
      <c r="K408" s="32">
        <f t="shared" si="69"/>
        <v>0</v>
      </c>
      <c r="L408" s="48">
        <v>1.4999999999999999E-2</v>
      </c>
      <c r="M408" s="49">
        <f t="shared" si="70"/>
        <v>-50.997946611909654</v>
      </c>
      <c r="N408" s="50">
        <f>(Gesamt!$B$2-IF(H408=0,G408,H408))/365.25</f>
        <v>116</v>
      </c>
      <c r="O408" s="50">
        <f t="shared" si="74"/>
        <v>65.002053388090346</v>
      </c>
      <c r="P408" s="51">
        <f>IF(AND(OR(AND(H408&lt;=Gesamt!$B$11,G408&lt;=Gesamt!$B$11),AND(H408&gt;0,H408&lt;=Gesamt!$B$11)), O408&gt;=Gesamt!$B$4),VLOOKUP(O408,Gesamt!$B$4:$C$9,2),0)</f>
        <v>12</v>
      </c>
      <c r="Q408" s="37">
        <f>IF(M408&gt;0,((P408*K408/12)/O408*N408*((1+L408)^M408))/((1+Gesamt!$B$29)^(O408-N408)),0)</f>
        <v>0</v>
      </c>
      <c r="R408" s="52">
        <f>(F408+(IF(C408="W",IF(F408&lt;23347,VLOOKUP(23346,Staffelung,2,FALSE)*365.25,IF(F408&gt;24990,VLOOKUP(24991,Staffelung,2,FALSE)*365.25,VLOOKUP(F408,Staffelung,2,FALSE)*365.25)),Gesamt!$B$26*365.25)))</f>
        <v>23741.25</v>
      </c>
      <c r="S408" s="52">
        <f t="shared" si="71"/>
        <v>23742</v>
      </c>
      <c r="T408" s="53">
        <f t="shared" si="75"/>
        <v>65</v>
      </c>
      <c r="U408" s="49">
        <f t="shared" si="72"/>
        <v>-50.997946611909654</v>
      </c>
      <c r="V408" s="50">
        <f>(Gesamt!$B$2-IF(I408=0,G408,I408))/365.25</f>
        <v>116</v>
      </c>
      <c r="W408" s="50">
        <f t="shared" si="76"/>
        <v>65.002053388090346</v>
      </c>
      <c r="X408" s="54">
        <f>(F408+(IF(C408="W",IF(F408&lt;23347,VLOOKUP(23346,Staffelung,2,FALSE)*365.25,IF(F408&gt;24990,VLOOKUP(24991,Staffelung,2,FALSE)*365.25,VLOOKUP(F408,Staffelung,2,FALSE)*365.25)),Gesamt!$B$26*365.25)))</f>
        <v>23741.25</v>
      </c>
      <c r="Y408" s="52">
        <f t="shared" si="73"/>
        <v>23742</v>
      </c>
      <c r="Z408" s="53">
        <f t="shared" si="77"/>
        <v>65</v>
      </c>
      <c r="AA408" s="55">
        <f>IF(YEAR(Y408)&lt;=YEAR(Gesamt!$B$2),0,IF(V408&lt;Gesamt!$B$32,(IF(I408=0,G408,I408)+365.25*Gesamt!$B$32),0))</f>
        <v>0</v>
      </c>
      <c r="AB408" s="56">
        <f>IF(U408&lt;Gesamt!$B$36,Gesamt!$C$36,IF(U408&lt;Gesamt!$B$37,Gesamt!$C$37,IF(U408&lt;Gesamt!$B$38,Gesamt!$C$38,Gesamt!$C$39)))</f>
        <v>0</v>
      </c>
      <c r="AC408" s="36">
        <f>IF(AA408&gt;0,IF(AA408&lt;X408,K408/12*Gesamt!$C$32*(1+L408)^(Gesamt!$B$32-VB!V408)*(1+$K$4),0),0)</f>
        <v>0</v>
      </c>
      <c r="AD408" s="36">
        <f>(AC408/Gesamt!$B$32*V408/((1+Gesamt!$B$29)^(Gesamt!$B$32-VB!V408))*(1+AB408))</f>
        <v>0</v>
      </c>
      <c r="AE408" s="55">
        <f>IF(YEAR($Y408)&lt;=YEAR(Gesamt!$B$2),0,IF($V408&lt;Gesamt!$B$33,(IF($I408=0,$G408,$I408)+365.25*Gesamt!$B$33),0))</f>
        <v>0</v>
      </c>
      <c r="AF408" s="36" t="b">
        <f>IF(AE408&gt;0,IF(AE408&lt;$Y408,$K408/12*Gesamt!$C$33*(1+$L408)^(Gesamt!$B$33-VB!$V408)*(1+$K$4),IF(W408&gt;=35,K408/12*Gesamt!$C$33*(1+L408)^(W408-VB!V408)*(1+$K$4),0)))</f>
        <v>0</v>
      </c>
      <c r="AG408" s="36">
        <f>IF(W408&gt;=40,(AF408/Gesamt!$B$33*V408/((1+Gesamt!$B$29)^(Gesamt!$B$33-VB!V408))*(1+AB408)),IF(W408&gt;=35,(AF408/W408*V408/((1+Gesamt!$B$29)^(W408-VB!V408))*(1+AB408)),0))</f>
        <v>0</v>
      </c>
    </row>
    <row r="409" spans="4:33" x14ac:dyDescent="0.15">
      <c r="D409" s="41"/>
      <c r="F409" s="40"/>
      <c r="G409" s="40"/>
      <c r="J409" s="47"/>
      <c r="K409" s="32">
        <f t="shared" si="69"/>
        <v>0</v>
      </c>
      <c r="L409" s="48">
        <v>1.4999999999999999E-2</v>
      </c>
      <c r="M409" s="49">
        <f t="shared" si="70"/>
        <v>-50.997946611909654</v>
      </c>
      <c r="N409" s="50">
        <f>(Gesamt!$B$2-IF(H409=0,G409,H409))/365.25</f>
        <v>116</v>
      </c>
      <c r="O409" s="50">
        <f t="shared" si="74"/>
        <v>65.002053388090346</v>
      </c>
      <c r="P409" s="51">
        <f>IF(AND(OR(AND(H409&lt;=Gesamt!$B$11,G409&lt;=Gesamt!$B$11),AND(H409&gt;0,H409&lt;=Gesamt!$B$11)), O409&gt;=Gesamt!$B$4),VLOOKUP(O409,Gesamt!$B$4:$C$9,2),0)</f>
        <v>12</v>
      </c>
      <c r="Q409" s="37">
        <f>IF(M409&gt;0,((P409*K409/12)/O409*N409*((1+L409)^M409))/((1+Gesamt!$B$29)^(O409-N409)),0)</f>
        <v>0</v>
      </c>
      <c r="R409" s="52">
        <f>(F409+(IF(C409="W",IF(F409&lt;23347,VLOOKUP(23346,Staffelung,2,FALSE)*365.25,IF(F409&gt;24990,VLOOKUP(24991,Staffelung,2,FALSE)*365.25,VLOOKUP(F409,Staffelung,2,FALSE)*365.25)),Gesamt!$B$26*365.25)))</f>
        <v>23741.25</v>
      </c>
      <c r="S409" s="52">
        <f t="shared" si="71"/>
        <v>23742</v>
      </c>
      <c r="T409" s="53">
        <f t="shared" si="75"/>
        <v>65</v>
      </c>
      <c r="U409" s="49">
        <f t="shared" si="72"/>
        <v>-50.997946611909654</v>
      </c>
      <c r="V409" s="50">
        <f>(Gesamt!$B$2-IF(I409=0,G409,I409))/365.25</f>
        <v>116</v>
      </c>
      <c r="W409" s="50">
        <f t="shared" si="76"/>
        <v>65.002053388090346</v>
      </c>
      <c r="X409" s="54">
        <f>(F409+(IF(C409="W",IF(F409&lt;23347,VLOOKUP(23346,Staffelung,2,FALSE)*365.25,IF(F409&gt;24990,VLOOKUP(24991,Staffelung,2,FALSE)*365.25,VLOOKUP(F409,Staffelung,2,FALSE)*365.25)),Gesamt!$B$26*365.25)))</f>
        <v>23741.25</v>
      </c>
      <c r="Y409" s="52">
        <f t="shared" si="73"/>
        <v>23742</v>
      </c>
      <c r="Z409" s="53">
        <f t="shared" si="77"/>
        <v>65</v>
      </c>
      <c r="AA409" s="55">
        <f>IF(YEAR(Y409)&lt;=YEAR(Gesamt!$B$2),0,IF(V409&lt;Gesamt!$B$32,(IF(I409=0,G409,I409)+365.25*Gesamt!$B$32),0))</f>
        <v>0</v>
      </c>
      <c r="AB409" s="56">
        <f>IF(U409&lt;Gesamt!$B$36,Gesamt!$C$36,IF(U409&lt;Gesamt!$B$37,Gesamt!$C$37,IF(U409&lt;Gesamt!$B$38,Gesamt!$C$38,Gesamt!$C$39)))</f>
        <v>0</v>
      </c>
      <c r="AC409" s="36">
        <f>IF(AA409&gt;0,IF(AA409&lt;X409,K409/12*Gesamt!$C$32*(1+L409)^(Gesamt!$B$32-VB!V409)*(1+$K$4),0),0)</f>
        <v>0</v>
      </c>
      <c r="AD409" s="36">
        <f>(AC409/Gesamt!$B$32*V409/((1+Gesamt!$B$29)^(Gesamt!$B$32-VB!V409))*(1+AB409))</f>
        <v>0</v>
      </c>
      <c r="AE409" s="55">
        <f>IF(YEAR($Y409)&lt;=YEAR(Gesamt!$B$2),0,IF($V409&lt;Gesamt!$B$33,(IF($I409=0,$G409,$I409)+365.25*Gesamt!$B$33),0))</f>
        <v>0</v>
      </c>
      <c r="AF409" s="36" t="b">
        <f>IF(AE409&gt;0,IF(AE409&lt;$Y409,$K409/12*Gesamt!$C$33*(1+$L409)^(Gesamt!$B$33-VB!$V409)*(1+$K$4),IF(W409&gt;=35,K409/12*Gesamt!$C$33*(1+L409)^(W409-VB!V409)*(1+$K$4),0)))</f>
        <v>0</v>
      </c>
      <c r="AG409" s="36">
        <f>IF(W409&gt;=40,(AF409/Gesamt!$B$33*V409/((1+Gesamt!$B$29)^(Gesamt!$B$33-VB!V409))*(1+AB409)),IF(W409&gt;=35,(AF409/W409*V409/((1+Gesamt!$B$29)^(W409-VB!V409))*(1+AB409)),0))</f>
        <v>0</v>
      </c>
    </row>
    <row r="410" spans="4:33" x14ac:dyDescent="0.15">
      <c r="D410" s="41"/>
      <c r="F410" s="40"/>
      <c r="G410" s="40"/>
      <c r="J410" s="47"/>
      <c r="K410" s="32">
        <f t="shared" si="69"/>
        <v>0</v>
      </c>
      <c r="L410" s="48">
        <v>1.4999999999999999E-2</v>
      </c>
      <c r="M410" s="49">
        <f t="shared" si="70"/>
        <v>-50.997946611909654</v>
      </c>
      <c r="N410" s="50">
        <f>(Gesamt!$B$2-IF(H410=0,G410,H410))/365.25</f>
        <v>116</v>
      </c>
      <c r="O410" s="50">
        <f t="shared" si="74"/>
        <v>65.002053388090346</v>
      </c>
      <c r="P410" s="51">
        <f>IF(AND(OR(AND(H410&lt;=Gesamt!$B$11,G410&lt;=Gesamt!$B$11),AND(H410&gt;0,H410&lt;=Gesamt!$B$11)), O410&gt;=Gesamt!$B$4),VLOOKUP(O410,Gesamt!$B$4:$C$9,2),0)</f>
        <v>12</v>
      </c>
      <c r="Q410" s="37">
        <f>IF(M410&gt;0,((P410*K410/12)/O410*N410*((1+L410)^M410))/((1+Gesamt!$B$29)^(O410-N410)),0)</f>
        <v>0</v>
      </c>
      <c r="R410" s="52">
        <f>(F410+(IF(C410="W",IF(F410&lt;23347,VLOOKUP(23346,Staffelung,2,FALSE)*365.25,IF(F410&gt;24990,VLOOKUP(24991,Staffelung,2,FALSE)*365.25,VLOOKUP(F410,Staffelung,2,FALSE)*365.25)),Gesamt!$B$26*365.25)))</f>
        <v>23741.25</v>
      </c>
      <c r="S410" s="52">
        <f t="shared" si="71"/>
        <v>23742</v>
      </c>
      <c r="T410" s="53">
        <f t="shared" si="75"/>
        <v>65</v>
      </c>
      <c r="U410" s="49">
        <f t="shared" si="72"/>
        <v>-50.997946611909654</v>
      </c>
      <c r="V410" s="50">
        <f>(Gesamt!$B$2-IF(I410=0,G410,I410))/365.25</f>
        <v>116</v>
      </c>
      <c r="W410" s="50">
        <f t="shared" si="76"/>
        <v>65.002053388090346</v>
      </c>
      <c r="X410" s="54">
        <f>(F410+(IF(C410="W",IF(F410&lt;23347,VLOOKUP(23346,Staffelung,2,FALSE)*365.25,IF(F410&gt;24990,VLOOKUP(24991,Staffelung,2,FALSE)*365.25,VLOOKUP(F410,Staffelung,2,FALSE)*365.25)),Gesamt!$B$26*365.25)))</f>
        <v>23741.25</v>
      </c>
      <c r="Y410" s="52">
        <f t="shared" si="73"/>
        <v>23742</v>
      </c>
      <c r="Z410" s="53">
        <f t="shared" si="77"/>
        <v>65</v>
      </c>
      <c r="AA410" s="55">
        <f>IF(YEAR(Y410)&lt;=YEAR(Gesamt!$B$2),0,IF(V410&lt;Gesamt!$B$32,(IF(I410=0,G410,I410)+365.25*Gesamt!$B$32),0))</f>
        <v>0</v>
      </c>
      <c r="AB410" s="56">
        <f>IF(U410&lt;Gesamt!$B$36,Gesamt!$C$36,IF(U410&lt;Gesamt!$B$37,Gesamt!$C$37,IF(U410&lt;Gesamt!$B$38,Gesamt!$C$38,Gesamt!$C$39)))</f>
        <v>0</v>
      </c>
      <c r="AC410" s="36">
        <f>IF(AA410&gt;0,IF(AA410&lt;X410,K410/12*Gesamt!$C$32*(1+L410)^(Gesamt!$B$32-VB!V410)*(1+$K$4),0),0)</f>
        <v>0</v>
      </c>
      <c r="AD410" s="36">
        <f>(AC410/Gesamt!$B$32*V410/((1+Gesamt!$B$29)^(Gesamt!$B$32-VB!V410))*(1+AB410))</f>
        <v>0</v>
      </c>
      <c r="AE410" s="55">
        <f>IF(YEAR($Y410)&lt;=YEAR(Gesamt!$B$2),0,IF($V410&lt;Gesamt!$B$33,(IF($I410=0,$G410,$I410)+365.25*Gesamt!$B$33),0))</f>
        <v>0</v>
      </c>
      <c r="AF410" s="36" t="b">
        <f>IF(AE410&gt;0,IF(AE410&lt;$Y410,$K410/12*Gesamt!$C$33*(1+$L410)^(Gesamt!$B$33-VB!$V410)*(1+$K$4),IF(W410&gt;=35,K410/12*Gesamt!$C$33*(1+L410)^(W410-VB!V410)*(1+$K$4),0)))</f>
        <v>0</v>
      </c>
      <c r="AG410" s="36">
        <f>IF(W410&gt;=40,(AF410/Gesamt!$B$33*V410/((1+Gesamt!$B$29)^(Gesamt!$B$33-VB!V410))*(1+AB410)),IF(W410&gt;=35,(AF410/W410*V410/((1+Gesamt!$B$29)^(W410-VB!V410))*(1+AB410)),0))</f>
        <v>0</v>
      </c>
    </row>
    <row r="411" spans="4:33" x14ac:dyDescent="0.15">
      <c r="D411" s="41"/>
      <c r="F411" s="40"/>
      <c r="G411" s="40"/>
      <c r="J411" s="47"/>
      <c r="K411" s="32">
        <f t="shared" ref="K411:K474" si="78">J411*12</f>
        <v>0</v>
      </c>
      <c r="L411" s="48">
        <v>1.4999999999999999E-2</v>
      </c>
      <c r="M411" s="49">
        <f t="shared" ref="M411:M474" si="79">+O411-N411</f>
        <v>-50.997946611909654</v>
      </c>
      <c r="N411" s="50">
        <f>(Gesamt!$B$2-IF(H411=0,G411,H411))/365.25</f>
        <v>116</v>
      </c>
      <c r="O411" s="50">
        <f t="shared" si="74"/>
        <v>65.002053388090346</v>
      </c>
      <c r="P411" s="51">
        <f>IF(AND(OR(AND(H411&lt;=Gesamt!$B$11,G411&lt;=Gesamt!$B$11),AND(H411&gt;0,H411&lt;=Gesamt!$B$11)), O411&gt;=Gesamt!$B$4),VLOOKUP(O411,Gesamt!$B$4:$C$9,2),0)</f>
        <v>12</v>
      </c>
      <c r="Q411" s="37">
        <f>IF(M411&gt;0,((P411*K411/12)/O411*N411*((1+L411)^M411))/((1+Gesamt!$B$29)^(O411-N411)),0)</f>
        <v>0</v>
      </c>
      <c r="R411" s="52">
        <f>(F411+(IF(C411="W",IF(F411&lt;23347,VLOOKUP(23346,Staffelung,2,FALSE)*365.25,IF(F411&gt;24990,VLOOKUP(24991,Staffelung,2,FALSE)*365.25,VLOOKUP(F411,Staffelung,2,FALSE)*365.25)),Gesamt!$B$26*365.25)))</f>
        <v>23741.25</v>
      </c>
      <c r="S411" s="52">
        <f t="shared" ref="S411:S474" si="80">EOMONTH(R411,0)</f>
        <v>23742</v>
      </c>
      <c r="T411" s="53">
        <f t="shared" si="75"/>
        <v>65</v>
      </c>
      <c r="U411" s="49">
        <f t="shared" ref="U411:U474" si="81">+W411-V411</f>
        <v>-50.997946611909654</v>
      </c>
      <c r="V411" s="50">
        <f>(Gesamt!$B$2-IF(I411=0,G411,I411))/365.25</f>
        <v>116</v>
      </c>
      <c r="W411" s="50">
        <f t="shared" si="76"/>
        <v>65.002053388090346</v>
      </c>
      <c r="X411" s="54">
        <f>(F411+(IF(C411="W",IF(F411&lt;23347,VLOOKUP(23346,Staffelung,2,FALSE)*365.25,IF(F411&gt;24990,VLOOKUP(24991,Staffelung,2,FALSE)*365.25,VLOOKUP(F411,Staffelung,2,FALSE)*365.25)),Gesamt!$B$26*365.25)))</f>
        <v>23741.25</v>
      </c>
      <c r="Y411" s="52">
        <f t="shared" ref="Y411:Y474" si="82">S411</f>
        <v>23742</v>
      </c>
      <c r="Z411" s="53">
        <f t="shared" si="77"/>
        <v>65</v>
      </c>
      <c r="AA411" s="55">
        <f>IF(YEAR(Y411)&lt;=YEAR(Gesamt!$B$2),0,IF(V411&lt;Gesamt!$B$32,(IF(I411=0,G411,I411)+365.25*Gesamt!$B$32),0))</f>
        <v>0</v>
      </c>
      <c r="AB411" s="56">
        <f>IF(U411&lt;Gesamt!$B$36,Gesamt!$C$36,IF(U411&lt;Gesamt!$B$37,Gesamt!$C$37,IF(U411&lt;Gesamt!$B$38,Gesamt!$C$38,Gesamt!$C$39)))</f>
        <v>0</v>
      </c>
      <c r="AC411" s="36">
        <f>IF(AA411&gt;0,IF(AA411&lt;X411,K411/12*Gesamt!$C$32*(1+L411)^(Gesamt!$B$32-VB!V411)*(1+$K$4),0),0)</f>
        <v>0</v>
      </c>
      <c r="AD411" s="36">
        <f>(AC411/Gesamt!$B$32*V411/((1+Gesamt!$B$29)^(Gesamt!$B$32-VB!V411))*(1+AB411))</f>
        <v>0</v>
      </c>
      <c r="AE411" s="55">
        <f>IF(YEAR($Y411)&lt;=YEAR(Gesamt!$B$2),0,IF($V411&lt;Gesamt!$B$33,(IF($I411=0,$G411,$I411)+365.25*Gesamt!$B$33),0))</f>
        <v>0</v>
      </c>
      <c r="AF411" s="36" t="b">
        <f>IF(AE411&gt;0,IF(AE411&lt;$Y411,$K411/12*Gesamt!$C$33*(1+$L411)^(Gesamt!$B$33-VB!$V411)*(1+$K$4),IF(W411&gt;=35,K411/12*Gesamt!$C$33*(1+L411)^(W411-VB!V411)*(1+$K$4),0)))</f>
        <v>0</v>
      </c>
      <c r="AG411" s="36">
        <f>IF(W411&gt;=40,(AF411/Gesamt!$B$33*V411/((1+Gesamt!$B$29)^(Gesamt!$B$33-VB!V411))*(1+AB411)),IF(W411&gt;=35,(AF411/W411*V411/((1+Gesamt!$B$29)^(W411-VB!V411))*(1+AB411)),0))</f>
        <v>0</v>
      </c>
    </row>
    <row r="412" spans="4:33" x14ac:dyDescent="0.15">
      <c r="D412" s="41"/>
      <c r="F412" s="40"/>
      <c r="G412" s="40"/>
      <c r="J412" s="47"/>
      <c r="K412" s="32">
        <f t="shared" si="78"/>
        <v>0</v>
      </c>
      <c r="L412" s="48">
        <v>1.4999999999999999E-2</v>
      </c>
      <c r="M412" s="49">
        <f t="shared" si="79"/>
        <v>-50.997946611909654</v>
      </c>
      <c r="N412" s="50">
        <f>(Gesamt!$B$2-IF(H412=0,G412,H412))/365.25</f>
        <v>116</v>
      </c>
      <c r="O412" s="50">
        <f t="shared" si="74"/>
        <v>65.002053388090346</v>
      </c>
      <c r="P412" s="51">
        <f>IF(AND(OR(AND(H412&lt;=Gesamt!$B$11,G412&lt;=Gesamt!$B$11),AND(H412&gt;0,H412&lt;=Gesamt!$B$11)), O412&gt;=Gesamt!$B$4),VLOOKUP(O412,Gesamt!$B$4:$C$9,2),0)</f>
        <v>12</v>
      </c>
      <c r="Q412" s="37">
        <f>IF(M412&gt;0,((P412*K412/12)/O412*N412*((1+L412)^M412))/((1+Gesamt!$B$29)^(O412-N412)),0)</f>
        <v>0</v>
      </c>
      <c r="R412" s="52">
        <f>(F412+(IF(C412="W",IF(F412&lt;23347,VLOOKUP(23346,Staffelung,2,FALSE)*365.25,IF(F412&gt;24990,VLOOKUP(24991,Staffelung,2,FALSE)*365.25,VLOOKUP(F412,Staffelung,2,FALSE)*365.25)),Gesamt!$B$26*365.25)))</f>
        <v>23741.25</v>
      </c>
      <c r="S412" s="52">
        <f t="shared" si="80"/>
        <v>23742</v>
      </c>
      <c r="T412" s="53">
        <f t="shared" si="75"/>
        <v>65</v>
      </c>
      <c r="U412" s="49">
        <f t="shared" si="81"/>
        <v>-50.997946611909654</v>
      </c>
      <c r="V412" s="50">
        <f>(Gesamt!$B$2-IF(I412=0,G412,I412))/365.25</f>
        <v>116</v>
      </c>
      <c r="W412" s="50">
        <f t="shared" si="76"/>
        <v>65.002053388090346</v>
      </c>
      <c r="X412" s="54">
        <f>(F412+(IF(C412="W",IF(F412&lt;23347,VLOOKUP(23346,Staffelung,2,FALSE)*365.25,IF(F412&gt;24990,VLOOKUP(24991,Staffelung,2,FALSE)*365.25,VLOOKUP(F412,Staffelung,2,FALSE)*365.25)),Gesamt!$B$26*365.25)))</f>
        <v>23741.25</v>
      </c>
      <c r="Y412" s="52">
        <f t="shared" si="82"/>
        <v>23742</v>
      </c>
      <c r="Z412" s="53">
        <f t="shared" si="77"/>
        <v>65</v>
      </c>
      <c r="AA412" s="55">
        <f>IF(YEAR(Y412)&lt;=YEAR(Gesamt!$B$2),0,IF(V412&lt;Gesamt!$B$32,(IF(I412=0,G412,I412)+365.25*Gesamt!$B$32),0))</f>
        <v>0</v>
      </c>
      <c r="AB412" s="56">
        <f>IF(U412&lt;Gesamt!$B$36,Gesamt!$C$36,IF(U412&lt;Gesamt!$B$37,Gesamt!$C$37,IF(U412&lt;Gesamt!$B$38,Gesamt!$C$38,Gesamt!$C$39)))</f>
        <v>0</v>
      </c>
      <c r="AC412" s="36">
        <f>IF(AA412&gt;0,IF(AA412&lt;X412,K412/12*Gesamt!$C$32*(1+L412)^(Gesamt!$B$32-VB!V412)*(1+$K$4),0),0)</f>
        <v>0</v>
      </c>
      <c r="AD412" s="36">
        <f>(AC412/Gesamt!$B$32*V412/((1+Gesamt!$B$29)^(Gesamt!$B$32-VB!V412))*(1+AB412))</f>
        <v>0</v>
      </c>
      <c r="AE412" s="55">
        <f>IF(YEAR($Y412)&lt;=YEAR(Gesamt!$B$2),0,IF($V412&lt;Gesamt!$B$33,(IF($I412=0,$G412,$I412)+365.25*Gesamt!$B$33),0))</f>
        <v>0</v>
      </c>
      <c r="AF412" s="36" t="b">
        <f>IF(AE412&gt;0,IF(AE412&lt;$Y412,$K412/12*Gesamt!$C$33*(1+$L412)^(Gesamt!$B$33-VB!$V412)*(1+$K$4),IF(W412&gt;=35,K412/12*Gesamt!$C$33*(1+L412)^(W412-VB!V412)*(1+$K$4),0)))</f>
        <v>0</v>
      </c>
      <c r="AG412" s="36">
        <f>IF(W412&gt;=40,(AF412/Gesamt!$B$33*V412/((1+Gesamt!$B$29)^(Gesamt!$B$33-VB!V412))*(1+AB412)),IF(W412&gt;=35,(AF412/W412*V412/((1+Gesamt!$B$29)^(W412-VB!V412))*(1+AB412)),0))</f>
        <v>0</v>
      </c>
    </row>
    <row r="413" spans="4:33" x14ac:dyDescent="0.15">
      <c r="D413" s="41"/>
      <c r="F413" s="40"/>
      <c r="G413" s="40"/>
      <c r="J413" s="47"/>
      <c r="K413" s="32">
        <f t="shared" si="78"/>
        <v>0</v>
      </c>
      <c r="L413" s="48">
        <v>1.4999999999999999E-2</v>
      </c>
      <c r="M413" s="49">
        <f t="shared" si="79"/>
        <v>-50.997946611909654</v>
      </c>
      <c r="N413" s="50">
        <f>(Gesamt!$B$2-IF(H413=0,G413,H413))/365.25</f>
        <v>116</v>
      </c>
      <c r="O413" s="50">
        <f t="shared" si="74"/>
        <v>65.002053388090346</v>
      </c>
      <c r="P413" s="51">
        <f>IF(AND(OR(AND(H413&lt;=Gesamt!$B$11,G413&lt;=Gesamt!$B$11),AND(H413&gt;0,H413&lt;=Gesamt!$B$11)), O413&gt;=Gesamt!$B$4),VLOOKUP(O413,Gesamt!$B$4:$C$9,2),0)</f>
        <v>12</v>
      </c>
      <c r="Q413" s="37">
        <f>IF(M413&gt;0,((P413*K413/12)/O413*N413*((1+L413)^M413))/((1+Gesamt!$B$29)^(O413-N413)),0)</f>
        <v>0</v>
      </c>
      <c r="R413" s="52">
        <f>(F413+(IF(C413="W",IF(F413&lt;23347,VLOOKUP(23346,Staffelung,2,FALSE)*365.25,IF(F413&gt;24990,VLOOKUP(24991,Staffelung,2,FALSE)*365.25,VLOOKUP(F413,Staffelung,2,FALSE)*365.25)),Gesamt!$B$26*365.25)))</f>
        <v>23741.25</v>
      </c>
      <c r="S413" s="52">
        <f t="shared" si="80"/>
        <v>23742</v>
      </c>
      <c r="T413" s="53">
        <f t="shared" si="75"/>
        <v>65</v>
      </c>
      <c r="U413" s="49">
        <f t="shared" si="81"/>
        <v>-50.997946611909654</v>
      </c>
      <c r="V413" s="50">
        <f>(Gesamt!$B$2-IF(I413=0,G413,I413))/365.25</f>
        <v>116</v>
      </c>
      <c r="W413" s="50">
        <f t="shared" si="76"/>
        <v>65.002053388090346</v>
      </c>
      <c r="X413" s="54">
        <f>(F413+(IF(C413="W",IF(F413&lt;23347,VLOOKUP(23346,Staffelung,2,FALSE)*365.25,IF(F413&gt;24990,VLOOKUP(24991,Staffelung,2,FALSE)*365.25,VLOOKUP(F413,Staffelung,2,FALSE)*365.25)),Gesamt!$B$26*365.25)))</f>
        <v>23741.25</v>
      </c>
      <c r="Y413" s="52">
        <f t="shared" si="82"/>
        <v>23742</v>
      </c>
      <c r="Z413" s="53">
        <f t="shared" si="77"/>
        <v>65</v>
      </c>
      <c r="AA413" s="55">
        <f>IF(YEAR(Y413)&lt;=YEAR(Gesamt!$B$2),0,IF(V413&lt;Gesamt!$B$32,(IF(I413=0,G413,I413)+365.25*Gesamt!$B$32),0))</f>
        <v>0</v>
      </c>
      <c r="AB413" s="56">
        <f>IF(U413&lt;Gesamt!$B$36,Gesamt!$C$36,IF(U413&lt;Gesamt!$B$37,Gesamt!$C$37,IF(U413&lt;Gesamt!$B$38,Gesamt!$C$38,Gesamt!$C$39)))</f>
        <v>0</v>
      </c>
      <c r="AC413" s="36">
        <f>IF(AA413&gt;0,IF(AA413&lt;X413,K413/12*Gesamt!$C$32*(1+L413)^(Gesamt!$B$32-VB!V413)*(1+$K$4),0),0)</f>
        <v>0</v>
      </c>
      <c r="AD413" s="36">
        <f>(AC413/Gesamt!$B$32*V413/((1+Gesamt!$B$29)^(Gesamt!$B$32-VB!V413))*(1+AB413))</f>
        <v>0</v>
      </c>
      <c r="AE413" s="55">
        <f>IF(YEAR($Y413)&lt;=YEAR(Gesamt!$B$2),0,IF($V413&lt;Gesamt!$B$33,(IF($I413=0,$G413,$I413)+365.25*Gesamt!$B$33),0))</f>
        <v>0</v>
      </c>
      <c r="AF413" s="36" t="b">
        <f>IF(AE413&gt;0,IF(AE413&lt;$Y413,$K413/12*Gesamt!$C$33*(1+$L413)^(Gesamt!$B$33-VB!$V413)*(1+$K$4),IF(W413&gt;=35,K413/12*Gesamt!$C$33*(1+L413)^(W413-VB!V413)*(1+$K$4),0)))</f>
        <v>0</v>
      </c>
      <c r="AG413" s="36">
        <f>IF(W413&gt;=40,(AF413/Gesamt!$B$33*V413/((1+Gesamt!$B$29)^(Gesamt!$B$33-VB!V413))*(1+AB413)),IF(W413&gt;=35,(AF413/W413*V413/((1+Gesamt!$B$29)^(W413-VB!V413))*(1+AB413)),0))</f>
        <v>0</v>
      </c>
    </row>
    <row r="414" spans="4:33" x14ac:dyDescent="0.15">
      <c r="D414" s="41"/>
      <c r="F414" s="40"/>
      <c r="G414" s="40"/>
      <c r="J414" s="47"/>
      <c r="K414" s="32">
        <f t="shared" si="78"/>
        <v>0</v>
      </c>
      <c r="L414" s="48">
        <v>1.4999999999999999E-2</v>
      </c>
      <c r="M414" s="49">
        <f t="shared" si="79"/>
        <v>-50.997946611909654</v>
      </c>
      <c r="N414" s="50">
        <f>(Gesamt!$B$2-IF(H414=0,G414,H414))/365.25</f>
        <v>116</v>
      </c>
      <c r="O414" s="50">
        <f t="shared" si="74"/>
        <v>65.002053388090346</v>
      </c>
      <c r="P414" s="51">
        <f>IF(AND(OR(AND(H414&lt;=Gesamt!$B$11,G414&lt;=Gesamt!$B$11),AND(H414&gt;0,H414&lt;=Gesamt!$B$11)), O414&gt;=Gesamt!$B$4),VLOOKUP(O414,Gesamt!$B$4:$C$9,2),0)</f>
        <v>12</v>
      </c>
      <c r="Q414" s="37">
        <f>IF(M414&gt;0,((P414*K414/12)/O414*N414*((1+L414)^M414))/((1+Gesamt!$B$29)^(O414-N414)),0)</f>
        <v>0</v>
      </c>
      <c r="R414" s="52">
        <f>(F414+(IF(C414="W",IF(F414&lt;23347,VLOOKUP(23346,Staffelung,2,FALSE)*365.25,IF(F414&gt;24990,VLOOKUP(24991,Staffelung,2,FALSE)*365.25,VLOOKUP(F414,Staffelung,2,FALSE)*365.25)),Gesamt!$B$26*365.25)))</f>
        <v>23741.25</v>
      </c>
      <c r="S414" s="52">
        <f t="shared" si="80"/>
        <v>23742</v>
      </c>
      <c r="T414" s="53">
        <f t="shared" si="75"/>
        <v>65</v>
      </c>
      <c r="U414" s="49">
        <f t="shared" si="81"/>
        <v>-50.997946611909654</v>
      </c>
      <c r="V414" s="50">
        <f>(Gesamt!$B$2-IF(I414=0,G414,I414))/365.25</f>
        <v>116</v>
      </c>
      <c r="W414" s="50">
        <f t="shared" si="76"/>
        <v>65.002053388090346</v>
      </c>
      <c r="X414" s="54">
        <f>(F414+(IF(C414="W",IF(F414&lt;23347,VLOOKUP(23346,Staffelung,2,FALSE)*365.25,IF(F414&gt;24990,VLOOKUP(24991,Staffelung,2,FALSE)*365.25,VLOOKUP(F414,Staffelung,2,FALSE)*365.25)),Gesamt!$B$26*365.25)))</f>
        <v>23741.25</v>
      </c>
      <c r="Y414" s="52">
        <f t="shared" si="82"/>
        <v>23742</v>
      </c>
      <c r="Z414" s="53">
        <f t="shared" si="77"/>
        <v>65</v>
      </c>
      <c r="AA414" s="55">
        <f>IF(YEAR(Y414)&lt;=YEAR(Gesamt!$B$2),0,IF(V414&lt;Gesamt!$B$32,(IF(I414=0,G414,I414)+365.25*Gesamt!$B$32),0))</f>
        <v>0</v>
      </c>
      <c r="AB414" s="56">
        <f>IF(U414&lt;Gesamt!$B$36,Gesamt!$C$36,IF(U414&lt;Gesamt!$B$37,Gesamt!$C$37,IF(U414&lt;Gesamt!$B$38,Gesamt!$C$38,Gesamt!$C$39)))</f>
        <v>0</v>
      </c>
      <c r="AC414" s="36">
        <f>IF(AA414&gt;0,IF(AA414&lt;X414,K414/12*Gesamt!$C$32*(1+L414)^(Gesamt!$B$32-VB!V414)*(1+$K$4),0),0)</f>
        <v>0</v>
      </c>
      <c r="AD414" s="36">
        <f>(AC414/Gesamt!$B$32*V414/((1+Gesamt!$B$29)^(Gesamt!$B$32-VB!V414))*(1+AB414))</f>
        <v>0</v>
      </c>
      <c r="AE414" s="55">
        <f>IF(YEAR($Y414)&lt;=YEAR(Gesamt!$B$2),0,IF($V414&lt;Gesamt!$B$33,(IF($I414=0,$G414,$I414)+365.25*Gesamt!$B$33),0))</f>
        <v>0</v>
      </c>
      <c r="AF414" s="36" t="b">
        <f>IF(AE414&gt;0,IF(AE414&lt;$Y414,$K414/12*Gesamt!$C$33*(1+$L414)^(Gesamt!$B$33-VB!$V414)*(1+$K$4),IF(W414&gt;=35,K414/12*Gesamt!$C$33*(1+L414)^(W414-VB!V414)*(1+$K$4),0)))</f>
        <v>0</v>
      </c>
      <c r="AG414" s="36">
        <f>IF(W414&gt;=40,(AF414/Gesamt!$B$33*V414/((1+Gesamt!$B$29)^(Gesamt!$B$33-VB!V414))*(1+AB414)),IF(W414&gt;=35,(AF414/W414*V414/((1+Gesamt!$B$29)^(W414-VB!V414))*(1+AB414)),0))</f>
        <v>0</v>
      </c>
    </row>
    <row r="415" spans="4:33" x14ac:dyDescent="0.15">
      <c r="D415" s="41"/>
      <c r="F415" s="40"/>
      <c r="G415" s="40"/>
      <c r="J415" s="47"/>
      <c r="K415" s="32">
        <f t="shared" si="78"/>
        <v>0</v>
      </c>
      <c r="L415" s="48">
        <v>1.4999999999999999E-2</v>
      </c>
      <c r="M415" s="49">
        <f t="shared" si="79"/>
        <v>-50.997946611909654</v>
      </c>
      <c r="N415" s="50">
        <f>(Gesamt!$B$2-IF(H415=0,G415,H415))/365.25</f>
        <v>116</v>
      </c>
      <c r="O415" s="50">
        <f t="shared" si="74"/>
        <v>65.002053388090346</v>
      </c>
      <c r="P415" s="51">
        <f>IF(AND(OR(AND(H415&lt;=Gesamt!$B$11,G415&lt;=Gesamt!$B$11),AND(H415&gt;0,H415&lt;=Gesamt!$B$11)), O415&gt;=Gesamt!$B$4),VLOOKUP(O415,Gesamt!$B$4:$C$9,2),0)</f>
        <v>12</v>
      </c>
      <c r="Q415" s="37">
        <f>IF(M415&gt;0,((P415*K415/12)/O415*N415*((1+L415)^M415))/((1+Gesamt!$B$29)^(O415-N415)),0)</f>
        <v>0</v>
      </c>
      <c r="R415" s="52">
        <f>(F415+(IF(C415="W",IF(F415&lt;23347,VLOOKUP(23346,Staffelung,2,FALSE)*365.25,IF(F415&gt;24990,VLOOKUP(24991,Staffelung,2,FALSE)*365.25,VLOOKUP(F415,Staffelung,2,FALSE)*365.25)),Gesamt!$B$26*365.25)))</f>
        <v>23741.25</v>
      </c>
      <c r="S415" s="52">
        <f t="shared" si="80"/>
        <v>23742</v>
      </c>
      <c r="T415" s="53">
        <f t="shared" si="75"/>
        <v>65</v>
      </c>
      <c r="U415" s="49">
        <f t="shared" si="81"/>
        <v>-50.997946611909654</v>
      </c>
      <c r="V415" s="50">
        <f>(Gesamt!$B$2-IF(I415=0,G415,I415))/365.25</f>
        <v>116</v>
      </c>
      <c r="W415" s="50">
        <f t="shared" si="76"/>
        <v>65.002053388090346</v>
      </c>
      <c r="X415" s="54">
        <f>(F415+(IF(C415="W",IF(F415&lt;23347,VLOOKUP(23346,Staffelung,2,FALSE)*365.25,IF(F415&gt;24990,VLOOKUP(24991,Staffelung,2,FALSE)*365.25,VLOOKUP(F415,Staffelung,2,FALSE)*365.25)),Gesamt!$B$26*365.25)))</f>
        <v>23741.25</v>
      </c>
      <c r="Y415" s="52">
        <f t="shared" si="82"/>
        <v>23742</v>
      </c>
      <c r="Z415" s="53">
        <f t="shared" si="77"/>
        <v>65</v>
      </c>
      <c r="AA415" s="55">
        <f>IF(YEAR(Y415)&lt;=YEAR(Gesamt!$B$2),0,IF(V415&lt;Gesamt!$B$32,(IF(I415=0,G415,I415)+365.25*Gesamt!$B$32),0))</f>
        <v>0</v>
      </c>
      <c r="AB415" s="56">
        <f>IF(U415&lt;Gesamt!$B$36,Gesamt!$C$36,IF(U415&lt;Gesamt!$B$37,Gesamt!$C$37,IF(U415&lt;Gesamt!$B$38,Gesamt!$C$38,Gesamt!$C$39)))</f>
        <v>0</v>
      </c>
      <c r="AC415" s="36">
        <f>IF(AA415&gt;0,IF(AA415&lt;X415,K415/12*Gesamt!$C$32*(1+L415)^(Gesamt!$B$32-VB!V415)*(1+$K$4),0),0)</f>
        <v>0</v>
      </c>
      <c r="AD415" s="36">
        <f>(AC415/Gesamt!$B$32*V415/((1+Gesamt!$B$29)^(Gesamt!$B$32-VB!V415))*(1+AB415))</f>
        <v>0</v>
      </c>
      <c r="AE415" s="55">
        <f>IF(YEAR($Y415)&lt;=YEAR(Gesamt!$B$2),0,IF($V415&lt;Gesamt!$B$33,(IF($I415=0,$G415,$I415)+365.25*Gesamt!$B$33),0))</f>
        <v>0</v>
      </c>
      <c r="AF415" s="36" t="b">
        <f>IF(AE415&gt;0,IF(AE415&lt;$Y415,$K415/12*Gesamt!$C$33*(1+$L415)^(Gesamt!$B$33-VB!$V415)*(1+$K$4),IF(W415&gt;=35,K415/12*Gesamt!$C$33*(1+L415)^(W415-VB!V415)*(1+$K$4),0)))</f>
        <v>0</v>
      </c>
      <c r="AG415" s="36">
        <f>IF(W415&gt;=40,(AF415/Gesamt!$B$33*V415/((1+Gesamt!$B$29)^(Gesamt!$B$33-VB!V415))*(1+AB415)),IF(W415&gt;=35,(AF415/W415*V415/((1+Gesamt!$B$29)^(W415-VB!V415))*(1+AB415)),0))</f>
        <v>0</v>
      </c>
    </row>
    <row r="416" spans="4:33" x14ac:dyDescent="0.15">
      <c r="D416" s="41"/>
      <c r="F416" s="40"/>
      <c r="G416" s="40"/>
      <c r="J416" s="47"/>
      <c r="K416" s="32">
        <f t="shared" si="78"/>
        <v>0</v>
      </c>
      <c r="L416" s="48">
        <v>1.4999999999999999E-2</v>
      </c>
      <c r="M416" s="49">
        <f t="shared" si="79"/>
        <v>-50.997946611909654</v>
      </c>
      <c r="N416" s="50">
        <f>(Gesamt!$B$2-IF(H416=0,G416,H416))/365.25</f>
        <v>116</v>
      </c>
      <c r="O416" s="50">
        <f t="shared" si="74"/>
        <v>65.002053388090346</v>
      </c>
      <c r="P416" s="51">
        <f>IF(AND(OR(AND(H416&lt;=Gesamt!$B$11,G416&lt;=Gesamt!$B$11),AND(H416&gt;0,H416&lt;=Gesamt!$B$11)), O416&gt;=Gesamt!$B$4),VLOOKUP(O416,Gesamt!$B$4:$C$9,2),0)</f>
        <v>12</v>
      </c>
      <c r="Q416" s="37">
        <f>IF(M416&gt;0,((P416*K416/12)/O416*N416*((1+L416)^M416))/((1+Gesamt!$B$29)^(O416-N416)),0)</f>
        <v>0</v>
      </c>
      <c r="R416" s="52">
        <f>(F416+(IF(C416="W",IF(F416&lt;23347,VLOOKUP(23346,Staffelung,2,FALSE)*365.25,IF(F416&gt;24990,VLOOKUP(24991,Staffelung,2,FALSE)*365.25,VLOOKUP(F416,Staffelung,2,FALSE)*365.25)),Gesamt!$B$26*365.25)))</f>
        <v>23741.25</v>
      </c>
      <c r="S416" s="52">
        <f t="shared" si="80"/>
        <v>23742</v>
      </c>
      <c r="T416" s="53">
        <f t="shared" si="75"/>
        <v>65</v>
      </c>
      <c r="U416" s="49">
        <f t="shared" si="81"/>
        <v>-50.997946611909654</v>
      </c>
      <c r="V416" s="50">
        <f>(Gesamt!$B$2-IF(I416=0,G416,I416))/365.25</f>
        <v>116</v>
      </c>
      <c r="W416" s="50">
        <f t="shared" si="76"/>
        <v>65.002053388090346</v>
      </c>
      <c r="X416" s="54">
        <f>(F416+(IF(C416="W",IF(F416&lt;23347,VLOOKUP(23346,Staffelung,2,FALSE)*365.25,IF(F416&gt;24990,VLOOKUP(24991,Staffelung,2,FALSE)*365.25,VLOOKUP(F416,Staffelung,2,FALSE)*365.25)),Gesamt!$B$26*365.25)))</f>
        <v>23741.25</v>
      </c>
      <c r="Y416" s="52">
        <f t="shared" si="82"/>
        <v>23742</v>
      </c>
      <c r="Z416" s="53">
        <f t="shared" si="77"/>
        <v>65</v>
      </c>
      <c r="AA416" s="55">
        <f>IF(YEAR(Y416)&lt;=YEAR(Gesamt!$B$2),0,IF(V416&lt;Gesamt!$B$32,(IF(I416=0,G416,I416)+365.25*Gesamt!$B$32),0))</f>
        <v>0</v>
      </c>
      <c r="AB416" s="56">
        <f>IF(U416&lt;Gesamt!$B$36,Gesamt!$C$36,IF(U416&lt;Gesamt!$B$37,Gesamt!$C$37,IF(U416&lt;Gesamt!$B$38,Gesamt!$C$38,Gesamt!$C$39)))</f>
        <v>0</v>
      </c>
      <c r="AC416" s="36">
        <f>IF(AA416&gt;0,IF(AA416&lt;X416,K416/12*Gesamt!$C$32*(1+L416)^(Gesamt!$B$32-VB!V416)*(1+$K$4),0),0)</f>
        <v>0</v>
      </c>
      <c r="AD416" s="36">
        <f>(AC416/Gesamt!$B$32*V416/((1+Gesamt!$B$29)^(Gesamt!$B$32-VB!V416))*(1+AB416))</f>
        <v>0</v>
      </c>
      <c r="AE416" s="55">
        <f>IF(YEAR($Y416)&lt;=YEAR(Gesamt!$B$2),0,IF($V416&lt;Gesamt!$B$33,(IF($I416=0,$G416,$I416)+365.25*Gesamt!$B$33),0))</f>
        <v>0</v>
      </c>
      <c r="AF416" s="36" t="b">
        <f>IF(AE416&gt;0,IF(AE416&lt;$Y416,$K416/12*Gesamt!$C$33*(1+$L416)^(Gesamt!$B$33-VB!$V416)*(1+$K$4),IF(W416&gt;=35,K416/12*Gesamt!$C$33*(1+L416)^(W416-VB!V416)*(1+$K$4),0)))</f>
        <v>0</v>
      </c>
      <c r="AG416" s="36">
        <f>IF(W416&gt;=40,(AF416/Gesamt!$B$33*V416/((1+Gesamt!$B$29)^(Gesamt!$B$33-VB!V416))*(1+AB416)),IF(W416&gt;=35,(AF416/W416*V416/((1+Gesamt!$B$29)^(W416-VB!V416))*(1+AB416)),0))</f>
        <v>0</v>
      </c>
    </row>
    <row r="417" spans="4:33" x14ac:dyDescent="0.15">
      <c r="D417" s="41"/>
      <c r="F417" s="40"/>
      <c r="G417" s="40"/>
      <c r="J417" s="47"/>
      <c r="K417" s="32">
        <f t="shared" si="78"/>
        <v>0</v>
      </c>
      <c r="L417" s="48">
        <v>1.4999999999999999E-2</v>
      </c>
      <c r="M417" s="49">
        <f t="shared" si="79"/>
        <v>-50.997946611909654</v>
      </c>
      <c r="N417" s="50">
        <f>(Gesamt!$B$2-IF(H417=0,G417,H417))/365.25</f>
        <v>116</v>
      </c>
      <c r="O417" s="50">
        <f t="shared" si="74"/>
        <v>65.002053388090346</v>
      </c>
      <c r="P417" s="51">
        <f>IF(AND(OR(AND(H417&lt;=Gesamt!$B$11,G417&lt;=Gesamt!$B$11),AND(H417&gt;0,H417&lt;=Gesamt!$B$11)), O417&gt;=Gesamt!$B$4),VLOOKUP(O417,Gesamt!$B$4:$C$9,2),0)</f>
        <v>12</v>
      </c>
      <c r="Q417" s="37">
        <f>IF(M417&gt;0,((P417*K417/12)/O417*N417*((1+L417)^M417))/((1+Gesamt!$B$29)^(O417-N417)),0)</f>
        <v>0</v>
      </c>
      <c r="R417" s="52">
        <f>(F417+(IF(C417="W",IF(F417&lt;23347,VLOOKUP(23346,Staffelung,2,FALSE)*365.25,IF(F417&gt;24990,VLOOKUP(24991,Staffelung,2,FALSE)*365.25,VLOOKUP(F417,Staffelung,2,FALSE)*365.25)),Gesamt!$B$26*365.25)))</f>
        <v>23741.25</v>
      </c>
      <c r="S417" s="52">
        <f t="shared" si="80"/>
        <v>23742</v>
      </c>
      <c r="T417" s="53">
        <f t="shared" si="75"/>
        <v>65</v>
      </c>
      <c r="U417" s="49">
        <f t="shared" si="81"/>
        <v>-50.997946611909654</v>
      </c>
      <c r="V417" s="50">
        <f>(Gesamt!$B$2-IF(I417=0,G417,I417))/365.25</f>
        <v>116</v>
      </c>
      <c r="W417" s="50">
        <f t="shared" si="76"/>
        <v>65.002053388090346</v>
      </c>
      <c r="X417" s="54">
        <f>(F417+(IF(C417="W",IF(F417&lt;23347,VLOOKUP(23346,Staffelung,2,FALSE)*365.25,IF(F417&gt;24990,VLOOKUP(24991,Staffelung,2,FALSE)*365.25,VLOOKUP(F417,Staffelung,2,FALSE)*365.25)),Gesamt!$B$26*365.25)))</f>
        <v>23741.25</v>
      </c>
      <c r="Y417" s="52">
        <f t="shared" si="82"/>
        <v>23742</v>
      </c>
      <c r="Z417" s="53">
        <f t="shared" si="77"/>
        <v>65</v>
      </c>
      <c r="AA417" s="55">
        <f>IF(YEAR(Y417)&lt;=YEAR(Gesamt!$B$2),0,IF(V417&lt;Gesamt!$B$32,(IF(I417=0,G417,I417)+365.25*Gesamt!$B$32),0))</f>
        <v>0</v>
      </c>
      <c r="AB417" s="56">
        <f>IF(U417&lt;Gesamt!$B$36,Gesamt!$C$36,IF(U417&lt;Gesamt!$B$37,Gesamt!$C$37,IF(U417&lt;Gesamt!$B$38,Gesamt!$C$38,Gesamt!$C$39)))</f>
        <v>0</v>
      </c>
      <c r="AC417" s="36">
        <f>IF(AA417&gt;0,IF(AA417&lt;X417,K417/12*Gesamt!$C$32*(1+L417)^(Gesamt!$B$32-VB!V417)*(1+$K$4),0),0)</f>
        <v>0</v>
      </c>
      <c r="AD417" s="36">
        <f>(AC417/Gesamt!$B$32*V417/((1+Gesamt!$B$29)^(Gesamt!$B$32-VB!V417))*(1+AB417))</f>
        <v>0</v>
      </c>
      <c r="AE417" s="55">
        <f>IF(YEAR($Y417)&lt;=YEAR(Gesamt!$B$2),0,IF($V417&lt;Gesamt!$B$33,(IF($I417=0,$G417,$I417)+365.25*Gesamt!$B$33),0))</f>
        <v>0</v>
      </c>
      <c r="AF417" s="36" t="b">
        <f>IF(AE417&gt;0,IF(AE417&lt;$Y417,$K417/12*Gesamt!$C$33*(1+$L417)^(Gesamt!$B$33-VB!$V417)*(1+$K$4),IF(W417&gt;=35,K417/12*Gesamt!$C$33*(1+L417)^(W417-VB!V417)*(1+$K$4),0)))</f>
        <v>0</v>
      </c>
      <c r="AG417" s="36">
        <f>IF(W417&gt;=40,(AF417/Gesamt!$B$33*V417/((1+Gesamt!$B$29)^(Gesamt!$B$33-VB!V417))*(1+AB417)),IF(W417&gt;=35,(AF417/W417*V417/((1+Gesamt!$B$29)^(W417-VB!V417))*(1+AB417)),0))</f>
        <v>0</v>
      </c>
    </row>
    <row r="418" spans="4:33" x14ac:dyDescent="0.15">
      <c r="D418" s="41"/>
      <c r="F418" s="40"/>
      <c r="G418" s="40"/>
      <c r="J418" s="47"/>
      <c r="K418" s="32">
        <f t="shared" si="78"/>
        <v>0</v>
      </c>
      <c r="L418" s="48">
        <v>1.4999999999999999E-2</v>
      </c>
      <c r="M418" s="49">
        <f t="shared" si="79"/>
        <v>-50.997946611909654</v>
      </c>
      <c r="N418" s="50">
        <f>(Gesamt!$B$2-IF(H418=0,G418,H418))/365.25</f>
        <v>116</v>
      </c>
      <c r="O418" s="50">
        <f t="shared" si="74"/>
        <v>65.002053388090346</v>
      </c>
      <c r="P418" s="51">
        <f>IF(AND(OR(AND(H418&lt;=Gesamt!$B$11,G418&lt;=Gesamt!$B$11),AND(H418&gt;0,H418&lt;=Gesamt!$B$11)), O418&gt;=Gesamt!$B$4),VLOOKUP(O418,Gesamt!$B$4:$C$9,2),0)</f>
        <v>12</v>
      </c>
      <c r="Q418" s="37">
        <f>IF(M418&gt;0,((P418*K418/12)/O418*N418*((1+L418)^M418))/((1+Gesamt!$B$29)^(O418-N418)),0)</f>
        <v>0</v>
      </c>
      <c r="R418" s="52">
        <f>(F418+(IF(C418="W",IF(F418&lt;23347,VLOOKUP(23346,Staffelung,2,FALSE)*365.25,IF(F418&gt;24990,VLOOKUP(24991,Staffelung,2,FALSE)*365.25,VLOOKUP(F418,Staffelung,2,FALSE)*365.25)),Gesamt!$B$26*365.25)))</f>
        <v>23741.25</v>
      </c>
      <c r="S418" s="52">
        <f t="shared" si="80"/>
        <v>23742</v>
      </c>
      <c r="T418" s="53">
        <f t="shared" si="75"/>
        <v>65</v>
      </c>
      <c r="U418" s="49">
        <f t="shared" si="81"/>
        <v>-50.997946611909654</v>
      </c>
      <c r="V418" s="50">
        <f>(Gesamt!$B$2-IF(I418=0,G418,I418))/365.25</f>
        <v>116</v>
      </c>
      <c r="W418" s="50">
        <f t="shared" si="76"/>
        <v>65.002053388090346</v>
      </c>
      <c r="X418" s="54">
        <f>(F418+(IF(C418="W",IF(F418&lt;23347,VLOOKUP(23346,Staffelung,2,FALSE)*365.25,IF(F418&gt;24990,VLOOKUP(24991,Staffelung,2,FALSE)*365.25,VLOOKUP(F418,Staffelung,2,FALSE)*365.25)),Gesamt!$B$26*365.25)))</f>
        <v>23741.25</v>
      </c>
      <c r="Y418" s="52">
        <f t="shared" si="82"/>
        <v>23742</v>
      </c>
      <c r="Z418" s="53">
        <f t="shared" si="77"/>
        <v>65</v>
      </c>
      <c r="AA418" s="55">
        <f>IF(YEAR(Y418)&lt;=YEAR(Gesamt!$B$2),0,IF(V418&lt;Gesamt!$B$32,(IF(I418=0,G418,I418)+365.25*Gesamt!$B$32),0))</f>
        <v>0</v>
      </c>
      <c r="AB418" s="56">
        <f>IF(U418&lt;Gesamt!$B$36,Gesamt!$C$36,IF(U418&lt;Gesamt!$B$37,Gesamt!$C$37,IF(U418&lt;Gesamt!$B$38,Gesamt!$C$38,Gesamt!$C$39)))</f>
        <v>0</v>
      </c>
      <c r="AC418" s="36">
        <f>IF(AA418&gt;0,IF(AA418&lt;X418,K418/12*Gesamt!$C$32*(1+L418)^(Gesamt!$B$32-VB!V418)*(1+$K$4),0),0)</f>
        <v>0</v>
      </c>
      <c r="AD418" s="36">
        <f>(AC418/Gesamt!$B$32*V418/((1+Gesamt!$B$29)^(Gesamt!$B$32-VB!V418))*(1+AB418))</f>
        <v>0</v>
      </c>
      <c r="AE418" s="55">
        <f>IF(YEAR($Y418)&lt;=YEAR(Gesamt!$B$2),0,IF($V418&lt;Gesamt!$B$33,(IF($I418=0,$G418,$I418)+365.25*Gesamt!$B$33),0))</f>
        <v>0</v>
      </c>
      <c r="AF418" s="36" t="b">
        <f>IF(AE418&gt;0,IF(AE418&lt;$Y418,$K418/12*Gesamt!$C$33*(1+$L418)^(Gesamt!$B$33-VB!$V418)*(1+$K$4),IF(W418&gt;=35,K418/12*Gesamt!$C$33*(1+L418)^(W418-VB!V418)*(1+$K$4),0)))</f>
        <v>0</v>
      </c>
      <c r="AG418" s="36">
        <f>IF(W418&gt;=40,(AF418/Gesamt!$B$33*V418/((1+Gesamt!$B$29)^(Gesamt!$B$33-VB!V418))*(1+AB418)),IF(W418&gt;=35,(AF418/W418*V418/((1+Gesamt!$B$29)^(W418-VB!V418))*(1+AB418)),0))</f>
        <v>0</v>
      </c>
    </row>
    <row r="419" spans="4:33" x14ac:dyDescent="0.15">
      <c r="D419" s="41"/>
      <c r="F419" s="40"/>
      <c r="G419" s="40"/>
      <c r="J419" s="47"/>
      <c r="K419" s="32">
        <f t="shared" si="78"/>
        <v>0</v>
      </c>
      <c r="L419" s="48">
        <v>1.4999999999999999E-2</v>
      </c>
      <c r="M419" s="49">
        <f t="shared" si="79"/>
        <v>-50.997946611909654</v>
      </c>
      <c r="N419" s="50">
        <f>(Gesamt!$B$2-IF(H419=0,G419,H419))/365.25</f>
        <v>116</v>
      </c>
      <c r="O419" s="50">
        <f t="shared" si="74"/>
        <v>65.002053388090346</v>
      </c>
      <c r="P419" s="51">
        <f>IF(AND(OR(AND(H419&lt;=Gesamt!$B$11,G419&lt;=Gesamt!$B$11),AND(H419&gt;0,H419&lt;=Gesamt!$B$11)), O419&gt;=Gesamt!$B$4),VLOOKUP(O419,Gesamt!$B$4:$C$9,2),0)</f>
        <v>12</v>
      </c>
      <c r="Q419" s="37">
        <f>IF(M419&gt;0,((P419*K419/12)/O419*N419*((1+L419)^M419))/((1+Gesamt!$B$29)^(O419-N419)),0)</f>
        <v>0</v>
      </c>
      <c r="R419" s="52">
        <f>(F419+(IF(C419="W",IF(F419&lt;23347,VLOOKUP(23346,Staffelung,2,FALSE)*365.25,IF(F419&gt;24990,VLOOKUP(24991,Staffelung,2,FALSE)*365.25,VLOOKUP(F419,Staffelung,2,FALSE)*365.25)),Gesamt!$B$26*365.25)))</f>
        <v>23741.25</v>
      </c>
      <c r="S419" s="52">
        <f t="shared" si="80"/>
        <v>23742</v>
      </c>
      <c r="T419" s="53">
        <f t="shared" si="75"/>
        <v>65</v>
      </c>
      <c r="U419" s="49">
        <f t="shared" si="81"/>
        <v>-50.997946611909654</v>
      </c>
      <c r="V419" s="50">
        <f>(Gesamt!$B$2-IF(I419=0,G419,I419))/365.25</f>
        <v>116</v>
      </c>
      <c r="W419" s="50">
        <f t="shared" si="76"/>
        <v>65.002053388090346</v>
      </c>
      <c r="X419" s="54">
        <f>(F419+(IF(C419="W",IF(F419&lt;23347,VLOOKUP(23346,Staffelung,2,FALSE)*365.25,IF(F419&gt;24990,VLOOKUP(24991,Staffelung,2,FALSE)*365.25,VLOOKUP(F419,Staffelung,2,FALSE)*365.25)),Gesamt!$B$26*365.25)))</f>
        <v>23741.25</v>
      </c>
      <c r="Y419" s="52">
        <f t="shared" si="82"/>
        <v>23742</v>
      </c>
      <c r="Z419" s="53">
        <f t="shared" si="77"/>
        <v>65</v>
      </c>
      <c r="AA419" s="55">
        <f>IF(YEAR(Y419)&lt;=YEAR(Gesamt!$B$2),0,IF(V419&lt;Gesamt!$B$32,(IF(I419=0,G419,I419)+365.25*Gesamt!$B$32),0))</f>
        <v>0</v>
      </c>
      <c r="AB419" s="56">
        <f>IF(U419&lt;Gesamt!$B$36,Gesamt!$C$36,IF(U419&lt;Gesamt!$B$37,Gesamt!$C$37,IF(U419&lt;Gesamt!$B$38,Gesamt!$C$38,Gesamt!$C$39)))</f>
        <v>0</v>
      </c>
      <c r="AC419" s="36">
        <f>IF(AA419&gt;0,IF(AA419&lt;X419,K419/12*Gesamt!$C$32*(1+L419)^(Gesamt!$B$32-VB!V419)*(1+$K$4),0),0)</f>
        <v>0</v>
      </c>
      <c r="AD419" s="36">
        <f>(AC419/Gesamt!$B$32*V419/((1+Gesamt!$B$29)^(Gesamt!$B$32-VB!V419))*(1+AB419))</f>
        <v>0</v>
      </c>
      <c r="AE419" s="55">
        <f>IF(YEAR($Y419)&lt;=YEAR(Gesamt!$B$2),0,IF($V419&lt;Gesamt!$B$33,(IF($I419=0,$G419,$I419)+365.25*Gesamt!$B$33),0))</f>
        <v>0</v>
      </c>
      <c r="AF419" s="36" t="b">
        <f>IF(AE419&gt;0,IF(AE419&lt;$Y419,$K419/12*Gesamt!$C$33*(1+$L419)^(Gesamt!$B$33-VB!$V419)*(1+$K$4),IF(W419&gt;=35,K419/12*Gesamt!$C$33*(1+L419)^(W419-VB!V419)*(1+$K$4),0)))</f>
        <v>0</v>
      </c>
      <c r="AG419" s="36">
        <f>IF(W419&gt;=40,(AF419/Gesamt!$B$33*V419/((1+Gesamt!$B$29)^(Gesamt!$B$33-VB!V419))*(1+AB419)),IF(W419&gt;=35,(AF419/W419*V419/((1+Gesamt!$B$29)^(W419-VB!V419))*(1+AB419)),0))</f>
        <v>0</v>
      </c>
    </row>
    <row r="420" spans="4:33" x14ac:dyDescent="0.15">
      <c r="D420" s="41"/>
      <c r="F420" s="40"/>
      <c r="G420" s="40"/>
      <c r="J420" s="47"/>
      <c r="K420" s="32">
        <f t="shared" si="78"/>
        <v>0</v>
      </c>
      <c r="L420" s="48">
        <v>1.4999999999999999E-2</v>
      </c>
      <c r="M420" s="49">
        <f t="shared" si="79"/>
        <v>-50.997946611909654</v>
      </c>
      <c r="N420" s="50">
        <f>(Gesamt!$B$2-IF(H420=0,G420,H420))/365.25</f>
        <v>116</v>
      </c>
      <c r="O420" s="50">
        <f t="shared" si="74"/>
        <v>65.002053388090346</v>
      </c>
      <c r="P420" s="51">
        <f>IF(AND(OR(AND(H420&lt;=Gesamt!$B$11,G420&lt;=Gesamt!$B$11),AND(H420&gt;0,H420&lt;=Gesamt!$B$11)), O420&gt;=Gesamt!$B$4),VLOOKUP(O420,Gesamt!$B$4:$C$9,2),0)</f>
        <v>12</v>
      </c>
      <c r="Q420" s="37">
        <f>IF(M420&gt;0,((P420*K420/12)/O420*N420*((1+L420)^M420))/((1+Gesamt!$B$29)^(O420-N420)),0)</f>
        <v>0</v>
      </c>
      <c r="R420" s="52">
        <f>(F420+(IF(C420="W",IF(F420&lt;23347,VLOOKUP(23346,Staffelung,2,FALSE)*365.25,IF(F420&gt;24990,VLOOKUP(24991,Staffelung,2,FALSE)*365.25,VLOOKUP(F420,Staffelung,2,FALSE)*365.25)),Gesamt!$B$26*365.25)))</f>
        <v>23741.25</v>
      </c>
      <c r="S420" s="52">
        <f t="shared" si="80"/>
        <v>23742</v>
      </c>
      <c r="T420" s="53">
        <f t="shared" si="75"/>
        <v>65</v>
      </c>
      <c r="U420" s="49">
        <f t="shared" si="81"/>
        <v>-50.997946611909654</v>
      </c>
      <c r="V420" s="50">
        <f>(Gesamt!$B$2-IF(I420=0,G420,I420))/365.25</f>
        <v>116</v>
      </c>
      <c r="W420" s="50">
        <f t="shared" si="76"/>
        <v>65.002053388090346</v>
      </c>
      <c r="X420" s="54">
        <f>(F420+(IF(C420="W",IF(F420&lt;23347,VLOOKUP(23346,Staffelung,2,FALSE)*365.25,IF(F420&gt;24990,VLOOKUP(24991,Staffelung,2,FALSE)*365.25,VLOOKUP(F420,Staffelung,2,FALSE)*365.25)),Gesamt!$B$26*365.25)))</f>
        <v>23741.25</v>
      </c>
      <c r="Y420" s="52">
        <f t="shared" si="82"/>
        <v>23742</v>
      </c>
      <c r="Z420" s="53">
        <f t="shared" si="77"/>
        <v>65</v>
      </c>
      <c r="AA420" s="55">
        <f>IF(YEAR(Y420)&lt;=YEAR(Gesamt!$B$2),0,IF(V420&lt;Gesamt!$B$32,(IF(I420=0,G420,I420)+365.25*Gesamt!$B$32),0))</f>
        <v>0</v>
      </c>
      <c r="AB420" s="56">
        <f>IF(U420&lt;Gesamt!$B$36,Gesamt!$C$36,IF(U420&lt;Gesamt!$B$37,Gesamt!$C$37,IF(U420&lt;Gesamt!$B$38,Gesamt!$C$38,Gesamt!$C$39)))</f>
        <v>0</v>
      </c>
      <c r="AC420" s="36">
        <f>IF(AA420&gt;0,IF(AA420&lt;X420,K420/12*Gesamt!$C$32*(1+L420)^(Gesamt!$B$32-VB!V420)*(1+$K$4),0),0)</f>
        <v>0</v>
      </c>
      <c r="AD420" s="36">
        <f>(AC420/Gesamt!$B$32*V420/((1+Gesamt!$B$29)^(Gesamt!$B$32-VB!V420))*(1+AB420))</f>
        <v>0</v>
      </c>
      <c r="AE420" s="55">
        <f>IF(YEAR($Y420)&lt;=YEAR(Gesamt!$B$2),0,IF($V420&lt;Gesamt!$B$33,(IF($I420=0,$G420,$I420)+365.25*Gesamt!$B$33),0))</f>
        <v>0</v>
      </c>
      <c r="AF420" s="36" t="b">
        <f>IF(AE420&gt;0,IF(AE420&lt;$Y420,$K420/12*Gesamt!$C$33*(1+$L420)^(Gesamt!$B$33-VB!$V420)*(1+$K$4),IF(W420&gt;=35,K420/12*Gesamt!$C$33*(1+L420)^(W420-VB!V420)*(1+$K$4),0)))</f>
        <v>0</v>
      </c>
      <c r="AG420" s="36">
        <f>IF(W420&gt;=40,(AF420/Gesamt!$B$33*V420/((1+Gesamt!$B$29)^(Gesamt!$B$33-VB!V420))*(1+AB420)),IF(W420&gt;=35,(AF420/W420*V420/((1+Gesamt!$B$29)^(W420-VB!V420))*(1+AB420)),0))</f>
        <v>0</v>
      </c>
    </row>
    <row r="421" spans="4:33" x14ac:dyDescent="0.15">
      <c r="D421" s="41"/>
      <c r="F421" s="40"/>
      <c r="G421" s="40"/>
      <c r="J421" s="47"/>
      <c r="K421" s="32">
        <f t="shared" si="78"/>
        <v>0</v>
      </c>
      <c r="L421" s="48">
        <v>1.4999999999999999E-2</v>
      </c>
      <c r="M421" s="49">
        <f t="shared" si="79"/>
        <v>-50.997946611909654</v>
      </c>
      <c r="N421" s="50">
        <f>(Gesamt!$B$2-IF(H421=0,G421,H421))/365.25</f>
        <v>116</v>
      </c>
      <c r="O421" s="50">
        <f t="shared" si="74"/>
        <v>65.002053388090346</v>
      </c>
      <c r="P421" s="51">
        <f>IF(AND(OR(AND(H421&lt;=Gesamt!$B$11,G421&lt;=Gesamt!$B$11),AND(H421&gt;0,H421&lt;=Gesamt!$B$11)), O421&gt;=Gesamt!$B$4),VLOOKUP(O421,Gesamt!$B$4:$C$9,2),0)</f>
        <v>12</v>
      </c>
      <c r="Q421" s="37">
        <f>IF(M421&gt;0,((P421*K421/12)/O421*N421*((1+L421)^M421))/((1+Gesamt!$B$29)^(O421-N421)),0)</f>
        <v>0</v>
      </c>
      <c r="R421" s="52">
        <f>(F421+(IF(C421="W",IF(F421&lt;23347,VLOOKUP(23346,Staffelung,2,FALSE)*365.25,IF(F421&gt;24990,VLOOKUP(24991,Staffelung,2,FALSE)*365.25,VLOOKUP(F421,Staffelung,2,FALSE)*365.25)),Gesamt!$B$26*365.25)))</f>
        <v>23741.25</v>
      </c>
      <c r="S421" s="52">
        <f t="shared" si="80"/>
        <v>23742</v>
      </c>
      <c r="T421" s="53">
        <f t="shared" si="75"/>
        <v>65</v>
      </c>
      <c r="U421" s="49">
        <f t="shared" si="81"/>
        <v>-50.997946611909654</v>
      </c>
      <c r="V421" s="50">
        <f>(Gesamt!$B$2-IF(I421=0,G421,I421))/365.25</f>
        <v>116</v>
      </c>
      <c r="W421" s="50">
        <f t="shared" si="76"/>
        <v>65.002053388090346</v>
      </c>
      <c r="X421" s="54">
        <f>(F421+(IF(C421="W",IF(F421&lt;23347,VLOOKUP(23346,Staffelung,2,FALSE)*365.25,IF(F421&gt;24990,VLOOKUP(24991,Staffelung,2,FALSE)*365.25,VLOOKUP(F421,Staffelung,2,FALSE)*365.25)),Gesamt!$B$26*365.25)))</f>
        <v>23741.25</v>
      </c>
      <c r="Y421" s="52">
        <f t="shared" si="82"/>
        <v>23742</v>
      </c>
      <c r="Z421" s="53">
        <f t="shared" si="77"/>
        <v>65</v>
      </c>
      <c r="AA421" s="55">
        <f>IF(YEAR(Y421)&lt;=YEAR(Gesamt!$B$2),0,IF(V421&lt;Gesamt!$B$32,(IF(I421=0,G421,I421)+365.25*Gesamt!$B$32),0))</f>
        <v>0</v>
      </c>
      <c r="AB421" s="56">
        <f>IF(U421&lt;Gesamt!$B$36,Gesamt!$C$36,IF(U421&lt;Gesamt!$B$37,Gesamt!$C$37,IF(U421&lt;Gesamt!$B$38,Gesamt!$C$38,Gesamt!$C$39)))</f>
        <v>0</v>
      </c>
      <c r="AC421" s="36">
        <f>IF(AA421&gt;0,IF(AA421&lt;X421,K421/12*Gesamt!$C$32*(1+L421)^(Gesamt!$B$32-VB!V421)*(1+$K$4),0),0)</f>
        <v>0</v>
      </c>
      <c r="AD421" s="36">
        <f>(AC421/Gesamt!$B$32*V421/((1+Gesamt!$B$29)^(Gesamt!$B$32-VB!V421))*(1+AB421))</f>
        <v>0</v>
      </c>
      <c r="AE421" s="55">
        <f>IF(YEAR($Y421)&lt;=YEAR(Gesamt!$B$2),0,IF($V421&lt;Gesamt!$B$33,(IF($I421=0,$G421,$I421)+365.25*Gesamt!$B$33),0))</f>
        <v>0</v>
      </c>
      <c r="AF421" s="36" t="b">
        <f>IF(AE421&gt;0,IF(AE421&lt;$Y421,$K421/12*Gesamt!$C$33*(1+$L421)^(Gesamt!$B$33-VB!$V421)*(1+$K$4),IF(W421&gt;=35,K421/12*Gesamt!$C$33*(1+L421)^(W421-VB!V421)*(1+$K$4),0)))</f>
        <v>0</v>
      </c>
      <c r="AG421" s="36">
        <f>IF(W421&gt;=40,(AF421/Gesamt!$B$33*V421/((1+Gesamt!$B$29)^(Gesamt!$B$33-VB!V421))*(1+AB421)),IF(W421&gt;=35,(AF421/W421*V421/((1+Gesamt!$B$29)^(W421-VB!V421))*(1+AB421)),0))</f>
        <v>0</v>
      </c>
    </row>
    <row r="422" spans="4:33" x14ac:dyDescent="0.15">
      <c r="D422" s="41"/>
      <c r="F422" s="40"/>
      <c r="G422" s="40"/>
      <c r="J422" s="47"/>
      <c r="K422" s="32">
        <f t="shared" si="78"/>
        <v>0</v>
      </c>
      <c r="L422" s="48">
        <v>1.4999999999999999E-2</v>
      </c>
      <c r="M422" s="49">
        <f t="shared" si="79"/>
        <v>-50.997946611909654</v>
      </c>
      <c r="N422" s="50">
        <f>(Gesamt!$B$2-IF(H422=0,G422,H422))/365.25</f>
        <v>116</v>
      </c>
      <c r="O422" s="50">
        <f t="shared" si="74"/>
        <v>65.002053388090346</v>
      </c>
      <c r="P422" s="51">
        <f>IF(AND(OR(AND(H422&lt;=Gesamt!$B$11,G422&lt;=Gesamt!$B$11),AND(H422&gt;0,H422&lt;=Gesamt!$B$11)), O422&gt;=Gesamt!$B$4),VLOOKUP(O422,Gesamt!$B$4:$C$9,2),0)</f>
        <v>12</v>
      </c>
      <c r="Q422" s="37">
        <f>IF(M422&gt;0,((P422*K422/12)/O422*N422*((1+L422)^M422))/((1+Gesamt!$B$29)^(O422-N422)),0)</f>
        <v>0</v>
      </c>
      <c r="R422" s="52">
        <f>(F422+(IF(C422="W",IF(F422&lt;23347,VLOOKUP(23346,Staffelung,2,FALSE)*365.25,IF(F422&gt;24990,VLOOKUP(24991,Staffelung,2,FALSE)*365.25,VLOOKUP(F422,Staffelung,2,FALSE)*365.25)),Gesamt!$B$26*365.25)))</f>
        <v>23741.25</v>
      </c>
      <c r="S422" s="52">
        <f t="shared" si="80"/>
        <v>23742</v>
      </c>
      <c r="T422" s="53">
        <f t="shared" si="75"/>
        <v>65</v>
      </c>
      <c r="U422" s="49">
        <f t="shared" si="81"/>
        <v>-50.997946611909654</v>
      </c>
      <c r="V422" s="50">
        <f>(Gesamt!$B$2-IF(I422=0,G422,I422))/365.25</f>
        <v>116</v>
      </c>
      <c r="W422" s="50">
        <f t="shared" si="76"/>
        <v>65.002053388090346</v>
      </c>
      <c r="X422" s="54">
        <f>(F422+(IF(C422="W",IF(F422&lt;23347,VLOOKUP(23346,Staffelung,2,FALSE)*365.25,IF(F422&gt;24990,VLOOKUP(24991,Staffelung,2,FALSE)*365.25,VLOOKUP(F422,Staffelung,2,FALSE)*365.25)),Gesamt!$B$26*365.25)))</f>
        <v>23741.25</v>
      </c>
      <c r="Y422" s="52">
        <f t="shared" si="82"/>
        <v>23742</v>
      </c>
      <c r="Z422" s="53">
        <f t="shared" si="77"/>
        <v>65</v>
      </c>
      <c r="AA422" s="55">
        <f>IF(YEAR(Y422)&lt;=YEAR(Gesamt!$B$2),0,IF(V422&lt;Gesamt!$B$32,(IF(I422=0,G422,I422)+365.25*Gesamt!$B$32),0))</f>
        <v>0</v>
      </c>
      <c r="AB422" s="56">
        <f>IF(U422&lt;Gesamt!$B$36,Gesamt!$C$36,IF(U422&lt;Gesamt!$B$37,Gesamt!$C$37,IF(U422&lt;Gesamt!$B$38,Gesamt!$C$38,Gesamt!$C$39)))</f>
        <v>0</v>
      </c>
      <c r="AC422" s="36">
        <f>IF(AA422&gt;0,IF(AA422&lt;X422,K422/12*Gesamt!$C$32*(1+L422)^(Gesamt!$B$32-VB!V422)*(1+$K$4),0),0)</f>
        <v>0</v>
      </c>
      <c r="AD422" s="36">
        <f>(AC422/Gesamt!$B$32*V422/((1+Gesamt!$B$29)^(Gesamt!$B$32-VB!V422))*(1+AB422))</f>
        <v>0</v>
      </c>
      <c r="AE422" s="55">
        <f>IF(YEAR($Y422)&lt;=YEAR(Gesamt!$B$2),0,IF($V422&lt;Gesamt!$B$33,(IF($I422=0,$G422,$I422)+365.25*Gesamt!$B$33),0))</f>
        <v>0</v>
      </c>
      <c r="AF422" s="36" t="b">
        <f>IF(AE422&gt;0,IF(AE422&lt;$Y422,$K422/12*Gesamt!$C$33*(1+$L422)^(Gesamt!$B$33-VB!$V422)*(1+$K$4),IF(W422&gt;=35,K422/12*Gesamt!$C$33*(1+L422)^(W422-VB!V422)*(1+$K$4),0)))</f>
        <v>0</v>
      </c>
      <c r="AG422" s="36">
        <f>IF(W422&gt;=40,(AF422/Gesamt!$B$33*V422/((1+Gesamt!$B$29)^(Gesamt!$B$33-VB!V422))*(1+AB422)),IF(W422&gt;=35,(AF422/W422*V422/((1+Gesamt!$B$29)^(W422-VB!V422))*(1+AB422)),0))</f>
        <v>0</v>
      </c>
    </row>
    <row r="423" spans="4:33" x14ac:dyDescent="0.15">
      <c r="D423" s="41"/>
      <c r="F423" s="40"/>
      <c r="G423" s="40"/>
      <c r="J423" s="47"/>
      <c r="K423" s="32">
        <f t="shared" si="78"/>
        <v>0</v>
      </c>
      <c r="L423" s="48">
        <v>1.4999999999999999E-2</v>
      </c>
      <c r="M423" s="49">
        <f t="shared" si="79"/>
        <v>-50.997946611909654</v>
      </c>
      <c r="N423" s="50">
        <f>(Gesamt!$B$2-IF(H423=0,G423,H423))/365.25</f>
        <v>116</v>
      </c>
      <c r="O423" s="50">
        <f t="shared" si="74"/>
        <v>65.002053388090346</v>
      </c>
      <c r="P423" s="51">
        <f>IF(AND(OR(AND(H423&lt;=Gesamt!$B$11,G423&lt;=Gesamt!$B$11),AND(H423&gt;0,H423&lt;=Gesamt!$B$11)), O423&gt;=Gesamt!$B$4),VLOOKUP(O423,Gesamt!$B$4:$C$9,2),0)</f>
        <v>12</v>
      </c>
      <c r="Q423" s="37">
        <f>IF(M423&gt;0,((P423*K423/12)/O423*N423*((1+L423)^M423))/((1+Gesamt!$B$29)^(O423-N423)),0)</f>
        <v>0</v>
      </c>
      <c r="R423" s="52">
        <f>(F423+(IF(C423="W",IF(F423&lt;23347,VLOOKUP(23346,Staffelung,2,FALSE)*365.25,IF(F423&gt;24990,VLOOKUP(24991,Staffelung,2,FALSE)*365.25,VLOOKUP(F423,Staffelung,2,FALSE)*365.25)),Gesamt!$B$26*365.25)))</f>
        <v>23741.25</v>
      </c>
      <c r="S423" s="52">
        <f t="shared" si="80"/>
        <v>23742</v>
      </c>
      <c r="T423" s="53">
        <f t="shared" si="75"/>
        <v>65</v>
      </c>
      <c r="U423" s="49">
        <f t="shared" si="81"/>
        <v>-50.997946611909654</v>
      </c>
      <c r="V423" s="50">
        <f>(Gesamt!$B$2-IF(I423=0,G423,I423))/365.25</f>
        <v>116</v>
      </c>
      <c r="W423" s="50">
        <f t="shared" si="76"/>
        <v>65.002053388090346</v>
      </c>
      <c r="X423" s="54">
        <f>(F423+(IF(C423="W",IF(F423&lt;23347,VLOOKUP(23346,Staffelung,2,FALSE)*365.25,IF(F423&gt;24990,VLOOKUP(24991,Staffelung,2,FALSE)*365.25,VLOOKUP(F423,Staffelung,2,FALSE)*365.25)),Gesamt!$B$26*365.25)))</f>
        <v>23741.25</v>
      </c>
      <c r="Y423" s="52">
        <f t="shared" si="82"/>
        <v>23742</v>
      </c>
      <c r="Z423" s="53">
        <f t="shared" si="77"/>
        <v>65</v>
      </c>
      <c r="AA423" s="55">
        <f>IF(YEAR(Y423)&lt;=YEAR(Gesamt!$B$2),0,IF(V423&lt;Gesamt!$B$32,(IF(I423=0,G423,I423)+365.25*Gesamt!$B$32),0))</f>
        <v>0</v>
      </c>
      <c r="AB423" s="56">
        <f>IF(U423&lt;Gesamt!$B$36,Gesamt!$C$36,IF(U423&lt;Gesamt!$B$37,Gesamt!$C$37,IF(U423&lt;Gesamt!$B$38,Gesamt!$C$38,Gesamt!$C$39)))</f>
        <v>0</v>
      </c>
      <c r="AC423" s="36">
        <f>IF(AA423&gt;0,IF(AA423&lt;X423,K423/12*Gesamt!$C$32*(1+L423)^(Gesamt!$B$32-VB!V423)*(1+$K$4),0),0)</f>
        <v>0</v>
      </c>
      <c r="AD423" s="36">
        <f>(AC423/Gesamt!$B$32*V423/((1+Gesamt!$B$29)^(Gesamt!$B$32-VB!V423))*(1+AB423))</f>
        <v>0</v>
      </c>
      <c r="AE423" s="55">
        <f>IF(YEAR($Y423)&lt;=YEAR(Gesamt!$B$2),0,IF($V423&lt;Gesamt!$B$33,(IF($I423=0,$G423,$I423)+365.25*Gesamt!$B$33),0))</f>
        <v>0</v>
      </c>
      <c r="AF423" s="36" t="b">
        <f>IF(AE423&gt;0,IF(AE423&lt;$Y423,$K423/12*Gesamt!$C$33*(1+$L423)^(Gesamt!$B$33-VB!$V423)*(1+$K$4),IF(W423&gt;=35,K423/12*Gesamt!$C$33*(1+L423)^(W423-VB!V423)*(1+$K$4),0)))</f>
        <v>0</v>
      </c>
      <c r="AG423" s="36">
        <f>IF(W423&gt;=40,(AF423/Gesamt!$B$33*V423/((1+Gesamt!$B$29)^(Gesamt!$B$33-VB!V423))*(1+AB423)),IF(W423&gt;=35,(AF423/W423*V423/((1+Gesamt!$B$29)^(W423-VB!V423))*(1+AB423)),0))</f>
        <v>0</v>
      </c>
    </row>
    <row r="424" spans="4:33" x14ac:dyDescent="0.15">
      <c r="D424" s="41"/>
      <c r="F424" s="40"/>
      <c r="G424" s="40"/>
      <c r="J424" s="47"/>
      <c r="K424" s="32">
        <f t="shared" si="78"/>
        <v>0</v>
      </c>
      <c r="L424" s="48">
        <v>1.4999999999999999E-2</v>
      </c>
      <c r="M424" s="49">
        <f t="shared" si="79"/>
        <v>-50.997946611909654</v>
      </c>
      <c r="N424" s="50">
        <f>(Gesamt!$B$2-IF(H424=0,G424,H424))/365.25</f>
        <v>116</v>
      </c>
      <c r="O424" s="50">
        <f t="shared" si="74"/>
        <v>65.002053388090346</v>
      </c>
      <c r="P424" s="51">
        <f>IF(AND(OR(AND(H424&lt;=Gesamt!$B$11,G424&lt;=Gesamt!$B$11),AND(H424&gt;0,H424&lt;=Gesamt!$B$11)), O424&gt;=Gesamt!$B$4),VLOOKUP(O424,Gesamt!$B$4:$C$9,2),0)</f>
        <v>12</v>
      </c>
      <c r="Q424" s="37">
        <f>IF(M424&gt;0,((P424*K424/12)/O424*N424*((1+L424)^M424))/((1+Gesamt!$B$29)^(O424-N424)),0)</f>
        <v>0</v>
      </c>
      <c r="R424" s="52">
        <f>(F424+(IF(C424="W",IF(F424&lt;23347,VLOOKUP(23346,Staffelung,2,FALSE)*365.25,IF(F424&gt;24990,VLOOKUP(24991,Staffelung,2,FALSE)*365.25,VLOOKUP(F424,Staffelung,2,FALSE)*365.25)),Gesamt!$B$26*365.25)))</f>
        <v>23741.25</v>
      </c>
      <c r="S424" s="52">
        <f t="shared" si="80"/>
        <v>23742</v>
      </c>
      <c r="T424" s="53">
        <f t="shared" si="75"/>
        <v>65</v>
      </c>
      <c r="U424" s="49">
        <f t="shared" si="81"/>
        <v>-50.997946611909654</v>
      </c>
      <c r="V424" s="50">
        <f>(Gesamt!$B$2-IF(I424=0,G424,I424))/365.25</f>
        <v>116</v>
      </c>
      <c r="W424" s="50">
        <f t="shared" si="76"/>
        <v>65.002053388090346</v>
      </c>
      <c r="X424" s="54">
        <f>(F424+(IF(C424="W",IF(F424&lt;23347,VLOOKUP(23346,Staffelung,2,FALSE)*365.25,IF(F424&gt;24990,VLOOKUP(24991,Staffelung,2,FALSE)*365.25,VLOOKUP(F424,Staffelung,2,FALSE)*365.25)),Gesamt!$B$26*365.25)))</f>
        <v>23741.25</v>
      </c>
      <c r="Y424" s="52">
        <f t="shared" si="82"/>
        <v>23742</v>
      </c>
      <c r="Z424" s="53">
        <f t="shared" si="77"/>
        <v>65</v>
      </c>
      <c r="AA424" s="55">
        <f>IF(YEAR(Y424)&lt;=YEAR(Gesamt!$B$2),0,IF(V424&lt;Gesamt!$B$32,(IF(I424=0,G424,I424)+365.25*Gesamt!$B$32),0))</f>
        <v>0</v>
      </c>
      <c r="AB424" s="56">
        <f>IF(U424&lt;Gesamt!$B$36,Gesamt!$C$36,IF(U424&lt;Gesamt!$B$37,Gesamt!$C$37,IF(U424&lt;Gesamt!$B$38,Gesamt!$C$38,Gesamt!$C$39)))</f>
        <v>0</v>
      </c>
      <c r="AC424" s="36">
        <f>IF(AA424&gt;0,IF(AA424&lt;X424,K424/12*Gesamt!$C$32*(1+L424)^(Gesamt!$B$32-VB!V424)*(1+$K$4),0),0)</f>
        <v>0</v>
      </c>
      <c r="AD424" s="36">
        <f>(AC424/Gesamt!$B$32*V424/((1+Gesamt!$B$29)^(Gesamt!$B$32-VB!V424))*(1+AB424))</f>
        <v>0</v>
      </c>
      <c r="AE424" s="55">
        <f>IF(YEAR($Y424)&lt;=YEAR(Gesamt!$B$2),0,IF($V424&lt;Gesamt!$B$33,(IF($I424=0,$G424,$I424)+365.25*Gesamt!$B$33),0))</f>
        <v>0</v>
      </c>
      <c r="AF424" s="36" t="b">
        <f>IF(AE424&gt;0,IF(AE424&lt;$Y424,$K424/12*Gesamt!$C$33*(1+$L424)^(Gesamt!$B$33-VB!$V424)*(1+$K$4),IF(W424&gt;=35,K424/12*Gesamt!$C$33*(1+L424)^(W424-VB!V424)*(1+$K$4),0)))</f>
        <v>0</v>
      </c>
      <c r="AG424" s="36">
        <f>IF(W424&gt;=40,(AF424/Gesamt!$B$33*V424/((1+Gesamt!$B$29)^(Gesamt!$B$33-VB!V424))*(1+AB424)),IF(W424&gt;=35,(AF424/W424*V424/((1+Gesamt!$B$29)^(W424-VB!V424))*(1+AB424)),0))</f>
        <v>0</v>
      </c>
    </row>
    <row r="425" spans="4:33" x14ac:dyDescent="0.15">
      <c r="D425" s="41"/>
      <c r="F425" s="40"/>
      <c r="G425" s="40"/>
      <c r="J425" s="47"/>
      <c r="K425" s="32">
        <f t="shared" si="78"/>
        <v>0</v>
      </c>
      <c r="L425" s="48">
        <v>1.4999999999999999E-2</v>
      </c>
      <c r="M425" s="49">
        <f t="shared" si="79"/>
        <v>-50.997946611909654</v>
      </c>
      <c r="N425" s="50">
        <f>(Gesamt!$B$2-IF(H425=0,G425,H425))/365.25</f>
        <v>116</v>
      </c>
      <c r="O425" s="50">
        <f t="shared" si="74"/>
        <v>65.002053388090346</v>
      </c>
      <c r="P425" s="51">
        <f>IF(AND(OR(AND(H425&lt;=Gesamt!$B$11,G425&lt;=Gesamt!$B$11),AND(H425&gt;0,H425&lt;=Gesamt!$B$11)), O425&gt;=Gesamt!$B$4),VLOOKUP(O425,Gesamt!$B$4:$C$9,2),0)</f>
        <v>12</v>
      </c>
      <c r="Q425" s="37">
        <f>IF(M425&gt;0,((P425*K425/12)/O425*N425*((1+L425)^M425))/((1+Gesamt!$B$29)^(O425-N425)),0)</f>
        <v>0</v>
      </c>
      <c r="R425" s="52">
        <f>(F425+(IF(C425="W",IF(F425&lt;23347,VLOOKUP(23346,Staffelung,2,FALSE)*365.25,IF(F425&gt;24990,VLOOKUP(24991,Staffelung,2,FALSE)*365.25,VLOOKUP(F425,Staffelung,2,FALSE)*365.25)),Gesamt!$B$26*365.25)))</f>
        <v>23741.25</v>
      </c>
      <c r="S425" s="52">
        <f t="shared" si="80"/>
        <v>23742</v>
      </c>
      <c r="T425" s="53">
        <f t="shared" si="75"/>
        <v>65</v>
      </c>
      <c r="U425" s="49">
        <f t="shared" si="81"/>
        <v>-50.997946611909654</v>
      </c>
      <c r="V425" s="50">
        <f>(Gesamt!$B$2-IF(I425=0,G425,I425))/365.25</f>
        <v>116</v>
      </c>
      <c r="W425" s="50">
        <f t="shared" si="76"/>
        <v>65.002053388090346</v>
      </c>
      <c r="X425" s="54">
        <f>(F425+(IF(C425="W",IF(F425&lt;23347,VLOOKUP(23346,Staffelung,2,FALSE)*365.25,IF(F425&gt;24990,VLOOKUP(24991,Staffelung,2,FALSE)*365.25,VLOOKUP(F425,Staffelung,2,FALSE)*365.25)),Gesamt!$B$26*365.25)))</f>
        <v>23741.25</v>
      </c>
      <c r="Y425" s="52">
        <f t="shared" si="82"/>
        <v>23742</v>
      </c>
      <c r="Z425" s="53">
        <f t="shared" si="77"/>
        <v>65</v>
      </c>
      <c r="AA425" s="55">
        <f>IF(YEAR(Y425)&lt;=YEAR(Gesamt!$B$2),0,IF(V425&lt;Gesamt!$B$32,(IF(I425=0,G425,I425)+365.25*Gesamt!$B$32),0))</f>
        <v>0</v>
      </c>
      <c r="AB425" s="56">
        <f>IF(U425&lt;Gesamt!$B$36,Gesamt!$C$36,IF(U425&lt;Gesamt!$B$37,Gesamt!$C$37,IF(U425&lt;Gesamt!$B$38,Gesamt!$C$38,Gesamt!$C$39)))</f>
        <v>0</v>
      </c>
      <c r="AC425" s="36">
        <f>IF(AA425&gt;0,IF(AA425&lt;X425,K425/12*Gesamt!$C$32*(1+L425)^(Gesamt!$B$32-VB!V425)*(1+$K$4),0),0)</f>
        <v>0</v>
      </c>
      <c r="AD425" s="36">
        <f>(AC425/Gesamt!$B$32*V425/((1+Gesamt!$B$29)^(Gesamt!$B$32-VB!V425))*(1+AB425))</f>
        <v>0</v>
      </c>
      <c r="AE425" s="55">
        <f>IF(YEAR($Y425)&lt;=YEAR(Gesamt!$B$2),0,IF($V425&lt;Gesamt!$B$33,(IF($I425=0,$G425,$I425)+365.25*Gesamt!$B$33),0))</f>
        <v>0</v>
      </c>
      <c r="AF425" s="36" t="b">
        <f>IF(AE425&gt;0,IF(AE425&lt;$Y425,$K425/12*Gesamt!$C$33*(1+$L425)^(Gesamt!$B$33-VB!$V425)*(1+$K$4),IF(W425&gt;=35,K425/12*Gesamt!$C$33*(1+L425)^(W425-VB!V425)*(1+$K$4),0)))</f>
        <v>0</v>
      </c>
      <c r="AG425" s="36">
        <f>IF(W425&gt;=40,(AF425/Gesamt!$B$33*V425/((1+Gesamt!$B$29)^(Gesamt!$B$33-VB!V425))*(1+AB425)),IF(W425&gt;=35,(AF425/W425*V425/((1+Gesamt!$B$29)^(W425-VB!V425))*(1+AB425)),0))</f>
        <v>0</v>
      </c>
    </row>
    <row r="426" spans="4:33" x14ac:dyDescent="0.15">
      <c r="D426" s="41"/>
      <c r="F426" s="40"/>
      <c r="G426" s="40"/>
      <c r="J426" s="47"/>
      <c r="K426" s="32">
        <f t="shared" si="78"/>
        <v>0</v>
      </c>
      <c r="L426" s="48">
        <v>1.4999999999999999E-2</v>
      </c>
      <c r="M426" s="49">
        <f t="shared" si="79"/>
        <v>-50.997946611909654</v>
      </c>
      <c r="N426" s="50">
        <f>(Gesamt!$B$2-IF(H426=0,G426,H426))/365.25</f>
        <v>116</v>
      </c>
      <c r="O426" s="50">
        <f t="shared" si="74"/>
        <v>65.002053388090346</v>
      </c>
      <c r="P426" s="51">
        <f>IF(AND(OR(AND(H426&lt;=Gesamt!$B$11,G426&lt;=Gesamt!$B$11),AND(H426&gt;0,H426&lt;=Gesamt!$B$11)), O426&gt;=Gesamt!$B$4),VLOOKUP(O426,Gesamt!$B$4:$C$9,2),0)</f>
        <v>12</v>
      </c>
      <c r="Q426" s="37">
        <f>IF(M426&gt;0,((P426*K426/12)/O426*N426*((1+L426)^M426))/((1+Gesamt!$B$29)^(O426-N426)),0)</f>
        <v>0</v>
      </c>
      <c r="R426" s="52">
        <f>(F426+(IF(C426="W",IF(F426&lt;23347,VLOOKUP(23346,Staffelung,2,FALSE)*365.25,IF(F426&gt;24990,VLOOKUP(24991,Staffelung,2,FALSE)*365.25,VLOOKUP(F426,Staffelung,2,FALSE)*365.25)),Gesamt!$B$26*365.25)))</f>
        <v>23741.25</v>
      </c>
      <c r="S426" s="52">
        <f t="shared" si="80"/>
        <v>23742</v>
      </c>
      <c r="T426" s="53">
        <f t="shared" si="75"/>
        <v>65</v>
      </c>
      <c r="U426" s="49">
        <f t="shared" si="81"/>
        <v>-50.997946611909654</v>
      </c>
      <c r="V426" s="50">
        <f>(Gesamt!$B$2-IF(I426=0,G426,I426))/365.25</f>
        <v>116</v>
      </c>
      <c r="W426" s="50">
        <f t="shared" si="76"/>
        <v>65.002053388090346</v>
      </c>
      <c r="X426" s="54">
        <f>(F426+(IF(C426="W",IF(F426&lt;23347,VLOOKUP(23346,Staffelung,2,FALSE)*365.25,IF(F426&gt;24990,VLOOKUP(24991,Staffelung,2,FALSE)*365.25,VLOOKUP(F426,Staffelung,2,FALSE)*365.25)),Gesamt!$B$26*365.25)))</f>
        <v>23741.25</v>
      </c>
      <c r="Y426" s="52">
        <f t="shared" si="82"/>
        <v>23742</v>
      </c>
      <c r="Z426" s="53">
        <f t="shared" si="77"/>
        <v>65</v>
      </c>
      <c r="AA426" s="55">
        <f>IF(YEAR(Y426)&lt;=YEAR(Gesamt!$B$2),0,IF(V426&lt;Gesamt!$B$32,(IF(I426=0,G426,I426)+365.25*Gesamt!$B$32),0))</f>
        <v>0</v>
      </c>
      <c r="AB426" s="56">
        <f>IF(U426&lt;Gesamt!$B$36,Gesamt!$C$36,IF(U426&lt;Gesamt!$B$37,Gesamt!$C$37,IF(U426&lt;Gesamt!$B$38,Gesamt!$C$38,Gesamt!$C$39)))</f>
        <v>0</v>
      </c>
      <c r="AC426" s="36">
        <f>IF(AA426&gt;0,IF(AA426&lt;X426,K426/12*Gesamt!$C$32*(1+L426)^(Gesamt!$B$32-VB!V426)*(1+$K$4),0),0)</f>
        <v>0</v>
      </c>
      <c r="AD426" s="36">
        <f>(AC426/Gesamt!$B$32*V426/((1+Gesamt!$B$29)^(Gesamt!$B$32-VB!V426))*(1+AB426))</f>
        <v>0</v>
      </c>
      <c r="AE426" s="55">
        <f>IF(YEAR($Y426)&lt;=YEAR(Gesamt!$B$2),0,IF($V426&lt;Gesamt!$B$33,(IF($I426=0,$G426,$I426)+365.25*Gesamt!$B$33),0))</f>
        <v>0</v>
      </c>
      <c r="AF426" s="36" t="b">
        <f>IF(AE426&gt;0,IF(AE426&lt;$Y426,$K426/12*Gesamt!$C$33*(1+$L426)^(Gesamt!$B$33-VB!$V426)*(1+$K$4),IF(W426&gt;=35,K426/12*Gesamt!$C$33*(1+L426)^(W426-VB!V426)*(1+$K$4),0)))</f>
        <v>0</v>
      </c>
      <c r="AG426" s="36">
        <f>IF(W426&gt;=40,(AF426/Gesamt!$B$33*V426/((1+Gesamt!$B$29)^(Gesamt!$B$33-VB!V426))*(1+AB426)),IF(W426&gt;=35,(AF426/W426*V426/((1+Gesamt!$B$29)^(W426-VB!V426))*(1+AB426)),0))</f>
        <v>0</v>
      </c>
    </row>
    <row r="427" spans="4:33" x14ac:dyDescent="0.15">
      <c r="D427" s="41"/>
      <c r="F427" s="40"/>
      <c r="G427" s="40"/>
      <c r="J427" s="47"/>
      <c r="K427" s="32">
        <f t="shared" si="78"/>
        <v>0</v>
      </c>
      <c r="L427" s="48">
        <v>1.4999999999999999E-2</v>
      </c>
      <c r="M427" s="49">
        <f t="shared" si="79"/>
        <v>-50.997946611909654</v>
      </c>
      <c r="N427" s="50">
        <f>(Gesamt!$B$2-IF(H427=0,G427,H427))/365.25</f>
        <v>116</v>
      </c>
      <c r="O427" s="50">
        <f t="shared" si="74"/>
        <v>65.002053388090346</v>
      </c>
      <c r="P427" s="51">
        <f>IF(AND(OR(AND(H427&lt;=Gesamt!$B$11,G427&lt;=Gesamt!$B$11),AND(H427&gt;0,H427&lt;=Gesamt!$B$11)), O427&gt;=Gesamt!$B$4),VLOOKUP(O427,Gesamt!$B$4:$C$9,2),0)</f>
        <v>12</v>
      </c>
      <c r="Q427" s="37">
        <f>IF(M427&gt;0,((P427*K427/12)/O427*N427*((1+L427)^M427))/((1+Gesamt!$B$29)^(O427-N427)),0)</f>
        <v>0</v>
      </c>
      <c r="R427" s="52">
        <f>(F427+(IF(C427="W",IF(F427&lt;23347,VLOOKUP(23346,Staffelung,2,FALSE)*365.25,IF(F427&gt;24990,VLOOKUP(24991,Staffelung,2,FALSE)*365.25,VLOOKUP(F427,Staffelung,2,FALSE)*365.25)),Gesamt!$B$26*365.25)))</f>
        <v>23741.25</v>
      </c>
      <c r="S427" s="52">
        <f t="shared" si="80"/>
        <v>23742</v>
      </c>
      <c r="T427" s="53">
        <f t="shared" si="75"/>
        <v>65</v>
      </c>
      <c r="U427" s="49">
        <f t="shared" si="81"/>
        <v>-50.997946611909654</v>
      </c>
      <c r="V427" s="50">
        <f>(Gesamt!$B$2-IF(I427=0,G427,I427))/365.25</f>
        <v>116</v>
      </c>
      <c r="W427" s="50">
        <f t="shared" si="76"/>
        <v>65.002053388090346</v>
      </c>
      <c r="X427" s="54">
        <f>(F427+(IF(C427="W",IF(F427&lt;23347,VLOOKUP(23346,Staffelung,2,FALSE)*365.25,IF(F427&gt;24990,VLOOKUP(24991,Staffelung,2,FALSE)*365.25,VLOOKUP(F427,Staffelung,2,FALSE)*365.25)),Gesamt!$B$26*365.25)))</f>
        <v>23741.25</v>
      </c>
      <c r="Y427" s="52">
        <f t="shared" si="82"/>
        <v>23742</v>
      </c>
      <c r="Z427" s="53">
        <f t="shared" si="77"/>
        <v>65</v>
      </c>
      <c r="AA427" s="55">
        <f>IF(YEAR(Y427)&lt;=YEAR(Gesamt!$B$2),0,IF(V427&lt;Gesamt!$B$32,(IF(I427=0,G427,I427)+365.25*Gesamt!$B$32),0))</f>
        <v>0</v>
      </c>
      <c r="AB427" s="56">
        <f>IF(U427&lt;Gesamt!$B$36,Gesamt!$C$36,IF(U427&lt;Gesamt!$B$37,Gesamt!$C$37,IF(U427&lt;Gesamt!$B$38,Gesamt!$C$38,Gesamt!$C$39)))</f>
        <v>0</v>
      </c>
      <c r="AC427" s="36">
        <f>IF(AA427&gt;0,IF(AA427&lt;X427,K427/12*Gesamt!$C$32*(1+L427)^(Gesamt!$B$32-VB!V427)*(1+$K$4),0),0)</f>
        <v>0</v>
      </c>
      <c r="AD427" s="36">
        <f>(AC427/Gesamt!$B$32*V427/((1+Gesamt!$B$29)^(Gesamt!$B$32-VB!V427))*(1+AB427))</f>
        <v>0</v>
      </c>
      <c r="AE427" s="55">
        <f>IF(YEAR($Y427)&lt;=YEAR(Gesamt!$B$2),0,IF($V427&lt;Gesamt!$B$33,(IF($I427=0,$G427,$I427)+365.25*Gesamt!$B$33),0))</f>
        <v>0</v>
      </c>
      <c r="AF427" s="36" t="b">
        <f>IF(AE427&gt;0,IF(AE427&lt;$Y427,$K427/12*Gesamt!$C$33*(1+$L427)^(Gesamt!$B$33-VB!$V427)*(1+$K$4),IF(W427&gt;=35,K427/12*Gesamt!$C$33*(1+L427)^(W427-VB!V427)*(1+$K$4),0)))</f>
        <v>0</v>
      </c>
      <c r="AG427" s="36">
        <f>IF(W427&gt;=40,(AF427/Gesamt!$B$33*V427/((1+Gesamt!$B$29)^(Gesamt!$B$33-VB!V427))*(1+AB427)),IF(W427&gt;=35,(AF427/W427*V427/((1+Gesamt!$B$29)^(W427-VB!V427))*(1+AB427)),0))</f>
        <v>0</v>
      </c>
    </row>
    <row r="428" spans="4:33" x14ac:dyDescent="0.15">
      <c r="D428" s="41"/>
      <c r="F428" s="40"/>
      <c r="G428" s="40"/>
      <c r="J428" s="47"/>
      <c r="K428" s="32">
        <f t="shared" si="78"/>
        <v>0</v>
      </c>
      <c r="L428" s="48">
        <v>1.4999999999999999E-2</v>
      </c>
      <c r="M428" s="49">
        <f t="shared" si="79"/>
        <v>-50.997946611909654</v>
      </c>
      <c r="N428" s="50">
        <f>(Gesamt!$B$2-IF(H428=0,G428,H428))/365.25</f>
        <v>116</v>
      </c>
      <c r="O428" s="50">
        <f t="shared" si="74"/>
        <v>65.002053388090346</v>
      </c>
      <c r="P428" s="51">
        <f>IF(AND(OR(AND(H428&lt;=Gesamt!$B$11,G428&lt;=Gesamt!$B$11),AND(H428&gt;0,H428&lt;=Gesamt!$B$11)), O428&gt;=Gesamt!$B$4),VLOOKUP(O428,Gesamt!$B$4:$C$9,2),0)</f>
        <v>12</v>
      </c>
      <c r="Q428" s="37">
        <f>IF(M428&gt;0,((P428*K428/12)/O428*N428*((1+L428)^M428))/((1+Gesamt!$B$29)^(O428-N428)),0)</f>
        <v>0</v>
      </c>
      <c r="R428" s="52">
        <f>(F428+(IF(C428="W",IF(F428&lt;23347,VLOOKUP(23346,Staffelung,2,FALSE)*365.25,IF(F428&gt;24990,VLOOKUP(24991,Staffelung,2,FALSE)*365.25,VLOOKUP(F428,Staffelung,2,FALSE)*365.25)),Gesamt!$B$26*365.25)))</f>
        <v>23741.25</v>
      </c>
      <c r="S428" s="52">
        <f t="shared" si="80"/>
        <v>23742</v>
      </c>
      <c r="T428" s="53">
        <f t="shared" si="75"/>
        <v>65</v>
      </c>
      <c r="U428" s="49">
        <f t="shared" si="81"/>
        <v>-50.997946611909654</v>
      </c>
      <c r="V428" s="50">
        <f>(Gesamt!$B$2-IF(I428=0,G428,I428))/365.25</f>
        <v>116</v>
      </c>
      <c r="W428" s="50">
        <f t="shared" si="76"/>
        <v>65.002053388090346</v>
      </c>
      <c r="X428" s="54">
        <f>(F428+(IF(C428="W",IF(F428&lt;23347,VLOOKUP(23346,Staffelung,2,FALSE)*365.25,IF(F428&gt;24990,VLOOKUP(24991,Staffelung,2,FALSE)*365.25,VLOOKUP(F428,Staffelung,2,FALSE)*365.25)),Gesamt!$B$26*365.25)))</f>
        <v>23741.25</v>
      </c>
      <c r="Y428" s="52">
        <f t="shared" si="82"/>
        <v>23742</v>
      </c>
      <c r="Z428" s="53">
        <f t="shared" si="77"/>
        <v>65</v>
      </c>
      <c r="AA428" s="55">
        <f>IF(YEAR(Y428)&lt;=YEAR(Gesamt!$B$2),0,IF(V428&lt;Gesamt!$B$32,(IF(I428=0,G428,I428)+365.25*Gesamt!$B$32),0))</f>
        <v>0</v>
      </c>
      <c r="AB428" s="56">
        <f>IF(U428&lt;Gesamt!$B$36,Gesamt!$C$36,IF(U428&lt;Gesamt!$B$37,Gesamt!$C$37,IF(U428&lt;Gesamt!$B$38,Gesamt!$C$38,Gesamt!$C$39)))</f>
        <v>0</v>
      </c>
      <c r="AC428" s="36">
        <f>IF(AA428&gt;0,IF(AA428&lt;X428,K428/12*Gesamt!$C$32*(1+L428)^(Gesamt!$B$32-VB!V428)*(1+$K$4),0),0)</f>
        <v>0</v>
      </c>
      <c r="AD428" s="36">
        <f>(AC428/Gesamt!$B$32*V428/((1+Gesamt!$B$29)^(Gesamt!$B$32-VB!V428))*(1+AB428))</f>
        <v>0</v>
      </c>
      <c r="AE428" s="55">
        <f>IF(YEAR($Y428)&lt;=YEAR(Gesamt!$B$2),0,IF($V428&lt;Gesamt!$B$33,(IF($I428=0,$G428,$I428)+365.25*Gesamt!$B$33),0))</f>
        <v>0</v>
      </c>
      <c r="AF428" s="36" t="b">
        <f>IF(AE428&gt;0,IF(AE428&lt;$Y428,$K428/12*Gesamt!$C$33*(1+$L428)^(Gesamt!$B$33-VB!$V428)*(1+$K$4),IF(W428&gt;=35,K428/12*Gesamt!$C$33*(1+L428)^(W428-VB!V428)*(1+$K$4),0)))</f>
        <v>0</v>
      </c>
      <c r="AG428" s="36">
        <f>IF(W428&gt;=40,(AF428/Gesamt!$B$33*V428/((1+Gesamt!$B$29)^(Gesamt!$B$33-VB!V428))*(1+AB428)),IF(W428&gt;=35,(AF428/W428*V428/((1+Gesamt!$B$29)^(W428-VB!V428))*(1+AB428)),0))</f>
        <v>0</v>
      </c>
    </row>
    <row r="429" spans="4:33" x14ac:dyDescent="0.15">
      <c r="D429" s="41"/>
      <c r="F429" s="40"/>
      <c r="G429" s="40"/>
      <c r="J429" s="47"/>
      <c r="K429" s="32">
        <f t="shared" si="78"/>
        <v>0</v>
      </c>
      <c r="L429" s="48">
        <v>1.4999999999999999E-2</v>
      </c>
      <c r="M429" s="49">
        <f t="shared" si="79"/>
        <v>-50.997946611909654</v>
      </c>
      <c r="N429" s="50">
        <f>(Gesamt!$B$2-IF(H429=0,G429,H429))/365.25</f>
        <v>116</v>
      </c>
      <c r="O429" s="50">
        <f t="shared" si="74"/>
        <v>65.002053388090346</v>
      </c>
      <c r="P429" s="51">
        <f>IF(AND(OR(AND(H429&lt;=Gesamt!$B$11,G429&lt;=Gesamt!$B$11),AND(H429&gt;0,H429&lt;=Gesamt!$B$11)), O429&gt;=Gesamt!$B$4),VLOOKUP(O429,Gesamt!$B$4:$C$9,2),0)</f>
        <v>12</v>
      </c>
      <c r="Q429" s="37">
        <f>IF(M429&gt;0,((P429*K429/12)/O429*N429*((1+L429)^M429))/((1+Gesamt!$B$29)^(O429-N429)),0)</f>
        <v>0</v>
      </c>
      <c r="R429" s="52">
        <f>(F429+(IF(C429="W",IF(F429&lt;23347,VLOOKUP(23346,Staffelung,2,FALSE)*365.25,IF(F429&gt;24990,VLOOKUP(24991,Staffelung,2,FALSE)*365.25,VLOOKUP(F429,Staffelung,2,FALSE)*365.25)),Gesamt!$B$26*365.25)))</f>
        <v>23741.25</v>
      </c>
      <c r="S429" s="52">
        <f t="shared" si="80"/>
        <v>23742</v>
      </c>
      <c r="T429" s="53">
        <f t="shared" si="75"/>
        <v>65</v>
      </c>
      <c r="U429" s="49">
        <f t="shared" si="81"/>
        <v>-50.997946611909654</v>
      </c>
      <c r="V429" s="50">
        <f>(Gesamt!$B$2-IF(I429=0,G429,I429))/365.25</f>
        <v>116</v>
      </c>
      <c r="W429" s="50">
        <f t="shared" si="76"/>
        <v>65.002053388090346</v>
      </c>
      <c r="X429" s="54">
        <f>(F429+(IF(C429="W",IF(F429&lt;23347,VLOOKUP(23346,Staffelung,2,FALSE)*365.25,IF(F429&gt;24990,VLOOKUP(24991,Staffelung,2,FALSE)*365.25,VLOOKUP(F429,Staffelung,2,FALSE)*365.25)),Gesamt!$B$26*365.25)))</f>
        <v>23741.25</v>
      </c>
      <c r="Y429" s="52">
        <f t="shared" si="82"/>
        <v>23742</v>
      </c>
      <c r="Z429" s="53">
        <f t="shared" si="77"/>
        <v>65</v>
      </c>
      <c r="AA429" s="55">
        <f>IF(YEAR(Y429)&lt;=YEAR(Gesamt!$B$2),0,IF(V429&lt;Gesamt!$B$32,(IF(I429=0,G429,I429)+365.25*Gesamt!$B$32),0))</f>
        <v>0</v>
      </c>
      <c r="AB429" s="56">
        <f>IF(U429&lt;Gesamt!$B$36,Gesamt!$C$36,IF(U429&lt;Gesamt!$B$37,Gesamt!$C$37,IF(U429&lt;Gesamt!$B$38,Gesamt!$C$38,Gesamt!$C$39)))</f>
        <v>0</v>
      </c>
      <c r="AC429" s="36">
        <f>IF(AA429&gt;0,IF(AA429&lt;X429,K429/12*Gesamt!$C$32*(1+L429)^(Gesamt!$B$32-VB!V429)*(1+$K$4),0),0)</f>
        <v>0</v>
      </c>
      <c r="AD429" s="36">
        <f>(AC429/Gesamt!$B$32*V429/((1+Gesamt!$B$29)^(Gesamt!$B$32-VB!V429))*(1+AB429))</f>
        <v>0</v>
      </c>
      <c r="AE429" s="55">
        <f>IF(YEAR($Y429)&lt;=YEAR(Gesamt!$B$2),0,IF($V429&lt;Gesamt!$B$33,(IF($I429=0,$G429,$I429)+365.25*Gesamt!$B$33),0))</f>
        <v>0</v>
      </c>
      <c r="AF429" s="36" t="b">
        <f>IF(AE429&gt;0,IF(AE429&lt;$Y429,$K429/12*Gesamt!$C$33*(1+$L429)^(Gesamt!$B$33-VB!$V429)*(1+$K$4),IF(W429&gt;=35,K429/12*Gesamt!$C$33*(1+L429)^(W429-VB!V429)*(1+$K$4),0)))</f>
        <v>0</v>
      </c>
      <c r="AG429" s="36">
        <f>IF(W429&gt;=40,(AF429/Gesamt!$B$33*V429/((1+Gesamt!$B$29)^(Gesamt!$B$33-VB!V429))*(1+AB429)),IF(W429&gt;=35,(AF429/W429*V429/((1+Gesamt!$B$29)^(W429-VB!V429))*(1+AB429)),0))</f>
        <v>0</v>
      </c>
    </row>
    <row r="430" spans="4:33" x14ac:dyDescent="0.15">
      <c r="D430" s="41"/>
      <c r="F430" s="40"/>
      <c r="G430" s="40"/>
      <c r="J430" s="47"/>
      <c r="K430" s="32">
        <f t="shared" si="78"/>
        <v>0</v>
      </c>
      <c r="L430" s="48">
        <v>1.4999999999999999E-2</v>
      </c>
      <c r="M430" s="49">
        <f t="shared" si="79"/>
        <v>-50.997946611909654</v>
      </c>
      <c r="N430" s="50">
        <f>(Gesamt!$B$2-IF(H430=0,G430,H430))/365.25</f>
        <v>116</v>
      </c>
      <c r="O430" s="50">
        <f t="shared" si="74"/>
        <v>65.002053388090346</v>
      </c>
      <c r="P430" s="51">
        <f>IF(AND(OR(AND(H430&lt;=Gesamt!$B$11,G430&lt;=Gesamt!$B$11),AND(H430&gt;0,H430&lt;=Gesamt!$B$11)), O430&gt;=Gesamt!$B$4),VLOOKUP(O430,Gesamt!$B$4:$C$9,2),0)</f>
        <v>12</v>
      </c>
      <c r="Q430" s="37">
        <f>IF(M430&gt;0,((P430*K430/12)/O430*N430*((1+L430)^M430))/((1+Gesamt!$B$29)^(O430-N430)),0)</f>
        <v>0</v>
      </c>
      <c r="R430" s="52">
        <f>(F430+(IF(C430="W",IF(F430&lt;23347,VLOOKUP(23346,Staffelung,2,FALSE)*365.25,IF(F430&gt;24990,VLOOKUP(24991,Staffelung,2,FALSE)*365.25,VLOOKUP(F430,Staffelung,2,FALSE)*365.25)),Gesamt!$B$26*365.25)))</f>
        <v>23741.25</v>
      </c>
      <c r="S430" s="52">
        <f t="shared" si="80"/>
        <v>23742</v>
      </c>
      <c r="T430" s="53">
        <f t="shared" si="75"/>
        <v>65</v>
      </c>
      <c r="U430" s="49">
        <f t="shared" si="81"/>
        <v>-50.997946611909654</v>
      </c>
      <c r="V430" s="50">
        <f>(Gesamt!$B$2-IF(I430=0,G430,I430))/365.25</f>
        <v>116</v>
      </c>
      <c r="W430" s="50">
        <f t="shared" si="76"/>
        <v>65.002053388090346</v>
      </c>
      <c r="X430" s="54">
        <f>(F430+(IF(C430="W",IF(F430&lt;23347,VLOOKUP(23346,Staffelung,2,FALSE)*365.25,IF(F430&gt;24990,VLOOKUP(24991,Staffelung,2,FALSE)*365.25,VLOOKUP(F430,Staffelung,2,FALSE)*365.25)),Gesamt!$B$26*365.25)))</f>
        <v>23741.25</v>
      </c>
      <c r="Y430" s="52">
        <f t="shared" si="82"/>
        <v>23742</v>
      </c>
      <c r="Z430" s="53">
        <f t="shared" si="77"/>
        <v>65</v>
      </c>
      <c r="AA430" s="55">
        <f>IF(YEAR(Y430)&lt;=YEAR(Gesamt!$B$2),0,IF(V430&lt;Gesamt!$B$32,(IF(I430=0,G430,I430)+365.25*Gesamt!$B$32),0))</f>
        <v>0</v>
      </c>
      <c r="AB430" s="56">
        <f>IF(U430&lt;Gesamt!$B$36,Gesamt!$C$36,IF(U430&lt;Gesamt!$B$37,Gesamt!$C$37,IF(U430&lt;Gesamt!$B$38,Gesamt!$C$38,Gesamt!$C$39)))</f>
        <v>0</v>
      </c>
      <c r="AC430" s="36">
        <f>IF(AA430&gt;0,IF(AA430&lt;X430,K430/12*Gesamt!$C$32*(1+L430)^(Gesamt!$B$32-VB!V430)*(1+$K$4),0),0)</f>
        <v>0</v>
      </c>
      <c r="AD430" s="36">
        <f>(AC430/Gesamt!$B$32*V430/((1+Gesamt!$B$29)^(Gesamt!$B$32-VB!V430))*(1+AB430))</f>
        <v>0</v>
      </c>
      <c r="AE430" s="55">
        <f>IF(YEAR($Y430)&lt;=YEAR(Gesamt!$B$2),0,IF($V430&lt;Gesamt!$B$33,(IF($I430=0,$G430,$I430)+365.25*Gesamt!$B$33),0))</f>
        <v>0</v>
      </c>
      <c r="AF430" s="36" t="b">
        <f>IF(AE430&gt;0,IF(AE430&lt;$Y430,$K430/12*Gesamt!$C$33*(1+$L430)^(Gesamt!$B$33-VB!$V430)*(1+$K$4),IF(W430&gt;=35,K430/12*Gesamt!$C$33*(1+L430)^(W430-VB!V430)*(1+$K$4),0)))</f>
        <v>0</v>
      </c>
      <c r="AG430" s="36">
        <f>IF(W430&gt;=40,(AF430/Gesamt!$B$33*V430/((1+Gesamt!$B$29)^(Gesamt!$B$33-VB!V430))*(1+AB430)),IF(W430&gt;=35,(AF430/W430*V430/((1+Gesamt!$B$29)^(W430-VB!V430))*(1+AB430)),0))</f>
        <v>0</v>
      </c>
    </row>
    <row r="431" spans="4:33" x14ac:dyDescent="0.15">
      <c r="D431" s="41"/>
      <c r="F431" s="40"/>
      <c r="G431" s="40"/>
      <c r="J431" s="47"/>
      <c r="K431" s="32">
        <f t="shared" si="78"/>
        <v>0</v>
      </c>
      <c r="L431" s="48">
        <v>1.4999999999999999E-2</v>
      </c>
      <c r="M431" s="49">
        <f t="shared" si="79"/>
        <v>-50.997946611909654</v>
      </c>
      <c r="N431" s="50">
        <f>(Gesamt!$B$2-IF(H431=0,G431,H431))/365.25</f>
        <v>116</v>
      </c>
      <c r="O431" s="50">
        <f t="shared" si="74"/>
        <v>65.002053388090346</v>
      </c>
      <c r="P431" s="51">
        <f>IF(AND(OR(AND(H431&lt;=Gesamt!$B$11,G431&lt;=Gesamt!$B$11),AND(H431&gt;0,H431&lt;=Gesamt!$B$11)), O431&gt;=Gesamt!$B$4),VLOOKUP(O431,Gesamt!$B$4:$C$9,2),0)</f>
        <v>12</v>
      </c>
      <c r="Q431" s="37">
        <f>IF(M431&gt;0,((P431*K431/12)/O431*N431*((1+L431)^M431))/((1+Gesamt!$B$29)^(O431-N431)),0)</f>
        <v>0</v>
      </c>
      <c r="R431" s="52">
        <f>(F431+(IF(C431="W",IF(F431&lt;23347,VLOOKUP(23346,Staffelung,2,FALSE)*365.25,IF(F431&gt;24990,VLOOKUP(24991,Staffelung,2,FALSE)*365.25,VLOOKUP(F431,Staffelung,2,FALSE)*365.25)),Gesamt!$B$26*365.25)))</f>
        <v>23741.25</v>
      </c>
      <c r="S431" s="52">
        <f t="shared" si="80"/>
        <v>23742</v>
      </c>
      <c r="T431" s="53">
        <f t="shared" si="75"/>
        <v>65</v>
      </c>
      <c r="U431" s="49">
        <f t="shared" si="81"/>
        <v>-50.997946611909654</v>
      </c>
      <c r="V431" s="50">
        <f>(Gesamt!$B$2-IF(I431=0,G431,I431))/365.25</f>
        <v>116</v>
      </c>
      <c r="W431" s="50">
        <f t="shared" si="76"/>
        <v>65.002053388090346</v>
      </c>
      <c r="X431" s="54">
        <f>(F431+(IF(C431="W",IF(F431&lt;23347,VLOOKUP(23346,Staffelung,2,FALSE)*365.25,IF(F431&gt;24990,VLOOKUP(24991,Staffelung,2,FALSE)*365.25,VLOOKUP(F431,Staffelung,2,FALSE)*365.25)),Gesamt!$B$26*365.25)))</f>
        <v>23741.25</v>
      </c>
      <c r="Y431" s="52">
        <f t="shared" si="82"/>
        <v>23742</v>
      </c>
      <c r="Z431" s="53">
        <f t="shared" si="77"/>
        <v>65</v>
      </c>
      <c r="AA431" s="55">
        <f>IF(YEAR(Y431)&lt;=YEAR(Gesamt!$B$2),0,IF(V431&lt;Gesamt!$B$32,(IF(I431=0,G431,I431)+365.25*Gesamt!$B$32),0))</f>
        <v>0</v>
      </c>
      <c r="AB431" s="56">
        <f>IF(U431&lt;Gesamt!$B$36,Gesamt!$C$36,IF(U431&lt;Gesamt!$B$37,Gesamt!$C$37,IF(U431&lt;Gesamt!$B$38,Gesamt!$C$38,Gesamt!$C$39)))</f>
        <v>0</v>
      </c>
      <c r="AC431" s="36">
        <f>IF(AA431&gt;0,IF(AA431&lt;X431,K431/12*Gesamt!$C$32*(1+L431)^(Gesamt!$B$32-VB!V431)*(1+$K$4),0),0)</f>
        <v>0</v>
      </c>
      <c r="AD431" s="36">
        <f>(AC431/Gesamt!$B$32*V431/((1+Gesamt!$B$29)^(Gesamt!$B$32-VB!V431))*(1+AB431))</f>
        <v>0</v>
      </c>
      <c r="AE431" s="55">
        <f>IF(YEAR($Y431)&lt;=YEAR(Gesamt!$B$2),0,IF($V431&lt;Gesamt!$B$33,(IF($I431=0,$G431,$I431)+365.25*Gesamt!$B$33),0))</f>
        <v>0</v>
      </c>
      <c r="AF431" s="36" t="b">
        <f>IF(AE431&gt;0,IF(AE431&lt;$Y431,$K431/12*Gesamt!$C$33*(1+$L431)^(Gesamt!$B$33-VB!$V431)*(1+$K$4),IF(W431&gt;=35,K431/12*Gesamt!$C$33*(1+L431)^(W431-VB!V431)*(1+$K$4),0)))</f>
        <v>0</v>
      </c>
      <c r="AG431" s="36">
        <f>IF(W431&gt;=40,(AF431/Gesamt!$B$33*V431/((1+Gesamt!$B$29)^(Gesamt!$B$33-VB!V431))*(1+AB431)),IF(W431&gt;=35,(AF431/W431*V431/((1+Gesamt!$B$29)^(W431-VB!V431))*(1+AB431)),0))</f>
        <v>0</v>
      </c>
    </row>
    <row r="432" spans="4:33" x14ac:dyDescent="0.15">
      <c r="D432" s="41"/>
      <c r="F432" s="40"/>
      <c r="G432" s="40"/>
      <c r="J432" s="47"/>
      <c r="K432" s="32">
        <f t="shared" si="78"/>
        <v>0</v>
      </c>
      <c r="L432" s="48">
        <v>1.4999999999999999E-2</v>
      </c>
      <c r="M432" s="49">
        <f t="shared" si="79"/>
        <v>-50.997946611909654</v>
      </c>
      <c r="N432" s="50">
        <f>(Gesamt!$B$2-IF(H432=0,G432,H432))/365.25</f>
        <v>116</v>
      </c>
      <c r="O432" s="50">
        <f t="shared" si="74"/>
        <v>65.002053388090346</v>
      </c>
      <c r="P432" s="51">
        <f>IF(AND(OR(AND(H432&lt;=Gesamt!$B$11,G432&lt;=Gesamt!$B$11),AND(H432&gt;0,H432&lt;=Gesamt!$B$11)), O432&gt;=Gesamt!$B$4),VLOOKUP(O432,Gesamt!$B$4:$C$9,2),0)</f>
        <v>12</v>
      </c>
      <c r="Q432" s="37">
        <f>IF(M432&gt;0,((P432*K432/12)/O432*N432*((1+L432)^M432))/((1+Gesamt!$B$29)^(O432-N432)),0)</f>
        <v>0</v>
      </c>
      <c r="R432" s="52">
        <f>(F432+(IF(C432="W",IF(F432&lt;23347,VLOOKUP(23346,Staffelung,2,FALSE)*365.25,IF(F432&gt;24990,VLOOKUP(24991,Staffelung,2,FALSE)*365.25,VLOOKUP(F432,Staffelung,2,FALSE)*365.25)),Gesamt!$B$26*365.25)))</f>
        <v>23741.25</v>
      </c>
      <c r="S432" s="52">
        <f t="shared" si="80"/>
        <v>23742</v>
      </c>
      <c r="T432" s="53">
        <f t="shared" si="75"/>
        <v>65</v>
      </c>
      <c r="U432" s="49">
        <f t="shared" si="81"/>
        <v>-50.997946611909654</v>
      </c>
      <c r="V432" s="50">
        <f>(Gesamt!$B$2-IF(I432=0,G432,I432))/365.25</f>
        <v>116</v>
      </c>
      <c r="W432" s="50">
        <f t="shared" si="76"/>
        <v>65.002053388090346</v>
      </c>
      <c r="X432" s="54">
        <f>(F432+(IF(C432="W",IF(F432&lt;23347,VLOOKUP(23346,Staffelung,2,FALSE)*365.25,IF(F432&gt;24990,VLOOKUP(24991,Staffelung,2,FALSE)*365.25,VLOOKUP(F432,Staffelung,2,FALSE)*365.25)),Gesamt!$B$26*365.25)))</f>
        <v>23741.25</v>
      </c>
      <c r="Y432" s="52">
        <f t="shared" si="82"/>
        <v>23742</v>
      </c>
      <c r="Z432" s="53">
        <f t="shared" si="77"/>
        <v>65</v>
      </c>
      <c r="AA432" s="55">
        <f>IF(YEAR(Y432)&lt;=YEAR(Gesamt!$B$2),0,IF(V432&lt;Gesamt!$B$32,(IF(I432=0,G432,I432)+365.25*Gesamt!$B$32),0))</f>
        <v>0</v>
      </c>
      <c r="AB432" s="56">
        <f>IF(U432&lt;Gesamt!$B$36,Gesamt!$C$36,IF(U432&lt;Gesamt!$B$37,Gesamt!$C$37,IF(U432&lt;Gesamt!$B$38,Gesamt!$C$38,Gesamt!$C$39)))</f>
        <v>0</v>
      </c>
      <c r="AC432" s="36">
        <f>IF(AA432&gt;0,IF(AA432&lt;X432,K432/12*Gesamt!$C$32*(1+L432)^(Gesamt!$B$32-VB!V432)*(1+$K$4),0),0)</f>
        <v>0</v>
      </c>
      <c r="AD432" s="36">
        <f>(AC432/Gesamt!$B$32*V432/((1+Gesamt!$B$29)^(Gesamt!$B$32-VB!V432))*(1+AB432))</f>
        <v>0</v>
      </c>
      <c r="AE432" s="55">
        <f>IF(YEAR($Y432)&lt;=YEAR(Gesamt!$B$2),0,IF($V432&lt;Gesamt!$B$33,(IF($I432=0,$G432,$I432)+365.25*Gesamt!$B$33),0))</f>
        <v>0</v>
      </c>
      <c r="AF432" s="36" t="b">
        <f>IF(AE432&gt;0,IF(AE432&lt;$Y432,$K432/12*Gesamt!$C$33*(1+$L432)^(Gesamt!$B$33-VB!$V432)*(1+$K$4),IF(W432&gt;=35,K432/12*Gesamt!$C$33*(1+L432)^(W432-VB!V432)*(1+$K$4),0)))</f>
        <v>0</v>
      </c>
      <c r="AG432" s="36">
        <f>IF(W432&gt;=40,(AF432/Gesamt!$B$33*V432/((1+Gesamt!$B$29)^(Gesamt!$B$33-VB!V432))*(1+AB432)),IF(W432&gt;=35,(AF432/W432*V432/((1+Gesamt!$B$29)^(W432-VB!V432))*(1+AB432)),0))</f>
        <v>0</v>
      </c>
    </row>
    <row r="433" spans="4:33" x14ac:dyDescent="0.15">
      <c r="D433" s="41"/>
      <c r="F433" s="40"/>
      <c r="G433" s="40"/>
      <c r="J433" s="47"/>
      <c r="K433" s="32">
        <f t="shared" si="78"/>
        <v>0</v>
      </c>
      <c r="L433" s="48">
        <v>1.4999999999999999E-2</v>
      </c>
      <c r="M433" s="49">
        <f t="shared" si="79"/>
        <v>-50.997946611909654</v>
      </c>
      <c r="N433" s="50">
        <f>(Gesamt!$B$2-IF(H433=0,G433,H433))/365.25</f>
        <v>116</v>
      </c>
      <c r="O433" s="50">
        <f t="shared" si="74"/>
        <v>65.002053388090346</v>
      </c>
      <c r="P433" s="51">
        <f>IF(AND(OR(AND(H433&lt;=Gesamt!$B$11,G433&lt;=Gesamt!$B$11),AND(H433&gt;0,H433&lt;=Gesamt!$B$11)), O433&gt;=Gesamt!$B$4),VLOOKUP(O433,Gesamt!$B$4:$C$9,2),0)</f>
        <v>12</v>
      </c>
      <c r="Q433" s="37">
        <f>IF(M433&gt;0,((P433*K433/12)/O433*N433*((1+L433)^M433))/((1+Gesamt!$B$29)^(O433-N433)),0)</f>
        <v>0</v>
      </c>
      <c r="R433" s="52">
        <f>(F433+(IF(C433="W",IF(F433&lt;23347,VLOOKUP(23346,Staffelung,2,FALSE)*365.25,IF(F433&gt;24990,VLOOKUP(24991,Staffelung,2,FALSE)*365.25,VLOOKUP(F433,Staffelung,2,FALSE)*365.25)),Gesamt!$B$26*365.25)))</f>
        <v>23741.25</v>
      </c>
      <c r="S433" s="52">
        <f t="shared" si="80"/>
        <v>23742</v>
      </c>
      <c r="T433" s="53">
        <f t="shared" si="75"/>
        <v>65</v>
      </c>
      <c r="U433" s="49">
        <f t="shared" si="81"/>
        <v>-50.997946611909654</v>
      </c>
      <c r="V433" s="50">
        <f>(Gesamt!$B$2-IF(I433=0,G433,I433))/365.25</f>
        <v>116</v>
      </c>
      <c r="W433" s="50">
        <f t="shared" si="76"/>
        <v>65.002053388090346</v>
      </c>
      <c r="X433" s="54">
        <f>(F433+(IF(C433="W",IF(F433&lt;23347,VLOOKUP(23346,Staffelung,2,FALSE)*365.25,IF(F433&gt;24990,VLOOKUP(24991,Staffelung,2,FALSE)*365.25,VLOOKUP(F433,Staffelung,2,FALSE)*365.25)),Gesamt!$B$26*365.25)))</f>
        <v>23741.25</v>
      </c>
      <c r="Y433" s="52">
        <f t="shared" si="82"/>
        <v>23742</v>
      </c>
      <c r="Z433" s="53">
        <f t="shared" si="77"/>
        <v>65</v>
      </c>
      <c r="AA433" s="55">
        <f>IF(YEAR(Y433)&lt;=YEAR(Gesamt!$B$2),0,IF(V433&lt;Gesamt!$B$32,(IF(I433=0,G433,I433)+365.25*Gesamt!$B$32),0))</f>
        <v>0</v>
      </c>
      <c r="AB433" s="56">
        <f>IF(U433&lt;Gesamt!$B$36,Gesamt!$C$36,IF(U433&lt;Gesamt!$B$37,Gesamt!$C$37,IF(U433&lt;Gesamt!$B$38,Gesamt!$C$38,Gesamt!$C$39)))</f>
        <v>0</v>
      </c>
      <c r="AC433" s="36">
        <f>IF(AA433&gt;0,IF(AA433&lt;X433,K433/12*Gesamt!$C$32*(1+L433)^(Gesamt!$B$32-VB!V433)*(1+$K$4),0),0)</f>
        <v>0</v>
      </c>
      <c r="AD433" s="36">
        <f>(AC433/Gesamt!$B$32*V433/((1+Gesamt!$B$29)^(Gesamt!$B$32-VB!V433))*(1+AB433))</f>
        <v>0</v>
      </c>
      <c r="AE433" s="55">
        <f>IF(YEAR($Y433)&lt;=YEAR(Gesamt!$B$2),0,IF($V433&lt;Gesamt!$B$33,(IF($I433=0,$G433,$I433)+365.25*Gesamt!$B$33),0))</f>
        <v>0</v>
      </c>
      <c r="AF433" s="36" t="b">
        <f>IF(AE433&gt;0,IF(AE433&lt;$Y433,$K433/12*Gesamt!$C$33*(1+$L433)^(Gesamt!$B$33-VB!$V433)*(1+$K$4),IF(W433&gt;=35,K433/12*Gesamt!$C$33*(1+L433)^(W433-VB!V433)*(1+$K$4),0)))</f>
        <v>0</v>
      </c>
      <c r="AG433" s="36">
        <f>IF(W433&gt;=40,(AF433/Gesamt!$B$33*V433/((1+Gesamt!$B$29)^(Gesamt!$B$33-VB!V433))*(1+AB433)),IF(W433&gt;=35,(AF433/W433*V433/((1+Gesamt!$B$29)^(W433-VB!V433))*(1+AB433)),0))</f>
        <v>0</v>
      </c>
    </row>
    <row r="434" spans="4:33" x14ac:dyDescent="0.15">
      <c r="D434" s="41"/>
      <c r="F434" s="40"/>
      <c r="G434" s="40"/>
      <c r="J434" s="47"/>
      <c r="K434" s="32">
        <f t="shared" si="78"/>
        <v>0</v>
      </c>
      <c r="L434" s="48">
        <v>1.4999999999999999E-2</v>
      </c>
      <c r="M434" s="49">
        <f t="shared" si="79"/>
        <v>-50.997946611909654</v>
      </c>
      <c r="N434" s="50">
        <f>(Gesamt!$B$2-IF(H434=0,G434,H434))/365.25</f>
        <v>116</v>
      </c>
      <c r="O434" s="50">
        <f t="shared" si="74"/>
        <v>65.002053388090346</v>
      </c>
      <c r="P434" s="51">
        <f>IF(AND(OR(AND(H434&lt;=Gesamt!$B$11,G434&lt;=Gesamt!$B$11),AND(H434&gt;0,H434&lt;=Gesamt!$B$11)), O434&gt;=Gesamt!$B$4),VLOOKUP(O434,Gesamt!$B$4:$C$9,2),0)</f>
        <v>12</v>
      </c>
      <c r="Q434" s="37">
        <f>IF(M434&gt;0,((P434*K434/12)/O434*N434*((1+L434)^M434))/((1+Gesamt!$B$29)^(O434-N434)),0)</f>
        <v>0</v>
      </c>
      <c r="R434" s="52">
        <f>(F434+(IF(C434="W",IF(F434&lt;23347,VLOOKUP(23346,Staffelung,2,FALSE)*365.25,IF(F434&gt;24990,VLOOKUP(24991,Staffelung,2,FALSE)*365.25,VLOOKUP(F434,Staffelung,2,FALSE)*365.25)),Gesamt!$B$26*365.25)))</f>
        <v>23741.25</v>
      </c>
      <c r="S434" s="52">
        <f t="shared" si="80"/>
        <v>23742</v>
      </c>
      <c r="T434" s="53">
        <f t="shared" si="75"/>
        <v>65</v>
      </c>
      <c r="U434" s="49">
        <f t="shared" si="81"/>
        <v>-50.997946611909654</v>
      </c>
      <c r="V434" s="50">
        <f>(Gesamt!$B$2-IF(I434=0,G434,I434))/365.25</f>
        <v>116</v>
      </c>
      <c r="W434" s="50">
        <f t="shared" si="76"/>
        <v>65.002053388090346</v>
      </c>
      <c r="X434" s="54">
        <f>(F434+(IF(C434="W",IF(F434&lt;23347,VLOOKUP(23346,Staffelung,2,FALSE)*365.25,IF(F434&gt;24990,VLOOKUP(24991,Staffelung,2,FALSE)*365.25,VLOOKUP(F434,Staffelung,2,FALSE)*365.25)),Gesamt!$B$26*365.25)))</f>
        <v>23741.25</v>
      </c>
      <c r="Y434" s="52">
        <f t="shared" si="82"/>
        <v>23742</v>
      </c>
      <c r="Z434" s="53">
        <f t="shared" si="77"/>
        <v>65</v>
      </c>
      <c r="AA434" s="55">
        <f>IF(YEAR(Y434)&lt;=YEAR(Gesamt!$B$2),0,IF(V434&lt;Gesamt!$B$32,(IF(I434=0,G434,I434)+365.25*Gesamt!$B$32),0))</f>
        <v>0</v>
      </c>
      <c r="AB434" s="56">
        <f>IF(U434&lt;Gesamt!$B$36,Gesamt!$C$36,IF(U434&lt;Gesamt!$B$37,Gesamt!$C$37,IF(U434&lt;Gesamt!$B$38,Gesamt!$C$38,Gesamt!$C$39)))</f>
        <v>0</v>
      </c>
      <c r="AC434" s="36">
        <f>IF(AA434&gt;0,IF(AA434&lt;X434,K434/12*Gesamt!$C$32*(1+L434)^(Gesamt!$B$32-VB!V434)*(1+$K$4),0),0)</f>
        <v>0</v>
      </c>
      <c r="AD434" s="36">
        <f>(AC434/Gesamt!$B$32*V434/((1+Gesamt!$B$29)^(Gesamt!$B$32-VB!V434))*(1+AB434))</f>
        <v>0</v>
      </c>
      <c r="AE434" s="55">
        <f>IF(YEAR($Y434)&lt;=YEAR(Gesamt!$B$2),0,IF($V434&lt;Gesamt!$B$33,(IF($I434=0,$G434,$I434)+365.25*Gesamt!$B$33),0))</f>
        <v>0</v>
      </c>
      <c r="AF434" s="36" t="b">
        <f>IF(AE434&gt;0,IF(AE434&lt;$Y434,$K434/12*Gesamt!$C$33*(1+$L434)^(Gesamt!$B$33-VB!$V434)*(1+$K$4),IF(W434&gt;=35,K434/12*Gesamt!$C$33*(1+L434)^(W434-VB!V434)*(1+$K$4),0)))</f>
        <v>0</v>
      </c>
      <c r="AG434" s="36">
        <f>IF(W434&gt;=40,(AF434/Gesamt!$B$33*V434/((1+Gesamt!$B$29)^(Gesamt!$B$33-VB!V434))*(1+AB434)),IF(W434&gt;=35,(AF434/W434*V434/((1+Gesamt!$B$29)^(W434-VB!V434))*(1+AB434)),0))</f>
        <v>0</v>
      </c>
    </row>
    <row r="435" spans="4:33" x14ac:dyDescent="0.15">
      <c r="D435" s="41"/>
      <c r="F435" s="40"/>
      <c r="G435" s="40"/>
      <c r="J435" s="47"/>
      <c r="K435" s="32">
        <f t="shared" si="78"/>
        <v>0</v>
      </c>
      <c r="L435" s="48">
        <v>1.4999999999999999E-2</v>
      </c>
      <c r="M435" s="49">
        <f t="shared" si="79"/>
        <v>-50.997946611909654</v>
      </c>
      <c r="N435" s="50">
        <f>(Gesamt!$B$2-IF(H435=0,G435,H435))/365.25</f>
        <v>116</v>
      </c>
      <c r="O435" s="50">
        <f t="shared" si="74"/>
        <v>65.002053388090346</v>
      </c>
      <c r="P435" s="51">
        <f>IF(AND(OR(AND(H435&lt;=Gesamt!$B$11,G435&lt;=Gesamt!$B$11),AND(H435&gt;0,H435&lt;=Gesamt!$B$11)), O435&gt;=Gesamt!$B$4),VLOOKUP(O435,Gesamt!$B$4:$C$9,2),0)</f>
        <v>12</v>
      </c>
      <c r="Q435" s="37">
        <f>IF(M435&gt;0,((P435*K435/12)/O435*N435*((1+L435)^M435))/((1+Gesamt!$B$29)^(O435-N435)),0)</f>
        <v>0</v>
      </c>
      <c r="R435" s="52">
        <f>(F435+(IF(C435="W",IF(F435&lt;23347,VLOOKUP(23346,Staffelung,2,FALSE)*365.25,IF(F435&gt;24990,VLOOKUP(24991,Staffelung,2,FALSE)*365.25,VLOOKUP(F435,Staffelung,2,FALSE)*365.25)),Gesamt!$B$26*365.25)))</f>
        <v>23741.25</v>
      </c>
      <c r="S435" s="52">
        <f t="shared" si="80"/>
        <v>23742</v>
      </c>
      <c r="T435" s="53">
        <f t="shared" si="75"/>
        <v>65</v>
      </c>
      <c r="U435" s="49">
        <f t="shared" si="81"/>
        <v>-50.997946611909654</v>
      </c>
      <c r="V435" s="50">
        <f>(Gesamt!$B$2-IF(I435=0,G435,I435))/365.25</f>
        <v>116</v>
      </c>
      <c r="W435" s="50">
        <f t="shared" si="76"/>
        <v>65.002053388090346</v>
      </c>
      <c r="X435" s="54">
        <f>(F435+(IF(C435="W",IF(F435&lt;23347,VLOOKUP(23346,Staffelung,2,FALSE)*365.25,IF(F435&gt;24990,VLOOKUP(24991,Staffelung,2,FALSE)*365.25,VLOOKUP(F435,Staffelung,2,FALSE)*365.25)),Gesamt!$B$26*365.25)))</f>
        <v>23741.25</v>
      </c>
      <c r="Y435" s="52">
        <f t="shared" si="82"/>
        <v>23742</v>
      </c>
      <c r="Z435" s="53">
        <f t="shared" si="77"/>
        <v>65</v>
      </c>
      <c r="AA435" s="55">
        <f>IF(YEAR(Y435)&lt;=YEAR(Gesamt!$B$2),0,IF(V435&lt;Gesamt!$B$32,(IF(I435=0,G435,I435)+365.25*Gesamt!$B$32),0))</f>
        <v>0</v>
      </c>
      <c r="AB435" s="56">
        <f>IF(U435&lt;Gesamt!$B$36,Gesamt!$C$36,IF(U435&lt;Gesamt!$B$37,Gesamt!$C$37,IF(U435&lt;Gesamt!$B$38,Gesamt!$C$38,Gesamt!$C$39)))</f>
        <v>0</v>
      </c>
      <c r="AC435" s="36">
        <f>IF(AA435&gt;0,IF(AA435&lt;X435,K435/12*Gesamt!$C$32*(1+L435)^(Gesamt!$B$32-VB!V435)*(1+$K$4),0),0)</f>
        <v>0</v>
      </c>
      <c r="AD435" s="36">
        <f>(AC435/Gesamt!$B$32*V435/((1+Gesamt!$B$29)^(Gesamt!$B$32-VB!V435))*(1+AB435))</f>
        <v>0</v>
      </c>
      <c r="AE435" s="55">
        <f>IF(YEAR($Y435)&lt;=YEAR(Gesamt!$B$2),0,IF($V435&lt;Gesamt!$B$33,(IF($I435=0,$G435,$I435)+365.25*Gesamt!$B$33),0))</f>
        <v>0</v>
      </c>
      <c r="AF435" s="36" t="b">
        <f>IF(AE435&gt;0,IF(AE435&lt;$Y435,$K435/12*Gesamt!$C$33*(1+$L435)^(Gesamt!$B$33-VB!$V435)*(1+$K$4),IF(W435&gt;=35,K435/12*Gesamt!$C$33*(1+L435)^(W435-VB!V435)*(1+$K$4),0)))</f>
        <v>0</v>
      </c>
      <c r="AG435" s="36">
        <f>IF(W435&gt;=40,(AF435/Gesamt!$B$33*V435/((1+Gesamt!$B$29)^(Gesamt!$B$33-VB!V435))*(1+AB435)),IF(W435&gt;=35,(AF435/W435*V435/((1+Gesamt!$B$29)^(W435-VB!V435))*(1+AB435)),0))</f>
        <v>0</v>
      </c>
    </row>
    <row r="436" spans="4:33" x14ac:dyDescent="0.15">
      <c r="D436" s="41"/>
      <c r="F436" s="40"/>
      <c r="G436" s="40"/>
      <c r="J436" s="47"/>
      <c r="K436" s="32">
        <f t="shared" si="78"/>
        <v>0</v>
      </c>
      <c r="L436" s="48">
        <v>1.4999999999999999E-2</v>
      </c>
      <c r="M436" s="49">
        <f t="shared" si="79"/>
        <v>-50.997946611909654</v>
      </c>
      <c r="N436" s="50">
        <f>(Gesamt!$B$2-IF(H436=0,G436,H436))/365.25</f>
        <v>116</v>
      </c>
      <c r="O436" s="50">
        <f t="shared" si="74"/>
        <v>65.002053388090346</v>
      </c>
      <c r="P436" s="51">
        <f>IF(AND(OR(AND(H436&lt;=Gesamt!$B$11,G436&lt;=Gesamt!$B$11),AND(H436&gt;0,H436&lt;=Gesamt!$B$11)), O436&gt;=Gesamt!$B$4),VLOOKUP(O436,Gesamt!$B$4:$C$9,2),0)</f>
        <v>12</v>
      </c>
      <c r="Q436" s="37">
        <f>IF(M436&gt;0,((P436*K436/12)/O436*N436*((1+L436)^M436))/((1+Gesamt!$B$29)^(O436-N436)),0)</f>
        <v>0</v>
      </c>
      <c r="R436" s="52">
        <f>(F436+(IF(C436="W",IF(F436&lt;23347,VLOOKUP(23346,Staffelung,2,FALSE)*365.25,IF(F436&gt;24990,VLOOKUP(24991,Staffelung,2,FALSE)*365.25,VLOOKUP(F436,Staffelung,2,FALSE)*365.25)),Gesamt!$B$26*365.25)))</f>
        <v>23741.25</v>
      </c>
      <c r="S436" s="52">
        <f t="shared" si="80"/>
        <v>23742</v>
      </c>
      <c r="T436" s="53">
        <f t="shared" si="75"/>
        <v>65</v>
      </c>
      <c r="U436" s="49">
        <f t="shared" si="81"/>
        <v>-50.997946611909654</v>
      </c>
      <c r="V436" s="50">
        <f>(Gesamt!$B$2-IF(I436=0,G436,I436))/365.25</f>
        <v>116</v>
      </c>
      <c r="W436" s="50">
        <f t="shared" si="76"/>
        <v>65.002053388090346</v>
      </c>
      <c r="X436" s="54">
        <f>(F436+(IF(C436="W",IF(F436&lt;23347,VLOOKUP(23346,Staffelung,2,FALSE)*365.25,IF(F436&gt;24990,VLOOKUP(24991,Staffelung,2,FALSE)*365.25,VLOOKUP(F436,Staffelung,2,FALSE)*365.25)),Gesamt!$B$26*365.25)))</f>
        <v>23741.25</v>
      </c>
      <c r="Y436" s="52">
        <f t="shared" si="82"/>
        <v>23742</v>
      </c>
      <c r="Z436" s="53">
        <f t="shared" si="77"/>
        <v>65</v>
      </c>
      <c r="AA436" s="55">
        <f>IF(YEAR(Y436)&lt;=YEAR(Gesamt!$B$2),0,IF(V436&lt;Gesamt!$B$32,(IF(I436=0,G436,I436)+365.25*Gesamt!$B$32),0))</f>
        <v>0</v>
      </c>
      <c r="AB436" s="56">
        <f>IF(U436&lt;Gesamt!$B$36,Gesamt!$C$36,IF(U436&lt;Gesamt!$B$37,Gesamt!$C$37,IF(U436&lt;Gesamt!$B$38,Gesamt!$C$38,Gesamt!$C$39)))</f>
        <v>0</v>
      </c>
      <c r="AC436" s="36">
        <f>IF(AA436&gt;0,IF(AA436&lt;X436,K436/12*Gesamt!$C$32*(1+L436)^(Gesamt!$B$32-VB!V436)*(1+$K$4),0),0)</f>
        <v>0</v>
      </c>
      <c r="AD436" s="36">
        <f>(AC436/Gesamt!$B$32*V436/((1+Gesamt!$B$29)^(Gesamt!$B$32-VB!V436))*(1+AB436))</f>
        <v>0</v>
      </c>
      <c r="AE436" s="55">
        <f>IF(YEAR($Y436)&lt;=YEAR(Gesamt!$B$2),0,IF($V436&lt;Gesamt!$B$33,(IF($I436=0,$G436,$I436)+365.25*Gesamt!$B$33),0))</f>
        <v>0</v>
      </c>
      <c r="AF436" s="36" t="b">
        <f>IF(AE436&gt;0,IF(AE436&lt;$Y436,$K436/12*Gesamt!$C$33*(1+$L436)^(Gesamt!$B$33-VB!$V436)*(1+$K$4),IF(W436&gt;=35,K436/12*Gesamt!$C$33*(1+L436)^(W436-VB!V436)*(1+$K$4),0)))</f>
        <v>0</v>
      </c>
      <c r="AG436" s="36">
        <f>IF(W436&gt;=40,(AF436/Gesamt!$B$33*V436/((1+Gesamt!$B$29)^(Gesamt!$B$33-VB!V436))*(1+AB436)),IF(W436&gt;=35,(AF436/W436*V436/((1+Gesamt!$B$29)^(W436-VB!V436))*(1+AB436)),0))</f>
        <v>0</v>
      </c>
    </row>
    <row r="437" spans="4:33" x14ac:dyDescent="0.15">
      <c r="D437" s="41"/>
      <c r="F437" s="40"/>
      <c r="G437" s="40"/>
      <c r="J437" s="47"/>
      <c r="K437" s="32">
        <f t="shared" si="78"/>
        <v>0</v>
      </c>
      <c r="L437" s="48">
        <v>1.4999999999999999E-2</v>
      </c>
      <c r="M437" s="49">
        <f t="shared" si="79"/>
        <v>-50.997946611909654</v>
      </c>
      <c r="N437" s="50">
        <f>(Gesamt!$B$2-IF(H437=0,G437,H437))/365.25</f>
        <v>116</v>
      </c>
      <c r="O437" s="50">
        <f t="shared" si="74"/>
        <v>65.002053388090346</v>
      </c>
      <c r="P437" s="51">
        <f>IF(AND(OR(AND(H437&lt;=Gesamt!$B$11,G437&lt;=Gesamt!$B$11),AND(H437&gt;0,H437&lt;=Gesamt!$B$11)), O437&gt;=Gesamt!$B$4),VLOOKUP(O437,Gesamt!$B$4:$C$9,2),0)</f>
        <v>12</v>
      </c>
      <c r="Q437" s="37">
        <f>IF(M437&gt;0,((P437*K437/12)/O437*N437*((1+L437)^M437))/((1+Gesamt!$B$29)^(O437-N437)),0)</f>
        <v>0</v>
      </c>
      <c r="R437" s="52">
        <f>(F437+(IF(C437="W",IF(F437&lt;23347,VLOOKUP(23346,Staffelung,2,FALSE)*365.25,IF(F437&gt;24990,VLOOKUP(24991,Staffelung,2,FALSE)*365.25,VLOOKUP(F437,Staffelung,2,FALSE)*365.25)),Gesamt!$B$26*365.25)))</f>
        <v>23741.25</v>
      </c>
      <c r="S437" s="52">
        <f t="shared" si="80"/>
        <v>23742</v>
      </c>
      <c r="T437" s="53">
        <f t="shared" si="75"/>
        <v>65</v>
      </c>
      <c r="U437" s="49">
        <f t="shared" si="81"/>
        <v>-50.997946611909654</v>
      </c>
      <c r="V437" s="50">
        <f>(Gesamt!$B$2-IF(I437=0,G437,I437))/365.25</f>
        <v>116</v>
      </c>
      <c r="W437" s="50">
        <f t="shared" si="76"/>
        <v>65.002053388090346</v>
      </c>
      <c r="X437" s="54">
        <f>(F437+(IF(C437="W",IF(F437&lt;23347,VLOOKUP(23346,Staffelung,2,FALSE)*365.25,IF(F437&gt;24990,VLOOKUP(24991,Staffelung,2,FALSE)*365.25,VLOOKUP(F437,Staffelung,2,FALSE)*365.25)),Gesamt!$B$26*365.25)))</f>
        <v>23741.25</v>
      </c>
      <c r="Y437" s="52">
        <f t="shared" si="82"/>
        <v>23742</v>
      </c>
      <c r="Z437" s="53">
        <f t="shared" si="77"/>
        <v>65</v>
      </c>
      <c r="AA437" s="55">
        <f>IF(YEAR(Y437)&lt;=YEAR(Gesamt!$B$2),0,IF(V437&lt;Gesamt!$B$32,(IF(I437=0,G437,I437)+365.25*Gesamt!$B$32),0))</f>
        <v>0</v>
      </c>
      <c r="AB437" s="56">
        <f>IF(U437&lt;Gesamt!$B$36,Gesamt!$C$36,IF(U437&lt;Gesamt!$B$37,Gesamt!$C$37,IF(U437&lt;Gesamt!$B$38,Gesamt!$C$38,Gesamt!$C$39)))</f>
        <v>0</v>
      </c>
      <c r="AC437" s="36">
        <f>IF(AA437&gt;0,IF(AA437&lt;X437,K437/12*Gesamt!$C$32*(1+L437)^(Gesamt!$B$32-VB!V437)*(1+$K$4),0),0)</f>
        <v>0</v>
      </c>
      <c r="AD437" s="36">
        <f>(AC437/Gesamt!$B$32*V437/((1+Gesamt!$B$29)^(Gesamt!$B$32-VB!V437))*(1+AB437))</f>
        <v>0</v>
      </c>
      <c r="AE437" s="55">
        <f>IF(YEAR($Y437)&lt;=YEAR(Gesamt!$B$2),0,IF($V437&lt;Gesamt!$B$33,(IF($I437=0,$G437,$I437)+365.25*Gesamt!$B$33),0))</f>
        <v>0</v>
      </c>
      <c r="AF437" s="36" t="b">
        <f>IF(AE437&gt;0,IF(AE437&lt;$Y437,$K437/12*Gesamt!$C$33*(1+$L437)^(Gesamt!$B$33-VB!$V437)*(1+$K$4),IF(W437&gt;=35,K437/12*Gesamt!$C$33*(1+L437)^(W437-VB!V437)*(1+$K$4),0)))</f>
        <v>0</v>
      </c>
      <c r="AG437" s="36">
        <f>IF(W437&gt;=40,(AF437/Gesamt!$B$33*V437/((1+Gesamt!$B$29)^(Gesamt!$B$33-VB!V437))*(1+AB437)),IF(W437&gt;=35,(AF437/W437*V437/((1+Gesamt!$B$29)^(W437-VB!V437))*(1+AB437)),0))</f>
        <v>0</v>
      </c>
    </row>
    <row r="438" spans="4:33" x14ac:dyDescent="0.15">
      <c r="D438" s="41"/>
      <c r="F438" s="40"/>
      <c r="G438" s="40"/>
      <c r="J438" s="47"/>
      <c r="K438" s="32">
        <f t="shared" si="78"/>
        <v>0</v>
      </c>
      <c r="L438" s="48">
        <v>1.4999999999999999E-2</v>
      </c>
      <c r="M438" s="49">
        <f t="shared" si="79"/>
        <v>-50.997946611909654</v>
      </c>
      <c r="N438" s="50">
        <f>(Gesamt!$B$2-IF(H438=0,G438,H438))/365.25</f>
        <v>116</v>
      </c>
      <c r="O438" s="50">
        <f t="shared" si="74"/>
        <v>65.002053388090346</v>
      </c>
      <c r="P438" s="51">
        <f>IF(AND(OR(AND(H438&lt;=Gesamt!$B$11,G438&lt;=Gesamt!$B$11),AND(H438&gt;0,H438&lt;=Gesamt!$B$11)), O438&gt;=Gesamt!$B$4),VLOOKUP(O438,Gesamt!$B$4:$C$9,2),0)</f>
        <v>12</v>
      </c>
      <c r="Q438" s="37">
        <f>IF(M438&gt;0,((P438*K438/12)/O438*N438*((1+L438)^M438))/((1+Gesamt!$B$29)^(O438-N438)),0)</f>
        <v>0</v>
      </c>
      <c r="R438" s="52">
        <f>(F438+(IF(C438="W",IF(F438&lt;23347,VLOOKUP(23346,Staffelung,2,FALSE)*365.25,IF(F438&gt;24990,VLOOKUP(24991,Staffelung,2,FALSE)*365.25,VLOOKUP(F438,Staffelung,2,FALSE)*365.25)),Gesamt!$B$26*365.25)))</f>
        <v>23741.25</v>
      </c>
      <c r="S438" s="52">
        <f t="shared" si="80"/>
        <v>23742</v>
      </c>
      <c r="T438" s="53">
        <f t="shared" si="75"/>
        <v>65</v>
      </c>
      <c r="U438" s="49">
        <f t="shared" si="81"/>
        <v>-50.997946611909654</v>
      </c>
      <c r="V438" s="50">
        <f>(Gesamt!$B$2-IF(I438=0,G438,I438))/365.25</f>
        <v>116</v>
      </c>
      <c r="W438" s="50">
        <f t="shared" si="76"/>
        <v>65.002053388090346</v>
      </c>
      <c r="X438" s="54">
        <f>(F438+(IF(C438="W",IF(F438&lt;23347,VLOOKUP(23346,Staffelung,2,FALSE)*365.25,IF(F438&gt;24990,VLOOKUP(24991,Staffelung,2,FALSE)*365.25,VLOOKUP(F438,Staffelung,2,FALSE)*365.25)),Gesamt!$B$26*365.25)))</f>
        <v>23741.25</v>
      </c>
      <c r="Y438" s="52">
        <f t="shared" si="82"/>
        <v>23742</v>
      </c>
      <c r="Z438" s="53">
        <f t="shared" si="77"/>
        <v>65</v>
      </c>
      <c r="AA438" s="55">
        <f>IF(YEAR(Y438)&lt;=YEAR(Gesamt!$B$2),0,IF(V438&lt;Gesamt!$B$32,(IF(I438=0,G438,I438)+365.25*Gesamt!$B$32),0))</f>
        <v>0</v>
      </c>
      <c r="AB438" s="56">
        <f>IF(U438&lt;Gesamt!$B$36,Gesamt!$C$36,IF(U438&lt;Gesamt!$B$37,Gesamt!$C$37,IF(U438&lt;Gesamt!$B$38,Gesamt!$C$38,Gesamt!$C$39)))</f>
        <v>0</v>
      </c>
      <c r="AC438" s="36">
        <f>IF(AA438&gt;0,IF(AA438&lt;X438,K438/12*Gesamt!$C$32*(1+L438)^(Gesamt!$B$32-VB!V438)*(1+$K$4),0),0)</f>
        <v>0</v>
      </c>
      <c r="AD438" s="36">
        <f>(AC438/Gesamt!$B$32*V438/((1+Gesamt!$B$29)^(Gesamt!$B$32-VB!V438))*(1+AB438))</f>
        <v>0</v>
      </c>
      <c r="AE438" s="55">
        <f>IF(YEAR($Y438)&lt;=YEAR(Gesamt!$B$2),0,IF($V438&lt;Gesamt!$B$33,(IF($I438=0,$G438,$I438)+365.25*Gesamt!$B$33),0))</f>
        <v>0</v>
      </c>
      <c r="AF438" s="36" t="b">
        <f>IF(AE438&gt;0,IF(AE438&lt;$Y438,$K438/12*Gesamt!$C$33*(1+$L438)^(Gesamt!$B$33-VB!$V438)*(1+$K$4),IF(W438&gt;=35,K438/12*Gesamt!$C$33*(1+L438)^(W438-VB!V438)*(1+$K$4),0)))</f>
        <v>0</v>
      </c>
      <c r="AG438" s="36">
        <f>IF(W438&gt;=40,(AF438/Gesamt!$B$33*V438/((1+Gesamt!$B$29)^(Gesamt!$B$33-VB!V438))*(1+AB438)),IF(W438&gt;=35,(AF438/W438*V438/((1+Gesamt!$B$29)^(W438-VB!V438))*(1+AB438)),0))</f>
        <v>0</v>
      </c>
    </row>
    <row r="439" spans="4:33" x14ac:dyDescent="0.15">
      <c r="D439" s="41"/>
      <c r="F439" s="40"/>
      <c r="G439" s="40"/>
      <c r="J439" s="47"/>
      <c r="K439" s="32">
        <f t="shared" si="78"/>
        <v>0</v>
      </c>
      <c r="L439" s="48">
        <v>1.4999999999999999E-2</v>
      </c>
      <c r="M439" s="49">
        <f t="shared" si="79"/>
        <v>-50.997946611909654</v>
      </c>
      <c r="N439" s="50">
        <f>(Gesamt!$B$2-IF(H439=0,G439,H439))/365.25</f>
        <v>116</v>
      </c>
      <c r="O439" s="50">
        <f t="shared" si="74"/>
        <v>65.002053388090346</v>
      </c>
      <c r="P439" s="51">
        <f>IF(AND(OR(AND(H439&lt;=Gesamt!$B$11,G439&lt;=Gesamt!$B$11),AND(H439&gt;0,H439&lt;=Gesamt!$B$11)), O439&gt;=Gesamt!$B$4),VLOOKUP(O439,Gesamt!$B$4:$C$9,2),0)</f>
        <v>12</v>
      </c>
      <c r="Q439" s="37">
        <f>IF(M439&gt;0,((P439*K439/12)/O439*N439*((1+L439)^M439))/((1+Gesamt!$B$29)^(O439-N439)),0)</f>
        <v>0</v>
      </c>
      <c r="R439" s="52">
        <f>(F439+(IF(C439="W",IF(F439&lt;23347,VLOOKUP(23346,Staffelung,2,FALSE)*365.25,IF(F439&gt;24990,VLOOKUP(24991,Staffelung,2,FALSE)*365.25,VLOOKUP(F439,Staffelung,2,FALSE)*365.25)),Gesamt!$B$26*365.25)))</f>
        <v>23741.25</v>
      </c>
      <c r="S439" s="52">
        <f t="shared" si="80"/>
        <v>23742</v>
      </c>
      <c r="T439" s="53">
        <f t="shared" si="75"/>
        <v>65</v>
      </c>
      <c r="U439" s="49">
        <f t="shared" si="81"/>
        <v>-50.997946611909654</v>
      </c>
      <c r="V439" s="50">
        <f>(Gesamt!$B$2-IF(I439=0,G439,I439))/365.25</f>
        <v>116</v>
      </c>
      <c r="W439" s="50">
        <f t="shared" si="76"/>
        <v>65.002053388090346</v>
      </c>
      <c r="X439" s="54">
        <f>(F439+(IF(C439="W",IF(F439&lt;23347,VLOOKUP(23346,Staffelung,2,FALSE)*365.25,IF(F439&gt;24990,VLOOKUP(24991,Staffelung,2,FALSE)*365.25,VLOOKUP(F439,Staffelung,2,FALSE)*365.25)),Gesamt!$B$26*365.25)))</f>
        <v>23741.25</v>
      </c>
      <c r="Y439" s="52">
        <f t="shared" si="82"/>
        <v>23742</v>
      </c>
      <c r="Z439" s="53">
        <f t="shared" si="77"/>
        <v>65</v>
      </c>
      <c r="AA439" s="55">
        <f>IF(YEAR(Y439)&lt;=YEAR(Gesamt!$B$2),0,IF(V439&lt;Gesamt!$B$32,(IF(I439=0,G439,I439)+365.25*Gesamt!$B$32),0))</f>
        <v>0</v>
      </c>
      <c r="AB439" s="56">
        <f>IF(U439&lt;Gesamt!$B$36,Gesamt!$C$36,IF(U439&lt;Gesamt!$B$37,Gesamt!$C$37,IF(U439&lt;Gesamt!$B$38,Gesamt!$C$38,Gesamt!$C$39)))</f>
        <v>0</v>
      </c>
      <c r="AC439" s="36">
        <f>IF(AA439&gt;0,IF(AA439&lt;X439,K439/12*Gesamt!$C$32*(1+L439)^(Gesamt!$B$32-VB!V439)*(1+$K$4),0),0)</f>
        <v>0</v>
      </c>
      <c r="AD439" s="36">
        <f>(AC439/Gesamt!$B$32*V439/((1+Gesamt!$B$29)^(Gesamt!$B$32-VB!V439))*(1+AB439))</f>
        <v>0</v>
      </c>
      <c r="AE439" s="55">
        <f>IF(YEAR($Y439)&lt;=YEAR(Gesamt!$B$2),0,IF($V439&lt;Gesamt!$B$33,(IF($I439=0,$G439,$I439)+365.25*Gesamt!$B$33),0))</f>
        <v>0</v>
      </c>
      <c r="AF439" s="36" t="b">
        <f>IF(AE439&gt;0,IF(AE439&lt;$Y439,$K439/12*Gesamt!$C$33*(1+$L439)^(Gesamt!$B$33-VB!$V439)*(1+$K$4),IF(W439&gt;=35,K439/12*Gesamt!$C$33*(1+L439)^(W439-VB!V439)*(1+$K$4),0)))</f>
        <v>0</v>
      </c>
      <c r="AG439" s="36">
        <f>IF(W439&gt;=40,(AF439/Gesamt!$B$33*V439/((1+Gesamt!$B$29)^(Gesamt!$B$33-VB!V439))*(1+AB439)),IF(W439&gt;=35,(AF439/W439*V439/((1+Gesamt!$B$29)^(W439-VB!V439))*(1+AB439)),0))</f>
        <v>0</v>
      </c>
    </row>
    <row r="440" spans="4:33" x14ac:dyDescent="0.15">
      <c r="D440" s="41"/>
      <c r="F440" s="40"/>
      <c r="G440" s="40"/>
      <c r="J440" s="47"/>
      <c r="K440" s="32">
        <f t="shared" si="78"/>
        <v>0</v>
      </c>
      <c r="L440" s="48">
        <v>1.4999999999999999E-2</v>
      </c>
      <c r="M440" s="49">
        <f t="shared" si="79"/>
        <v>-50.997946611909654</v>
      </c>
      <c r="N440" s="50">
        <f>(Gesamt!$B$2-IF(H440=0,G440,H440))/365.25</f>
        <v>116</v>
      </c>
      <c r="O440" s="50">
        <f t="shared" si="74"/>
        <v>65.002053388090346</v>
      </c>
      <c r="P440" s="51">
        <f>IF(AND(OR(AND(H440&lt;=Gesamt!$B$11,G440&lt;=Gesamt!$B$11),AND(H440&gt;0,H440&lt;=Gesamt!$B$11)), O440&gt;=Gesamt!$B$4),VLOOKUP(O440,Gesamt!$B$4:$C$9,2),0)</f>
        <v>12</v>
      </c>
      <c r="Q440" s="37">
        <f>IF(M440&gt;0,((P440*K440/12)/O440*N440*((1+L440)^M440))/((1+Gesamt!$B$29)^(O440-N440)),0)</f>
        <v>0</v>
      </c>
      <c r="R440" s="52">
        <f>(F440+(IF(C440="W",IF(F440&lt;23347,VLOOKUP(23346,Staffelung,2,FALSE)*365.25,IF(F440&gt;24990,VLOOKUP(24991,Staffelung,2,FALSE)*365.25,VLOOKUP(F440,Staffelung,2,FALSE)*365.25)),Gesamt!$B$26*365.25)))</f>
        <v>23741.25</v>
      </c>
      <c r="S440" s="52">
        <f t="shared" si="80"/>
        <v>23742</v>
      </c>
      <c r="T440" s="53">
        <f t="shared" si="75"/>
        <v>65</v>
      </c>
      <c r="U440" s="49">
        <f t="shared" si="81"/>
        <v>-50.997946611909654</v>
      </c>
      <c r="V440" s="50">
        <f>(Gesamt!$B$2-IF(I440=0,G440,I440))/365.25</f>
        <v>116</v>
      </c>
      <c r="W440" s="50">
        <f t="shared" si="76"/>
        <v>65.002053388090346</v>
      </c>
      <c r="X440" s="54">
        <f>(F440+(IF(C440="W",IF(F440&lt;23347,VLOOKUP(23346,Staffelung,2,FALSE)*365.25,IF(F440&gt;24990,VLOOKUP(24991,Staffelung,2,FALSE)*365.25,VLOOKUP(F440,Staffelung,2,FALSE)*365.25)),Gesamt!$B$26*365.25)))</f>
        <v>23741.25</v>
      </c>
      <c r="Y440" s="52">
        <f t="shared" si="82"/>
        <v>23742</v>
      </c>
      <c r="Z440" s="53">
        <f t="shared" si="77"/>
        <v>65</v>
      </c>
      <c r="AA440" s="55">
        <f>IF(YEAR(Y440)&lt;=YEAR(Gesamt!$B$2),0,IF(V440&lt;Gesamt!$B$32,(IF(I440=0,G440,I440)+365.25*Gesamt!$B$32),0))</f>
        <v>0</v>
      </c>
      <c r="AB440" s="56">
        <f>IF(U440&lt;Gesamt!$B$36,Gesamt!$C$36,IF(U440&lt;Gesamt!$B$37,Gesamt!$C$37,IF(U440&lt;Gesamt!$B$38,Gesamt!$C$38,Gesamt!$C$39)))</f>
        <v>0</v>
      </c>
      <c r="AC440" s="36">
        <f>IF(AA440&gt;0,IF(AA440&lt;X440,K440/12*Gesamt!$C$32*(1+L440)^(Gesamt!$B$32-VB!V440)*(1+$K$4),0),0)</f>
        <v>0</v>
      </c>
      <c r="AD440" s="36">
        <f>(AC440/Gesamt!$B$32*V440/((1+Gesamt!$B$29)^(Gesamt!$B$32-VB!V440))*(1+AB440))</f>
        <v>0</v>
      </c>
      <c r="AE440" s="55">
        <f>IF(YEAR($Y440)&lt;=YEAR(Gesamt!$B$2),0,IF($V440&lt;Gesamt!$B$33,(IF($I440=0,$G440,$I440)+365.25*Gesamt!$B$33),0))</f>
        <v>0</v>
      </c>
      <c r="AF440" s="36" t="b">
        <f>IF(AE440&gt;0,IF(AE440&lt;$Y440,$K440/12*Gesamt!$C$33*(1+$L440)^(Gesamt!$B$33-VB!$V440)*(1+$K$4),IF(W440&gt;=35,K440/12*Gesamt!$C$33*(1+L440)^(W440-VB!V440)*(1+$K$4),0)))</f>
        <v>0</v>
      </c>
      <c r="AG440" s="36">
        <f>IF(W440&gt;=40,(AF440/Gesamt!$B$33*V440/((1+Gesamt!$B$29)^(Gesamt!$B$33-VB!V440))*(1+AB440)),IF(W440&gt;=35,(AF440/W440*V440/((1+Gesamt!$B$29)^(W440-VB!V440))*(1+AB440)),0))</f>
        <v>0</v>
      </c>
    </row>
    <row r="441" spans="4:33" x14ac:dyDescent="0.15">
      <c r="D441" s="41"/>
      <c r="F441" s="40"/>
      <c r="G441" s="40"/>
      <c r="J441" s="47"/>
      <c r="K441" s="32">
        <f t="shared" si="78"/>
        <v>0</v>
      </c>
      <c r="L441" s="48">
        <v>1.4999999999999999E-2</v>
      </c>
      <c r="M441" s="49">
        <f t="shared" si="79"/>
        <v>-50.997946611909654</v>
      </c>
      <c r="N441" s="50">
        <f>(Gesamt!$B$2-IF(H441=0,G441,H441))/365.25</f>
        <v>116</v>
      </c>
      <c r="O441" s="50">
        <f t="shared" si="74"/>
        <v>65.002053388090346</v>
      </c>
      <c r="P441" s="51">
        <f>IF(AND(OR(AND(H441&lt;=Gesamt!$B$11,G441&lt;=Gesamt!$B$11),AND(H441&gt;0,H441&lt;=Gesamt!$B$11)), O441&gt;=Gesamt!$B$4),VLOOKUP(O441,Gesamt!$B$4:$C$9,2),0)</f>
        <v>12</v>
      </c>
      <c r="Q441" s="37">
        <f>IF(M441&gt;0,((P441*K441/12)/O441*N441*((1+L441)^M441))/((1+Gesamt!$B$29)^(O441-N441)),0)</f>
        <v>0</v>
      </c>
      <c r="R441" s="52">
        <f>(F441+(IF(C441="W",IF(F441&lt;23347,VLOOKUP(23346,Staffelung,2,FALSE)*365.25,IF(F441&gt;24990,VLOOKUP(24991,Staffelung,2,FALSE)*365.25,VLOOKUP(F441,Staffelung,2,FALSE)*365.25)),Gesamt!$B$26*365.25)))</f>
        <v>23741.25</v>
      </c>
      <c r="S441" s="52">
        <f t="shared" si="80"/>
        <v>23742</v>
      </c>
      <c r="T441" s="53">
        <f t="shared" si="75"/>
        <v>65</v>
      </c>
      <c r="U441" s="49">
        <f t="shared" si="81"/>
        <v>-50.997946611909654</v>
      </c>
      <c r="V441" s="50">
        <f>(Gesamt!$B$2-IF(I441=0,G441,I441))/365.25</f>
        <v>116</v>
      </c>
      <c r="W441" s="50">
        <f t="shared" si="76"/>
        <v>65.002053388090346</v>
      </c>
      <c r="X441" s="54">
        <f>(F441+(IF(C441="W",IF(F441&lt;23347,VLOOKUP(23346,Staffelung,2,FALSE)*365.25,IF(F441&gt;24990,VLOOKUP(24991,Staffelung,2,FALSE)*365.25,VLOOKUP(F441,Staffelung,2,FALSE)*365.25)),Gesamt!$B$26*365.25)))</f>
        <v>23741.25</v>
      </c>
      <c r="Y441" s="52">
        <f t="shared" si="82"/>
        <v>23742</v>
      </c>
      <c r="Z441" s="53">
        <f t="shared" si="77"/>
        <v>65</v>
      </c>
      <c r="AA441" s="55">
        <f>IF(YEAR(Y441)&lt;=YEAR(Gesamt!$B$2),0,IF(V441&lt;Gesamt!$B$32,(IF(I441=0,G441,I441)+365.25*Gesamt!$B$32),0))</f>
        <v>0</v>
      </c>
      <c r="AB441" s="56">
        <f>IF(U441&lt;Gesamt!$B$36,Gesamt!$C$36,IF(U441&lt;Gesamt!$B$37,Gesamt!$C$37,IF(U441&lt;Gesamt!$B$38,Gesamt!$C$38,Gesamt!$C$39)))</f>
        <v>0</v>
      </c>
      <c r="AC441" s="36">
        <f>IF(AA441&gt;0,IF(AA441&lt;X441,K441/12*Gesamt!$C$32*(1+L441)^(Gesamt!$B$32-VB!V441)*(1+$K$4),0),0)</f>
        <v>0</v>
      </c>
      <c r="AD441" s="36">
        <f>(AC441/Gesamt!$B$32*V441/((1+Gesamt!$B$29)^(Gesamt!$B$32-VB!V441))*(1+AB441))</f>
        <v>0</v>
      </c>
      <c r="AE441" s="55">
        <f>IF(YEAR($Y441)&lt;=YEAR(Gesamt!$B$2),0,IF($V441&lt;Gesamt!$B$33,(IF($I441=0,$G441,$I441)+365.25*Gesamt!$B$33),0))</f>
        <v>0</v>
      </c>
      <c r="AF441" s="36" t="b">
        <f>IF(AE441&gt;0,IF(AE441&lt;$Y441,$K441/12*Gesamt!$C$33*(1+$L441)^(Gesamt!$B$33-VB!$V441)*(1+$K$4),IF(W441&gt;=35,K441/12*Gesamt!$C$33*(1+L441)^(W441-VB!V441)*(1+$K$4),0)))</f>
        <v>0</v>
      </c>
      <c r="AG441" s="36">
        <f>IF(W441&gt;=40,(AF441/Gesamt!$B$33*V441/((1+Gesamt!$B$29)^(Gesamt!$B$33-VB!V441))*(1+AB441)),IF(W441&gt;=35,(AF441/W441*V441/((1+Gesamt!$B$29)^(W441-VB!V441))*(1+AB441)),0))</f>
        <v>0</v>
      </c>
    </row>
    <row r="442" spans="4:33" x14ac:dyDescent="0.15">
      <c r="D442" s="41"/>
      <c r="F442" s="40"/>
      <c r="G442" s="40"/>
      <c r="J442" s="47"/>
      <c r="K442" s="32">
        <f t="shared" si="78"/>
        <v>0</v>
      </c>
      <c r="L442" s="48">
        <v>1.4999999999999999E-2</v>
      </c>
      <c r="M442" s="49">
        <f t="shared" si="79"/>
        <v>-50.997946611909654</v>
      </c>
      <c r="N442" s="50">
        <f>(Gesamt!$B$2-IF(H442=0,G442,H442))/365.25</f>
        <v>116</v>
      </c>
      <c r="O442" s="50">
        <f t="shared" si="74"/>
        <v>65.002053388090346</v>
      </c>
      <c r="P442" s="51">
        <f>IF(AND(OR(AND(H442&lt;=Gesamt!$B$11,G442&lt;=Gesamt!$B$11),AND(H442&gt;0,H442&lt;=Gesamt!$B$11)), O442&gt;=Gesamt!$B$4),VLOOKUP(O442,Gesamt!$B$4:$C$9,2),0)</f>
        <v>12</v>
      </c>
      <c r="Q442" s="37">
        <f>IF(M442&gt;0,((P442*K442/12)/O442*N442*((1+L442)^M442))/((1+Gesamt!$B$29)^(O442-N442)),0)</f>
        <v>0</v>
      </c>
      <c r="R442" s="52">
        <f>(F442+(IF(C442="W",IF(F442&lt;23347,VLOOKUP(23346,Staffelung,2,FALSE)*365.25,IF(F442&gt;24990,VLOOKUP(24991,Staffelung,2,FALSE)*365.25,VLOOKUP(F442,Staffelung,2,FALSE)*365.25)),Gesamt!$B$26*365.25)))</f>
        <v>23741.25</v>
      </c>
      <c r="S442" s="52">
        <f t="shared" si="80"/>
        <v>23742</v>
      </c>
      <c r="T442" s="53">
        <f t="shared" si="75"/>
        <v>65</v>
      </c>
      <c r="U442" s="49">
        <f t="shared" si="81"/>
        <v>-50.997946611909654</v>
      </c>
      <c r="V442" s="50">
        <f>(Gesamt!$B$2-IF(I442=0,G442,I442))/365.25</f>
        <v>116</v>
      </c>
      <c r="W442" s="50">
        <f t="shared" si="76"/>
        <v>65.002053388090346</v>
      </c>
      <c r="X442" s="54">
        <f>(F442+(IF(C442="W",IF(F442&lt;23347,VLOOKUP(23346,Staffelung,2,FALSE)*365.25,IF(F442&gt;24990,VLOOKUP(24991,Staffelung,2,FALSE)*365.25,VLOOKUP(F442,Staffelung,2,FALSE)*365.25)),Gesamt!$B$26*365.25)))</f>
        <v>23741.25</v>
      </c>
      <c r="Y442" s="52">
        <f t="shared" si="82"/>
        <v>23742</v>
      </c>
      <c r="Z442" s="53">
        <f t="shared" si="77"/>
        <v>65</v>
      </c>
      <c r="AA442" s="55">
        <f>IF(YEAR(Y442)&lt;=YEAR(Gesamt!$B$2),0,IF(V442&lt;Gesamt!$B$32,(IF(I442=0,G442,I442)+365.25*Gesamt!$B$32),0))</f>
        <v>0</v>
      </c>
      <c r="AB442" s="56">
        <f>IF(U442&lt;Gesamt!$B$36,Gesamt!$C$36,IF(U442&lt;Gesamt!$B$37,Gesamt!$C$37,IF(U442&lt;Gesamt!$B$38,Gesamt!$C$38,Gesamt!$C$39)))</f>
        <v>0</v>
      </c>
      <c r="AC442" s="36">
        <f>IF(AA442&gt;0,IF(AA442&lt;X442,K442/12*Gesamt!$C$32*(1+L442)^(Gesamt!$B$32-VB!V442)*(1+$K$4),0),0)</f>
        <v>0</v>
      </c>
      <c r="AD442" s="36">
        <f>(AC442/Gesamt!$B$32*V442/((1+Gesamt!$B$29)^(Gesamt!$B$32-VB!V442))*(1+AB442))</f>
        <v>0</v>
      </c>
      <c r="AE442" s="55">
        <f>IF(YEAR($Y442)&lt;=YEAR(Gesamt!$B$2),0,IF($V442&lt;Gesamt!$B$33,(IF($I442=0,$G442,$I442)+365.25*Gesamt!$B$33),0))</f>
        <v>0</v>
      </c>
      <c r="AF442" s="36" t="b">
        <f>IF(AE442&gt;0,IF(AE442&lt;$Y442,$K442/12*Gesamt!$C$33*(1+$L442)^(Gesamt!$B$33-VB!$V442)*(1+$K$4),IF(W442&gt;=35,K442/12*Gesamt!$C$33*(1+L442)^(W442-VB!V442)*(1+$K$4),0)))</f>
        <v>0</v>
      </c>
      <c r="AG442" s="36">
        <f>IF(W442&gt;=40,(AF442/Gesamt!$B$33*V442/((1+Gesamt!$B$29)^(Gesamt!$B$33-VB!V442))*(1+AB442)),IF(W442&gt;=35,(AF442/W442*V442/((1+Gesamt!$B$29)^(W442-VB!V442))*(1+AB442)),0))</f>
        <v>0</v>
      </c>
    </row>
    <row r="443" spans="4:33" x14ac:dyDescent="0.15">
      <c r="D443" s="41"/>
      <c r="F443" s="40"/>
      <c r="G443" s="40"/>
      <c r="J443" s="47"/>
      <c r="K443" s="32">
        <f t="shared" si="78"/>
        <v>0</v>
      </c>
      <c r="L443" s="48">
        <v>1.4999999999999999E-2</v>
      </c>
      <c r="M443" s="49">
        <f t="shared" si="79"/>
        <v>-50.997946611909654</v>
      </c>
      <c r="N443" s="50">
        <f>(Gesamt!$B$2-IF(H443=0,G443,H443))/365.25</f>
        <v>116</v>
      </c>
      <c r="O443" s="50">
        <f t="shared" si="74"/>
        <v>65.002053388090346</v>
      </c>
      <c r="P443" s="51">
        <f>IF(AND(OR(AND(H443&lt;=Gesamt!$B$11,G443&lt;=Gesamt!$B$11),AND(H443&gt;0,H443&lt;=Gesamt!$B$11)), O443&gt;=Gesamt!$B$4),VLOOKUP(O443,Gesamt!$B$4:$C$9,2),0)</f>
        <v>12</v>
      </c>
      <c r="Q443" s="37">
        <f>IF(M443&gt;0,((P443*K443/12)/O443*N443*((1+L443)^M443))/((1+Gesamt!$B$29)^(O443-N443)),0)</f>
        <v>0</v>
      </c>
      <c r="R443" s="52">
        <f>(F443+(IF(C443="W",IF(F443&lt;23347,VLOOKUP(23346,Staffelung,2,FALSE)*365.25,IF(F443&gt;24990,VLOOKUP(24991,Staffelung,2,FALSE)*365.25,VLOOKUP(F443,Staffelung,2,FALSE)*365.25)),Gesamt!$B$26*365.25)))</f>
        <v>23741.25</v>
      </c>
      <c r="S443" s="52">
        <f t="shared" si="80"/>
        <v>23742</v>
      </c>
      <c r="T443" s="53">
        <f t="shared" si="75"/>
        <v>65</v>
      </c>
      <c r="U443" s="49">
        <f t="shared" si="81"/>
        <v>-50.997946611909654</v>
      </c>
      <c r="V443" s="50">
        <f>(Gesamt!$B$2-IF(I443=0,G443,I443))/365.25</f>
        <v>116</v>
      </c>
      <c r="W443" s="50">
        <f t="shared" si="76"/>
        <v>65.002053388090346</v>
      </c>
      <c r="X443" s="54">
        <f>(F443+(IF(C443="W",IF(F443&lt;23347,VLOOKUP(23346,Staffelung,2,FALSE)*365.25,IF(F443&gt;24990,VLOOKUP(24991,Staffelung,2,FALSE)*365.25,VLOOKUP(F443,Staffelung,2,FALSE)*365.25)),Gesamt!$B$26*365.25)))</f>
        <v>23741.25</v>
      </c>
      <c r="Y443" s="52">
        <f t="shared" si="82"/>
        <v>23742</v>
      </c>
      <c r="Z443" s="53">
        <f t="shared" si="77"/>
        <v>65</v>
      </c>
      <c r="AA443" s="55">
        <f>IF(YEAR(Y443)&lt;=YEAR(Gesamt!$B$2),0,IF(V443&lt;Gesamt!$B$32,(IF(I443=0,G443,I443)+365.25*Gesamt!$B$32),0))</f>
        <v>0</v>
      </c>
      <c r="AB443" s="56">
        <f>IF(U443&lt;Gesamt!$B$36,Gesamt!$C$36,IF(U443&lt;Gesamt!$B$37,Gesamt!$C$37,IF(U443&lt;Gesamt!$B$38,Gesamt!$C$38,Gesamt!$C$39)))</f>
        <v>0</v>
      </c>
      <c r="AC443" s="36">
        <f>IF(AA443&gt;0,IF(AA443&lt;X443,K443/12*Gesamt!$C$32*(1+L443)^(Gesamt!$B$32-VB!V443)*(1+$K$4),0),0)</f>
        <v>0</v>
      </c>
      <c r="AD443" s="36">
        <f>(AC443/Gesamt!$B$32*V443/((1+Gesamt!$B$29)^(Gesamt!$B$32-VB!V443))*(1+AB443))</f>
        <v>0</v>
      </c>
      <c r="AE443" s="55">
        <f>IF(YEAR($Y443)&lt;=YEAR(Gesamt!$B$2),0,IF($V443&lt;Gesamt!$B$33,(IF($I443=0,$G443,$I443)+365.25*Gesamt!$B$33),0))</f>
        <v>0</v>
      </c>
      <c r="AF443" s="36" t="b">
        <f>IF(AE443&gt;0,IF(AE443&lt;$Y443,$K443/12*Gesamt!$C$33*(1+$L443)^(Gesamt!$B$33-VB!$V443)*(1+$K$4),IF(W443&gt;=35,K443/12*Gesamt!$C$33*(1+L443)^(W443-VB!V443)*(1+$K$4),0)))</f>
        <v>0</v>
      </c>
      <c r="AG443" s="36">
        <f>IF(W443&gt;=40,(AF443/Gesamt!$B$33*V443/((1+Gesamt!$B$29)^(Gesamt!$B$33-VB!V443))*(1+AB443)),IF(W443&gt;=35,(AF443/W443*V443/((1+Gesamt!$B$29)^(W443-VB!V443))*(1+AB443)),0))</f>
        <v>0</v>
      </c>
    </row>
    <row r="444" spans="4:33" x14ac:dyDescent="0.15">
      <c r="D444" s="41"/>
      <c r="F444" s="40"/>
      <c r="G444" s="40"/>
      <c r="J444" s="47"/>
      <c r="K444" s="32">
        <f t="shared" si="78"/>
        <v>0</v>
      </c>
      <c r="L444" s="48">
        <v>1.4999999999999999E-2</v>
      </c>
      <c r="M444" s="49">
        <f t="shared" si="79"/>
        <v>-50.997946611909654</v>
      </c>
      <c r="N444" s="50">
        <f>(Gesamt!$B$2-IF(H444=0,G444,H444))/365.25</f>
        <v>116</v>
      </c>
      <c r="O444" s="50">
        <f t="shared" si="74"/>
        <v>65.002053388090346</v>
      </c>
      <c r="P444" s="51">
        <f>IF(AND(OR(AND(H444&lt;=Gesamt!$B$11,G444&lt;=Gesamt!$B$11),AND(H444&gt;0,H444&lt;=Gesamt!$B$11)), O444&gt;=Gesamt!$B$4),VLOOKUP(O444,Gesamt!$B$4:$C$9,2),0)</f>
        <v>12</v>
      </c>
      <c r="Q444" s="37">
        <f>IF(M444&gt;0,((P444*K444/12)/O444*N444*((1+L444)^M444))/((1+Gesamt!$B$29)^(O444-N444)),0)</f>
        <v>0</v>
      </c>
      <c r="R444" s="52">
        <f>(F444+(IF(C444="W",IF(F444&lt;23347,VLOOKUP(23346,Staffelung,2,FALSE)*365.25,IF(F444&gt;24990,VLOOKUP(24991,Staffelung,2,FALSE)*365.25,VLOOKUP(F444,Staffelung,2,FALSE)*365.25)),Gesamt!$B$26*365.25)))</f>
        <v>23741.25</v>
      </c>
      <c r="S444" s="52">
        <f t="shared" si="80"/>
        <v>23742</v>
      </c>
      <c r="T444" s="53">
        <f t="shared" si="75"/>
        <v>65</v>
      </c>
      <c r="U444" s="49">
        <f t="shared" si="81"/>
        <v>-50.997946611909654</v>
      </c>
      <c r="V444" s="50">
        <f>(Gesamt!$B$2-IF(I444=0,G444,I444))/365.25</f>
        <v>116</v>
      </c>
      <c r="W444" s="50">
        <f t="shared" si="76"/>
        <v>65.002053388090346</v>
      </c>
      <c r="X444" s="54">
        <f>(F444+(IF(C444="W",IF(F444&lt;23347,VLOOKUP(23346,Staffelung,2,FALSE)*365.25,IF(F444&gt;24990,VLOOKUP(24991,Staffelung,2,FALSE)*365.25,VLOOKUP(F444,Staffelung,2,FALSE)*365.25)),Gesamt!$B$26*365.25)))</f>
        <v>23741.25</v>
      </c>
      <c r="Y444" s="52">
        <f t="shared" si="82"/>
        <v>23742</v>
      </c>
      <c r="Z444" s="53">
        <f t="shared" si="77"/>
        <v>65</v>
      </c>
      <c r="AA444" s="55">
        <f>IF(YEAR(Y444)&lt;=YEAR(Gesamt!$B$2),0,IF(V444&lt;Gesamt!$B$32,(IF(I444=0,G444,I444)+365.25*Gesamt!$B$32),0))</f>
        <v>0</v>
      </c>
      <c r="AB444" s="56">
        <f>IF(U444&lt;Gesamt!$B$36,Gesamt!$C$36,IF(U444&lt;Gesamt!$B$37,Gesamt!$C$37,IF(U444&lt;Gesamt!$B$38,Gesamt!$C$38,Gesamt!$C$39)))</f>
        <v>0</v>
      </c>
      <c r="AC444" s="36">
        <f>IF(AA444&gt;0,IF(AA444&lt;X444,K444/12*Gesamt!$C$32*(1+L444)^(Gesamt!$B$32-VB!V444)*(1+$K$4),0),0)</f>
        <v>0</v>
      </c>
      <c r="AD444" s="36">
        <f>(AC444/Gesamt!$B$32*V444/((1+Gesamt!$B$29)^(Gesamt!$B$32-VB!V444))*(1+AB444))</f>
        <v>0</v>
      </c>
      <c r="AE444" s="55">
        <f>IF(YEAR($Y444)&lt;=YEAR(Gesamt!$B$2),0,IF($V444&lt;Gesamt!$B$33,(IF($I444=0,$G444,$I444)+365.25*Gesamt!$B$33),0))</f>
        <v>0</v>
      </c>
      <c r="AF444" s="36" t="b">
        <f>IF(AE444&gt;0,IF(AE444&lt;$Y444,$K444/12*Gesamt!$C$33*(1+$L444)^(Gesamt!$B$33-VB!$V444)*(1+$K$4),IF(W444&gt;=35,K444/12*Gesamt!$C$33*(1+L444)^(W444-VB!V444)*(1+$K$4),0)))</f>
        <v>0</v>
      </c>
      <c r="AG444" s="36">
        <f>IF(W444&gt;=40,(AF444/Gesamt!$B$33*V444/((1+Gesamt!$B$29)^(Gesamt!$B$33-VB!V444))*(1+AB444)),IF(W444&gt;=35,(AF444/W444*V444/((1+Gesamt!$B$29)^(W444-VB!V444))*(1+AB444)),0))</f>
        <v>0</v>
      </c>
    </row>
    <row r="445" spans="4:33" x14ac:dyDescent="0.15">
      <c r="D445" s="41"/>
      <c r="F445" s="40"/>
      <c r="G445" s="40"/>
      <c r="J445" s="47"/>
      <c r="K445" s="32">
        <f t="shared" si="78"/>
        <v>0</v>
      </c>
      <c r="L445" s="48">
        <v>1.4999999999999999E-2</v>
      </c>
      <c r="M445" s="49">
        <f t="shared" si="79"/>
        <v>-50.997946611909654</v>
      </c>
      <c r="N445" s="50">
        <f>(Gesamt!$B$2-IF(H445=0,G445,H445))/365.25</f>
        <v>116</v>
      </c>
      <c r="O445" s="50">
        <f t="shared" si="74"/>
        <v>65.002053388090346</v>
      </c>
      <c r="P445" s="51">
        <f>IF(AND(OR(AND(H445&lt;=Gesamt!$B$11,G445&lt;=Gesamt!$B$11),AND(H445&gt;0,H445&lt;=Gesamt!$B$11)), O445&gt;=Gesamt!$B$4),VLOOKUP(O445,Gesamt!$B$4:$C$9,2),0)</f>
        <v>12</v>
      </c>
      <c r="Q445" s="37">
        <f>IF(M445&gt;0,((P445*K445/12)/O445*N445*((1+L445)^M445))/((1+Gesamt!$B$29)^(O445-N445)),0)</f>
        <v>0</v>
      </c>
      <c r="R445" s="52">
        <f>(F445+(IF(C445="W",IF(F445&lt;23347,VLOOKUP(23346,Staffelung,2,FALSE)*365.25,IF(F445&gt;24990,VLOOKUP(24991,Staffelung,2,FALSE)*365.25,VLOOKUP(F445,Staffelung,2,FALSE)*365.25)),Gesamt!$B$26*365.25)))</f>
        <v>23741.25</v>
      </c>
      <c r="S445" s="52">
        <f t="shared" si="80"/>
        <v>23742</v>
      </c>
      <c r="T445" s="53">
        <f t="shared" si="75"/>
        <v>65</v>
      </c>
      <c r="U445" s="49">
        <f t="shared" si="81"/>
        <v>-50.997946611909654</v>
      </c>
      <c r="V445" s="50">
        <f>(Gesamt!$B$2-IF(I445=0,G445,I445))/365.25</f>
        <v>116</v>
      </c>
      <c r="W445" s="50">
        <f t="shared" si="76"/>
        <v>65.002053388090346</v>
      </c>
      <c r="X445" s="54">
        <f>(F445+(IF(C445="W",IF(F445&lt;23347,VLOOKUP(23346,Staffelung,2,FALSE)*365.25,IF(F445&gt;24990,VLOOKUP(24991,Staffelung,2,FALSE)*365.25,VLOOKUP(F445,Staffelung,2,FALSE)*365.25)),Gesamt!$B$26*365.25)))</f>
        <v>23741.25</v>
      </c>
      <c r="Y445" s="52">
        <f t="shared" si="82"/>
        <v>23742</v>
      </c>
      <c r="Z445" s="53">
        <f t="shared" si="77"/>
        <v>65</v>
      </c>
      <c r="AA445" s="55">
        <f>IF(YEAR(Y445)&lt;=YEAR(Gesamt!$B$2),0,IF(V445&lt;Gesamt!$B$32,(IF(I445=0,G445,I445)+365.25*Gesamt!$B$32),0))</f>
        <v>0</v>
      </c>
      <c r="AB445" s="56">
        <f>IF(U445&lt;Gesamt!$B$36,Gesamt!$C$36,IF(U445&lt;Gesamt!$B$37,Gesamt!$C$37,IF(U445&lt;Gesamt!$B$38,Gesamt!$C$38,Gesamt!$C$39)))</f>
        <v>0</v>
      </c>
      <c r="AC445" s="36">
        <f>IF(AA445&gt;0,IF(AA445&lt;X445,K445/12*Gesamt!$C$32*(1+L445)^(Gesamt!$B$32-VB!V445)*(1+$K$4),0),0)</f>
        <v>0</v>
      </c>
      <c r="AD445" s="36">
        <f>(AC445/Gesamt!$B$32*V445/((1+Gesamt!$B$29)^(Gesamt!$B$32-VB!V445))*(1+AB445))</f>
        <v>0</v>
      </c>
      <c r="AE445" s="55">
        <f>IF(YEAR($Y445)&lt;=YEAR(Gesamt!$B$2),0,IF($V445&lt;Gesamt!$B$33,(IF($I445=0,$G445,$I445)+365.25*Gesamt!$B$33),0))</f>
        <v>0</v>
      </c>
      <c r="AF445" s="36" t="b">
        <f>IF(AE445&gt;0,IF(AE445&lt;$Y445,$K445/12*Gesamt!$C$33*(1+$L445)^(Gesamt!$B$33-VB!$V445)*(1+$K$4),IF(W445&gt;=35,K445/12*Gesamt!$C$33*(1+L445)^(W445-VB!V445)*(1+$K$4),0)))</f>
        <v>0</v>
      </c>
      <c r="AG445" s="36">
        <f>IF(W445&gt;=40,(AF445/Gesamt!$B$33*V445/((1+Gesamt!$B$29)^(Gesamt!$B$33-VB!V445))*(1+AB445)),IF(W445&gt;=35,(AF445/W445*V445/((1+Gesamt!$B$29)^(W445-VB!V445))*(1+AB445)),0))</f>
        <v>0</v>
      </c>
    </row>
    <row r="446" spans="4:33" x14ac:dyDescent="0.15">
      <c r="D446" s="41"/>
      <c r="F446" s="40"/>
      <c r="G446" s="40"/>
      <c r="J446" s="47"/>
      <c r="K446" s="32">
        <f t="shared" si="78"/>
        <v>0</v>
      </c>
      <c r="L446" s="48">
        <v>1.4999999999999999E-2</v>
      </c>
      <c r="M446" s="49">
        <f t="shared" si="79"/>
        <v>-50.997946611909654</v>
      </c>
      <c r="N446" s="50">
        <f>(Gesamt!$B$2-IF(H446=0,G446,H446))/365.25</f>
        <v>116</v>
      </c>
      <c r="O446" s="50">
        <f t="shared" si="74"/>
        <v>65.002053388090346</v>
      </c>
      <c r="P446" s="51">
        <f>IF(AND(OR(AND(H446&lt;=Gesamt!$B$11,G446&lt;=Gesamt!$B$11),AND(H446&gt;0,H446&lt;=Gesamt!$B$11)), O446&gt;=Gesamt!$B$4),VLOOKUP(O446,Gesamt!$B$4:$C$9,2),0)</f>
        <v>12</v>
      </c>
      <c r="Q446" s="37">
        <f>IF(M446&gt;0,((P446*K446/12)/O446*N446*((1+L446)^M446))/((1+Gesamt!$B$29)^(O446-N446)),0)</f>
        <v>0</v>
      </c>
      <c r="R446" s="52">
        <f>(F446+(IF(C446="W",IF(F446&lt;23347,VLOOKUP(23346,Staffelung,2,FALSE)*365.25,IF(F446&gt;24990,VLOOKUP(24991,Staffelung,2,FALSE)*365.25,VLOOKUP(F446,Staffelung,2,FALSE)*365.25)),Gesamt!$B$26*365.25)))</f>
        <v>23741.25</v>
      </c>
      <c r="S446" s="52">
        <f t="shared" si="80"/>
        <v>23742</v>
      </c>
      <c r="T446" s="53">
        <f t="shared" si="75"/>
        <v>65</v>
      </c>
      <c r="U446" s="49">
        <f t="shared" si="81"/>
        <v>-50.997946611909654</v>
      </c>
      <c r="V446" s="50">
        <f>(Gesamt!$B$2-IF(I446=0,G446,I446))/365.25</f>
        <v>116</v>
      </c>
      <c r="W446" s="50">
        <f t="shared" si="76"/>
        <v>65.002053388090346</v>
      </c>
      <c r="X446" s="54">
        <f>(F446+(IF(C446="W",IF(F446&lt;23347,VLOOKUP(23346,Staffelung,2,FALSE)*365.25,IF(F446&gt;24990,VLOOKUP(24991,Staffelung,2,FALSE)*365.25,VLOOKUP(F446,Staffelung,2,FALSE)*365.25)),Gesamt!$B$26*365.25)))</f>
        <v>23741.25</v>
      </c>
      <c r="Y446" s="52">
        <f t="shared" si="82"/>
        <v>23742</v>
      </c>
      <c r="Z446" s="53">
        <f t="shared" si="77"/>
        <v>65</v>
      </c>
      <c r="AA446" s="55">
        <f>IF(YEAR(Y446)&lt;=YEAR(Gesamt!$B$2),0,IF(V446&lt;Gesamt!$B$32,(IF(I446=0,G446,I446)+365.25*Gesamt!$B$32),0))</f>
        <v>0</v>
      </c>
      <c r="AB446" s="56">
        <f>IF(U446&lt;Gesamt!$B$36,Gesamt!$C$36,IF(U446&lt;Gesamt!$B$37,Gesamt!$C$37,IF(U446&lt;Gesamt!$B$38,Gesamt!$C$38,Gesamt!$C$39)))</f>
        <v>0</v>
      </c>
      <c r="AC446" s="36">
        <f>IF(AA446&gt;0,IF(AA446&lt;X446,K446/12*Gesamt!$C$32*(1+L446)^(Gesamt!$B$32-VB!V446)*(1+$K$4),0),0)</f>
        <v>0</v>
      </c>
      <c r="AD446" s="36">
        <f>(AC446/Gesamt!$B$32*V446/((1+Gesamt!$B$29)^(Gesamt!$B$32-VB!V446))*(1+AB446))</f>
        <v>0</v>
      </c>
      <c r="AE446" s="55">
        <f>IF(YEAR($Y446)&lt;=YEAR(Gesamt!$B$2),0,IF($V446&lt;Gesamt!$B$33,(IF($I446=0,$G446,$I446)+365.25*Gesamt!$B$33),0))</f>
        <v>0</v>
      </c>
      <c r="AF446" s="36" t="b">
        <f>IF(AE446&gt;0,IF(AE446&lt;$Y446,$K446/12*Gesamt!$C$33*(1+$L446)^(Gesamt!$B$33-VB!$V446)*(1+$K$4),IF(W446&gt;=35,K446/12*Gesamt!$C$33*(1+L446)^(W446-VB!V446)*(1+$K$4),0)))</f>
        <v>0</v>
      </c>
      <c r="AG446" s="36">
        <f>IF(W446&gt;=40,(AF446/Gesamt!$B$33*V446/((1+Gesamt!$B$29)^(Gesamt!$B$33-VB!V446))*(1+AB446)),IF(W446&gt;=35,(AF446/W446*V446/((1+Gesamt!$B$29)^(W446-VB!V446))*(1+AB446)),0))</f>
        <v>0</v>
      </c>
    </row>
    <row r="447" spans="4:33" x14ac:dyDescent="0.15">
      <c r="D447" s="41"/>
      <c r="F447" s="40"/>
      <c r="G447" s="40"/>
      <c r="J447" s="47"/>
      <c r="K447" s="32">
        <f t="shared" si="78"/>
        <v>0</v>
      </c>
      <c r="L447" s="48">
        <v>1.4999999999999999E-2</v>
      </c>
      <c r="M447" s="49">
        <f t="shared" si="79"/>
        <v>-50.997946611909654</v>
      </c>
      <c r="N447" s="50">
        <f>(Gesamt!$B$2-IF(H447=0,G447,H447))/365.25</f>
        <v>116</v>
      </c>
      <c r="O447" s="50">
        <f t="shared" si="74"/>
        <v>65.002053388090346</v>
      </c>
      <c r="P447" s="51">
        <f>IF(AND(OR(AND(H447&lt;=Gesamt!$B$11,G447&lt;=Gesamt!$B$11),AND(H447&gt;0,H447&lt;=Gesamt!$B$11)), O447&gt;=Gesamt!$B$4),VLOOKUP(O447,Gesamt!$B$4:$C$9,2),0)</f>
        <v>12</v>
      </c>
      <c r="Q447" s="37">
        <f>IF(M447&gt;0,((P447*K447/12)/O447*N447*((1+L447)^M447))/((1+Gesamt!$B$29)^(O447-N447)),0)</f>
        <v>0</v>
      </c>
      <c r="R447" s="52">
        <f>(F447+(IF(C447="W",IF(F447&lt;23347,VLOOKUP(23346,Staffelung,2,FALSE)*365.25,IF(F447&gt;24990,VLOOKUP(24991,Staffelung,2,FALSE)*365.25,VLOOKUP(F447,Staffelung,2,FALSE)*365.25)),Gesamt!$B$26*365.25)))</f>
        <v>23741.25</v>
      </c>
      <c r="S447" s="52">
        <f t="shared" si="80"/>
        <v>23742</v>
      </c>
      <c r="T447" s="53">
        <f t="shared" si="75"/>
        <v>65</v>
      </c>
      <c r="U447" s="49">
        <f t="shared" si="81"/>
        <v>-50.997946611909654</v>
      </c>
      <c r="V447" s="50">
        <f>(Gesamt!$B$2-IF(I447=0,G447,I447))/365.25</f>
        <v>116</v>
      </c>
      <c r="W447" s="50">
        <f t="shared" si="76"/>
        <v>65.002053388090346</v>
      </c>
      <c r="X447" s="54">
        <f>(F447+(IF(C447="W",IF(F447&lt;23347,VLOOKUP(23346,Staffelung,2,FALSE)*365.25,IF(F447&gt;24990,VLOOKUP(24991,Staffelung,2,FALSE)*365.25,VLOOKUP(F447,Staffelung,2,FALSE)*365.25)),Gesamt!$B$26*365.25)))</f>
        <v>23741.25</v>
      </c>
      <c r="Y447" s="52">
        <f t="shared" si="82"/>
        <v>23742</v>
      </c>
      <c r="Z447" s="53">
        <f t="shared" si="77"/>
        <v>65</v>
      </c>
      <c r="AA447" s="55">
        <f>IF(YEAR(Y447)&lt;=YEAR(Gesamt!$B$2),0,IF(V447&lt;Gesamt!$B$32,(IF(I447=0,G447,I447)+365.25*Gesamt!$B$32),0))</f>
        <v>0</v>
      </c>
      <c r="AB447" s="56">
        <f>IF(U447&lt;Gesamt!$B$36,Gesamt!$C$36,IF(U447&lt;Gesamt!$B$37,Gesamt!$C$37,IF(U447&lt;Gesamt!$B$38,Gesamt!$C$38,Gesamt!$C$39)))</f>
        <v>0</v>
      </c>
      <c r="AC447" s="36">
        <f>IF(AA447&gt;0,IF(AA447&lt;X447,K447/12*Gesamt!$C$32*(1+L447)^(Gesamt!$B$32-VB!V447)*(1+$K$4),0),0)</f>
        <v>0</v>
      </c>
      <c r="AD447" s="36">
        <f>(AC447/Gesamt!$B$32*V447/((1+Gesamt!$B$29)^(Gesamt!$B$32-VB!V447))*(1+AB447))</f>
        <v>0</v>
      </c>
      <c r="AE447" s="55">
        <f>IF(YEAR($Y447)&lt;=YEAR(Gesamt!$B$2),0,IF($V447&lt;Gesamt!$B$33,(IF($I447=0,$G447,$I447)+365.25*Gesamt!$B$33),0))</f>
        <v>0</v>
      </c>
      <c r="AF447" s="36" t="b">
        <f>IF(AE447&gt;0,IF(AE447&lt;$Y447,$K447/12*Gesamt!$C$33*(1+$L447)^(Gesamt!$B$33-VB!$V447)*(1+$K$4),IF(W447&gt;=35,K447/12*Gesamt!$C$33*(1+L447)^(W447-VB!V447)*(1+$K$4),0)))</f>
        <v>0</v>
      </c>
      <c r="AG447" s="36">
        <f>IF(W447&gt;=40,(AF447/Gesamt!$B$33*V447/((1+Gesamt!$B$29)^(Gesamt!$B$33-VB!V447))*(1+AB447)),IF(W447&gt;=35,(AF447/W447*V447/((1+Gesamt!$B$29)^(W447-VB!V447))*(1+AB447)),0))</f>
        <v>0</v>
      </c>
    </row>
    <row r="448" spans="4:33" x14ac:dyDescent="0.15">
      <c r="D448" s="41"/>
      <c r="F448" s="40"/>
      <c r="G448" s="40"/>
      <c r="J448" s="47"/>
      <c r="K448" s="32">
        <f t="shared" si="78"/>
        <v>0</v>
      </c>
      <c r="L448" s="48">
        <v>1.4999999999999999E-2</v>
      </c>
      <c r="M448" s="49">
        <f t="shared" si="79"/>
        <v>-50.997946611909654</v>
      </c>
      <c r="N448" s="50">
        <f>(Gesamt!$B$2-IF(H448=0,G448,H448))/365.25</f>
        <v>116</v>
      </c>
      <c r="O448" s="50">
        <f t="shared" si="74"/>
        <v>65.002053388090346</v>
      </c>
      <c r="P448" s="51">
        <f>IF(AND(OR(AND(H448&lt;=Gesamt!$B$11,G448&lt;=Gesamt!$B$11),AND(H448&gt;0,H448&lt;=Gesamt!$B$11)), O448&gt;=Gesamt!$B$4),VLOOKUP(O448,Gesamt!$B$4:$C$9,2),0)</f>
        <v>12</v>
      </c>
      <c r="Q448" s="37">
        <f>IF(M448&gt;0,((P448*K448/12)/O448*N448*((1+L448)^M448))/((1+Gesamt!$B$29)^(O448-N448)),0)</f>
        <v>0</v>
      </c>
      <c r="R448" s="52">
        <f>(F448+(IF(C448="W",IF(F448&lt;23347,VLOOKUP(23346,Staffelung,2,FALSE)*365.25,IF(F448&gt;24990,VLOOKUP(24991,Staffelung,2,FALSE)*365.25,VLOOKUP(F448,Staffelung,2,FALSE)*365.25)),Gesamt!$B$26*365.25)))</f>
        <v>23741.25</v>
      </c>
      <c r="S448" s="52">
        <f t="shared" si="80"/>
        <v>23742</v>
      </c>
      <c r="T448" s="53">
        <f t="shared" si="75"/>
        <v>65</v>
      </c>
      <c r="U448" s="49">
        <f t="shared" si="81"/>
        <v>-50.997946611909654</v>
      </c>
      <c r="V448" s="50">
        <f>(Gesamt!$B$2-IF(I448=0,G448,I448))/365.25</f>
        <v>116</v>
      </c>
      <c r="W448" s="50">
        <f t="shared" si="76"/>
        <v>65.002053388090346</v>
      </c>
      <c r="X448" s="54">
        <f>(F448+(IF(C448="W",IF(F448&lt;23347,VLOOKUP(23346,Staffelung,2,FALSE)*365.25,IF(F448&gt;24990,VLOOKUP(24991,Staffelung,2,FALSE)*365.25,VLOOKUP(F448,Staffelung,2,FALSE)*365.25)),Gesamt!$B$26*365.25)))</f>
        <v>23741.25</v>
      </c>
      <c r="Y448" s="52">
        <f t="shared" si="82"/>
        <v>23742</v>
      </c>
      <c r="Z448" s="53">
        <f t="shared" si="77"/>
        <v>65</v>
      </c>
      <c r="AA448" s="55">
        <f>IF(YEAR(Y448)&lt;=YEAR(Gesamt!$B$2),0,IF(V448&lt;Gesamt!$B$32,(IF(I448=0,G448,I448)+365.25*Gesamt!$B$32),0))</f>
        <v>0</v>
      </c>
      <c r="AB448" s="56">
        <f>IF(U448&lt;Gesamt!$B$36,Gesamt!$C$36,IF(U448&lt;Gesamt!$B$37,Gesamt!$C$37,IF(U448&lt;Gesamt!$B$38,Gesamt!$C$38,Gesamt!$C$39)))</f>
        <v>0</v>
      </c>
      <c r="AC448" s="36">
        <f>IF(AA448&gt;0,IF(AA448&lt;X448,K448/12*Gesamt!$C$32*(1+L448)^(Gesamt!$B$32-VB!V448)*(1+$K$4),0),0)</f>
        <v>0</v>
      </c>
      <c r="AD448" s="36">
        <f>(AC448/Gesamt!$B$32*V448/((1+Gesamt!$B$29)^(Gesamt!$B$32-VB!V448))*(1+AB448))</f>
        <v>0</v>
      </c>
      <c r="AE448" s="55">
        <f>IF(YEAR($Y448)&lt;=YEAR(Gesamt!$B$2),0,IF($V448&lt;Gesamt!$B$33,(IF($I448=0,$G448,$I448)+365.25*Gesamt!$B$33),0))</f>
        <v>0</v>
      </c>
      <c r="AF448" s="36" t="b">
        <f>IF(AE448&gt;0,IF(AE448&lt;$Y448,$K448/12*Gesamt!$C$33*(1+$L448)^(Gesamt!$B$33-VB!$V448)*(1+$K$4),IF(W448&gt;=35,K448/12*Gesamt!$C$33*(1+L448)^(W448-VB!V448)*(1+$K$4),0)))</f>
        <v>0</v>
      </c>
      <c r="AG448" s="36">
        <f>IF(W448&gt;=40,(AF448/Gesamt!$B$33*V448/((1+Gesamt!$B$29)^(Gesamt!$B$33-VB!V448))*(1+AB448)),IF(W448&gt;=35,(AF448/W448*V448/((1+Gesamt!$B$29)^(W448-VB!V448))*(1+AB448)),0))</f>
        <v>0</v>
      </c>
    </row>
    <row r="449" spans="4:33" x14ac:dyDescent="0.15">
      <c r="D449" s="41"/>
      <c r="F449" s="40"/>
      <c r="G449" s="40"/>
      <c r="J449" s="47"/>
      <c r="K449" s="32">
        <f t="shared" si="78"/>
        <v>0</v>
      </c>
      <c r="L449" s="48">
        <v>1.4999999999999999E-2</v>
      </c>
      <c r="M449" s="49">
        <f t="shared" si="79"/>
        <v>-50.997946611909654</v>
      </c>
      <c r="N449" s="50">
        <f>(Gesamt!$B$2-IF(H449=0,G449,H449))/365.25</f>
        <v>116</v>
      </c>
      <c r="O449" s="50">
        <f t="shared" si="74"/>
        <v>65.002053388090346</v>
      </c>
      <c r="P449" s="51">
        <f>IF(AND(OR(AND(H449&lt;=Gesamt!$B$11,G449&lt;=Gesamt!$B$11),AND(H449&gt;0,H449&lt;=Gesamt!$B$11)), O449&gt;=Gesamt!$B$4),VLOOKUP(O449,Gesamt!$B$4:$C$9,2),0)</f>
        <v>12</v>
      </c>
      <c r="Q449" s="37">
        <f>IF(M449&gt;0,((P449*K449/12)/O449*N449*((1+L449)^M449))/((1+Gesamt!$B$29)^(O449-N449)),0)</f>
        <v>0</v>
      </c>
      <c r="R449" s="52">
        <f>(F449+(IF(C449="W",IF(F449&lt;23347,VLOOKUP(23346,Staffelung,2,FALSE)*365.25,IF(F449&gt;24990,VLOOKUP(24991,Staffelung,2,FALSE)*365.25,VLOOKUP(F449,Staffelung,2,FALSE)*365.25)),Gesamt!$B$26*365.25)))</f>
        <v>23741.25</v>
      </c>
      <c r="S449" s="52">
        <f t="shared" si="80"/>
        <v>23742</v>
      </c>
      <c r="T449" s="53">
        <f t="shared" si="75"/>
        <v>65</v>
      </c>
      <c r="U449" s="49">
        <f t="shared" si="81"/>
        <v>-50.997946611909654</v>
      </c>
      <c r="V449" s="50">
        <f>(Gesamt!$B$2-IF(I449=0,G449,I449))/365.25</f>
        <v>116</v>
      </c>
      <c r="W449" s="50">
        <f t="shared" si="76"/>
        <v>65.002053388090346</v>
      </c>
      <c r="X449" s="54">
        <f>(F449+(IF(C449="W",IF(F449&lt;23347,VLOOKUP(23346,Staffelung,2,FALSE)*365.25,IF(F449&gt;24990,VLOOKUP(24991,Staffelung,2,FALSE)*365.25,VLOOKUP(F449,Staffelung,2,FALSE)*365.25)),Gesamt!$B$26*365.25)))</f>
        <v>23741.25</v>
      </c>
      <c r="Y449" s="52">
        <f t="shared" si="82"/>
        <v>23742</v>
      </c>
      <c r="Z449" s="53">
        <f t="shared" si="77"/>
        <v>65</v>
      </c>
      <c r="AA449" s="55">
        <f>IF(YEAR(Y449)&lt;=YEAR(Gesamt!$B$2),0,IF(V449&lt;Gesamt!$B$32,(IF(I449=0,G449,I449)+365.25*Gesamt!$B$32),0))</f>
        <v>0</v>
      </c>
      <c r="AB449" s="56">
        <f>IF(U449&lt;Gesamt!$B$36,Gesamt!$C$36,IF(U449&lt;Gesamt!$B$37,Gesamt!$C$37,IF(U449&lt;Gesamt!$B$38,Gesamt!$C$38,Gesamt!$C$39)))</f>
        <v>0</v>
      </c>
      <c r="AC449" s="36">
        <f>IF(AA449&gt;0,IF(AA449&lt;X449,K449/12*Gesamt!$C$32*(1+L449)^(Gesamt!$B$32-VB!V449)*(1+$K$4),0),0)</f>
        <v>0</v>
      </c>
      <c r="AD449" s="36">
        <f>(AC449/Gesamt!$B$32*V449/((1+Gesamt!$B$29)^(Gesamt!$B$32-VB!V449))*(1+AB449))</f>
        <v>0</v>
      </c>
      <c r="AE449" s="55">
        <f>IF(YEAR($Y449)&lt;=YEAR(Gesamt!$B$2),0,IF($V449&lt;Gesamt!$B$33,(IF($I449=0,$G449,$I449)+365.25*Gesamt!$B$33),0))</f>
        <v>0</v>
      </c>
      <c r="AF449" s="36" t="b">
        <f>IF(AE449&gt;0,IF(AE449&lt;$Y449,$K449/12*Gesamt!$C$33*(1+$L449)^(Gesamt!$B$33-VB!$V449)*(1+$K$4),IF(W449&gt;=35,K449/12*Gesamt!$C$33*(1+L449)^(W449-VB!V449)*(1+$K$4),0)))</f>
        <v>0</v>
      </c>
      <c r="AG449" s="36">
        <f>IF(W449&gt;=40,(AF449/Gesamt!$B$33*V449/((1+Gesamt!$B$29)^(Gesamt!$B$33-VB!V449))*(1+AB449)),IF(W449&gt;=35,(AF449/W449*V449/((1+Gesamt!$B$29)^(W449-VB!V449))*(1+AB449)),0))</f>
        <v>0</v>
      </c>
    </row>
    <row r="450" spans="4:33" x14ac:dyDescent="0.15">
      <c r="D450" s="41"/>
      <c r="F450" s="40"/>
      <c r="G450" s="40"/>
      <c r="J450" s="47"/>
      <c r="K450" s="32">
        <f t="shared" si="78"/>
        <v>0</v>
      </c>
      <c r="L450" s="48">
        <v>1.4999999999999999E-2</v>
      </c>
      <c r="M450" s="49">
        <f t="shared" si="79"/>
        <v>-50.997946611909654</v>
      </c>
      <c r="N450" s="50">
        <f>(Gesamt!$B$2-IF(H450=0,G450,H450))/365.25</f>
        <v>116</v>
      </c>
      <c r="O450" s="50">
        <f t="shared" si="74"/>
        <v>65.002053388090346</v>
      </c>
      <c r="P450" s="51">
        <f>IF(AND(OR(AND(H450&lt;=Gesamt!$B$11,G450&lt;=Gesamt!$B$11),AND(H450&gt;0,H450&lt;=Gesamt!$B$11)), O450&gt;=Gesamt!$B$4),VLOOKUP(O450,Gesamt!$B$4:$C$9,2),0)</f>
        <v>12</v>
      </c>
      <c r="Q450" s="37">
        <f>IF(M450&gt;0,((P450*K450/12)/O450*N450*((1+L450)^M450))/((1+Gesamt!$B$29)^(O450-N450)),0)</f>
        <v>0</v>
      </c>
      <c r="R450" s="52">
        <f>(F450+(IF(C450="W",IF(F450&lt;23347,VLOOKUP(23346,Staffelung,2,FALSE)*365.25,IF(F450&gt;24990,VLOOKUP(24991,Staffelung,2,FALSE)*365.25,VLOOKUP(F450,Staffelung,2,FALSE)*365.25)),Gesamt!$B$26*365.25)))</f>
        <v>23741.25</v>
      </c>
      <c r="S450" s="52">
        <f t="shared" si="80"/>
        <v>23742</v>
      </c>
      <c r="T450" s="53">
        <f t="shared" si="75"/>
        <v>65</v>
      </c>
      <c r="U450" s="49">
        <f t="shared" si="81"/>
        <v>-50.997946611909654</v>
      </c>
      <c r="V450" s="50">
        <f>(Gesamt!$B$2-IF(I450=0,G450,I450))/365.25</f>
        <v>116</v>
      </c>
      <c r="W450" s="50">
        <f t="shared" si="76"/>
        <v>65.002053388090346</v>
      </c>
      <c r="X450" s="54">
        <f>(F450+(IF(C450="W",IF(F450&lt;23347,VLOOKUP(23346,Staffelung,2,FALSE)*365.25,IF(F450&gt;24990,VLOOKUP(24991,Staffelung,2,FALSE)*365.25,VLOOKUP(F450,Staffelung,2,FALSE)*365.25)),Gesamt!$B$26*365.25)))</f>
        <v>23741.25</v>
      </c>
      <c r="Y450" s="52">
        <f t="shared" si="82"/>
        <v>23742</v>
      </c>
      <c r="Z450" s="53">
        <f t="shared" si="77"/>
        <v>65</v>
      </c>
      <c r="AA450" s="55">
        <f>IF(YEAR(Y450)&lt;=YEAR(Gesamt!$B$2),0,IF(V450&lt;Gesamt!$B$32,(IF(I450=0,G450,I450)+365.25*Gesamt!$B$32),0))</f>
        <v>0</v>
      </c>
      <c r="AB450" s="56">
        <f>IF(U450&lt;Gesamt!$B$36,Gesamt!$C$36,IF(U450&lt;Gesamt!$B$37,Gesamt!$C$37,IF(U450&lt;Gesamt!$B$38,Gesamt!$C$38,Gesamt!$C$39)))</f>
        <v>0</v>
      </c>
      <c r="AC450" s="36">
        <f>IF(AA450&gt;0,IF(AA450&lt;X450,K450/12*Gesamt!$C$32*(1+L450)^(Gesamt!$B$32-VB!V450)*(1+$K$4),0),0)</f>
        <v>0</v>
      </c>
      <c r="AD450" s="36">
        <f>(AC450/Gesamt!$B$32*V450/((1+Gesamt!$B$29)^(Gesamt!$B$32-VB!V450))*(1+AB450))</f>
        <v>0</v>
      </c>
      <c r="AE450" s="55">
        <f>IF(YEAR($Y450)&lt;=YEAR(Gesamt!$B$2),0,IF($V450&lt;Gesamt!$B$33,(IF($I450=0,$G450,$I450)+365.25*Gesamt!$B$33),0))</f>
        <v>0</v>
      </c>
      <c r="AF450" s="36" t="b">
        <f>IF(AE450&gt;0,IF(AE450&lt;$Y450,$K450/12*Gesamt!$C$33*(1+$L450)^(Gesamt!$B$33-VB!$V450)*(1+$K$4),IF(W450&gt;=35,K450/12*Gesamt!$C$33*(1+L450)^(W450-VB!V450)*(1+$K$4),0)))</f>
        <v>0</v>
      </c>
      <c r="AG450" s="36">
        <f>IF(W450&gt;=40,(AF450/Gesamt!$B$33*V450/((1+Gesamt!$B$29)^(Gesamt!$B$33-VB!V450))*(1+AB450)),IF(W450&gt;=35,(AF450/W450*V450/((1+Gesamt!$B$29)^(W450-VB!V450))*(1+AB450)),0))</f>
        <v>0</v>
      </c>
    </row>
    <row r="451" spans="4:33" x14ac:dyDescent="0.15">
      <c r="D451" s="41"/>
      <c r="F451" s="40"/>
      <c r="G451" s="40"/>
      <c r="J451" s="47"/>
      <c r="K451" s="32">
        <f t="shared" si="78"/>
        <v>0</v>
      </c>
      <c r="L451" s="48">
        <v>1.4999999999999999E-2</v>
      </c>
      <c r="M451" s="49">
        <f t="shared" si="79"/>
        <v>-50.997946611909654</v>
      </c>
      <c r="N451" s="50">
        <f>(Gesamt!$B$2-IF(H451=0,G451,H451))/365.25</f>
        <v>116</v>
      </c>
      <c r="O451" s="50">
        <f t="shared" si="74"/>
        <v>65.002053388090346</v>
      </c>
      <c r="P451" s="51">
        <f>IF(AND(OR(AND(H451&lt;=Gesamt!$B$11,G451&lt;=Gesamt!$B$11),AND(H451&gt;0,H451&lt;=Gesamt!$B$11)), O451&gt;=Gesamt!$B$4),VLOOKUP(O451,Gesamt!$B$4:$C$9,2),0)</f>
        <v>12</v>
      </c>
      <c r="Q451" s="37">
        <f>IF(M451&gt;0,((P451*K451/12)/O451*N451*((1+L451)^M451))/((1+Gesamt!$B$29)^(O451-N451)),0)</f>
        <v>0</v>
      </c>
      <c r="R451" s="52">
        <f>(F451+(IF(C451="W",IF(F451&lt;23347,VLOOKUP(23346,Staffelung,2,FALSE)*365.25,IF(F451&gt;24990,VLOOKUP(24991,Staffelung,2,FALSE)*365.25,VLOOKUP(F451,Staffelung,2,FALSE)*365.25)),Gesamt!$B$26*365.25)))</f>
        <v>23741.25</v>
      </c>
      <c r="S451" s="52">
        <f t="shared" si="80"/>
        <v>23742</v>
      </c>
      <c r="T451" s="53">
        <f t="shared" si="75"/>
        <v>65</v>
      </c>
      <c r="U451" s="49">
        <f t="shared" si="81"/>
        <v>-50.997946611909654</v>
      </c>
      <c r="V451" s="50">
        <f>(Gesamt!$B$2-IF(I451=0,G451,I451))/365.25</f>
        <v>116</v>
      </c>
      <c r="W451" s="50">
        <f t="shared" si="76"/>
        <v>65.002053388090346</v>
      </c>
      <c r="X451" s="54">
        <f>(F451+(IF(C451="W",IF(F451&lt;23347,VLOOKUP(23346,Staffelung,2,FALSE)*365.25,IF(F451&gt;24990,VLOOKUP(24991,Staffelung,2,FALSE)*365.25,VLOOKUP(F451,Staffelung,2,FALSE)*365.25)),Gesamt!$B$26*365.25)))</f>
        <v>23741.25</v>
      </c>
      <c r="Y451" s="52">
        <f t="shared" si="82"/>
        <v>23742</v>
      </c>
      <c r="Z451" s="53">
        <f t="shared" si="77"/>
        <v>65</v>
      </c>
      <c r="AA451" s="55">
        <f>IF(YEAR(Y451)&lt;=YEAR(Gesamt!$B$2),0,IF(V451&lt;Gesamt!$B$32,(IF(I451=0,G451,I451)+365.25*Gesamt!$B$32),0))</f>
        <v>0</v>
      </c>
      <c r="AB451" s="56">
        <f>IF(U451&lt;Gesamt!$B$36,Gesamt!$C$36,IF(U451&lt;Gesamt!$B$37,Gesamt!$C$37,IF(U451&lt;Gesamt!$B$38,Gesamt!$C$38,Gesamt!$C$39)))</f>
        <v>0</v>
      </c>
      <c r="AC451" s="36">
        <f>IF(AA451&gt;0,IF(AA451&lt;X451,K451/12*Gesamt!$C$32*(1+L451)^(Gesamt!$B$32-VB!V451)*(1+$K$4),0),0)</f>
        <v>0</v>
      </c>
      <c r="AD451" s="36">
        <f>(AC451/Gesamt!$B$32*V451/((1+Gesamt!$B$29)^(Gesamt!$B$32-VB!V451))*(1+AB451))</f>
        <v>0</v>
      </c>
      <c r="AE451" s="55">
        <f>IF(YEAR($Y451)&lt;=YEAR(Gesamt!$B$2),0,IF($V451&lt;Gesamt!$B$33,(IF($I451=0,$G451,$I451)+365.25*Gesamt!$B$33),0))</f>
        <v>0</v>
      </c>
      <c r="AF451" s="36" t="b">
        <f>IF(AE451&gt;0,IF(AE451&lt;$Y451,$K451/12*Gesamt!$C$33*(1+$L451)^(Gesamt!$B$33-VB!$V451)*(1+$K$4),IF(W451&gt;=35,K451/12*Gesamt!$C$33*(1+L451)^(W451-VB!V451)*(1+$K$4),0)))</f>
        <v>0</v>
      </c>
      <c r="AG451" s="36">
        <f>IF(W451&gt;=40,(AF451/Gesamt!$B$33*V451/((1+Gesamt!$B$29)^(Gesamt!$B$33-VB!V451))*(1+AB451)),IF(W451&gt;=35,(AF451/W451*V451/((1+Gesamt!$B$29)^(W451-VB!V451))*(1+AB451)),0))</f>
        <v>0</v>
      </c>
    </row>
    <row r="452" spans="4:33" x14ac:dyDescent="0.15">
      <c r="D452" s="41"/>
      <c r="F452" s="40"/>
      <c r="G452" s="40"/>
      <c r="J452" s="47"/>
      <c r="K452" s="32">
        <f t="shared" si="78"/>
        <v>0</v>
      </c>
      <c r="L452" s="48">
        <v>1.4999999999999999E-2</v>
      </c>
      <c r="M452" s="49">
        <f t="shared" si="79"/>
        <v>-50.997946611909654</v>
      </c>
      <c r="N452" s="50">
        <f>(Gesamt!$B$2-IF(H452=0,G452,H452))/365.25</f>
        <v>116</v>
      </c>
      <c r="O452" s="50">
        <f t="shared" si="74"/>
        <v>65.002053388090346</v>
      </c>
      <c r="P452" s="51">
        <f>IF(AND(OR(AND(H452&lt;=Gesamt!$B$11,G452&lt;=Gesamt!$B$11),AND(H452&gt;0,H452&lt;=Gesamt!$B$11)), O452&gt;=Gesamt!$B$4),VLOOKUP(O452,Gesamt!$B$4:$C$9,2),0)</f>
        <v>12</v>
      </c>
      <c r="Q452" s="37">
        <f>IF(M452&gt;0,((P452*K452/12)/O452*N452*((1+L452)^M452))/((1+Gesamt!$B$29)^(O452-N452)),0)</f>
        <v>0</v>
      </c>
      <c r="R452" s="52">
        <f>(F452+(IF(C452="W",IF(F452&lt;23347,VLOOKUP(23346,Staffelung,2,FALSE)*365.25,IF(F452&gt;24990,VLOOKUP(24991,Staffelung,2,FALSE)*365.25,VLOOKUP(F452,Staffelung,2,FALSE)*365.25)),Gesamt!$B$26*365.25)))</f>
        <v>23741.25</v>
      </c>
      <c r="S452" s="52">
        <f t="shared" si="80"/>
        <v>23742</v>
      </c>
      <c r="T452" s="53">
        <f t="shared" si="75"/>
        <v>65</v>
      </c>
      <c r="U452" s="49">
        <f t="shared" si="81"/>
        <v>-50.997946611909654</v>
      </c>
      <c r="V452" s="50">
        <f>(Gesamt!$B$2-IF(I452=0,G452,I452))/365.25</f>
        <v>116</v>
      </c>
      <c r="W452" s="50">
        <f t="shared" si="76"/>
        <v>65.002053388090346</v>
      </c>
      <c r="X452" s="54">
        <f>(F452+(IF(C452="W",IF(F452&lt;23347,VLOOKUP(23346,Staffelung,2,FALSE)*365.25,IF(F452&gt;24990,VLOOKUP(24991,Staffelung,2,FALSE)*365.25,VLOOKUP(F452,Staffelung,2,FALSE)*365.25)),Gesamt!$B$26*365.25)))</f>
        <v>23741.25</v>
      </c>
      <c r="Y452" s="52">
        <f t="shared" si="82"/>
        <v>23742</v>
      </c>
      <c r="Z452" s="53">
        <f t="shared" si="77"/>
        <v>65</v>
      </c>
      <c r="AA452" s="55">
        <f>IF(YEAR(Y452)&lt;=YEAR(Gesamt!$B$2),0,IF(V452&lt;Gesamt!$B$32,(IF(I452=0,G452,I452)+365.25*Gesamt!$B$32),0))</f>
        <v>0</v>
      </c>
      <c r="AB452" s="56">
        <f>IF(U452&lt;Gesamt!$B$36,Gesamt!$C$36,IF(U452&lt;Gesamt!$B$37,Gesamt!$C$37,IF(U452&lt;Gesamt!$B$38,Gesamt!$C$38,Gesamt!$C$39)))</f>
        <v>0</v>
      </c>
      <c r="AC452" s="36">
        <f>IF(AA452&gt;0,IF(AA452&lt;X452,K452/12*Gesamt!$C$32*(1+L452)^(Gesamt!$B$32-VB!V452)*(1+$K$4),0),0)</f>
        <v>0</v>
      </c>
      <c r="AD452" s="36">
        <f>(AC452/Gesamt!$B$32*V452/((1+Gesamt!$B$29)^(Gesamt!$B$32-VB!V452))*(1+AB452))</f>
        <v>0</v>
      </c>
      <c r="AE452" s="55">
        <f>IF(YEAR($Y452)&lt;=YEAR(Gesamt!$B$2),0,IF($V452&lt;Gesamt!$B$33,(IF($I452=0,$G452,$I452)+365.25*Gesamt!$B$33),0))</f>
        <v>0</v>
      </c>
      <c r="AF452" s="36" t="b">
        <f>IF(AE452&gt;0,IF(AE452&lt;$Y452,$K452/12*Gesamt!$C$33*(1+$L452)^(Gesamt!$B$33-VB!$V452)*(1+$K$4),IF(W452&gt;=35,K452/12*Gesamt!$C$33*(1+L452)^(W452-VB!V452)*(1+$K$4),0)))</f>
        <v>0</v>
      </c>
      <c r="AG452" s="36">
        <f>IF(W452&gt;=40,(AF452/Gesamt!$B$33*V452/((1+Gesamt!$B$29)^(Gesamt!$B$33-VB!V452))*(1+AB452)),IF(W452&gt;=35,(AF452/W452*V452/((1+Gesamt!$B$29)^(W452-VB!V452))*(1+AB452)),0))</f>
        <v>0</v>
      </c>
    </row>
    <row r="453" spans="4:33" x14ac:dyDescent="0.15">
      <c r="D453" s="41"/>
      <c r="F453" s="40"/>
      <c r="G453" s="40"/>
      <c r="J453" s="47"/>
      <c r="K453" s="32">
        <f t="shared" si="78"/>
        <v>0</v>
      </c>
      <c r="L453" s="48">
        <v>1.4999999999999999E-2</v>
      </c>
      <c r="M453" s="49">
        <f t="shared" si="79"/>
        <v>-50.997946611909654</v>
      </c>
      <c r="N453" s="50">
        <f>(Gesamt!$B$2-IF(H453=0,G453,H453))/365.25</f>
        <v>116</v>
      </c>
      <c r="O453" s="50">
        <f t="shared" si="74"/>
        <v>65.002053388090346</v>
      </c>
      <c r="P453" s="51">
        <f>IF(AND(OR(AND(H453&lt;=Gesamt!$B$11,G453&lt;=Gesamt!$B$11),AND(H453&gt;0,H453&lt;=Gesamt!$B$11)), O453&gt;=Gesamt!$B$4),VLOOKUP(O453,Gesamt!$B$4:$C$9,2),0)</f>
        <v>12</v>
      </c>
      <c r="Q453" s="37">
        <f>IF(M453&gt;0,((P453*K453/12)/O453*N453*((1+L453)^M453))/((1+Gesamt!$B$29)^(O453-N453)),0)</f>
        <v>0</v>
      </c>
      <c r="R453" s="52">
        <f>(F453+(IF(C453="W",IF(F453&lt;23347,VLOOKUP(23346,Staffelung,2,FALSE)*365.25,IF(F453&gt;24990,VLOOKUP(24991,Staffelung,2,FALSE)*365.25,VLOOKUP(F453,Staffelung,2,FALSE)*365.25)),Gesamt!$B$26*365.25)))</f>
        <v>23741.25</v>
      </c>
      <c r="S453" s="52">
        <f t="shared" si="80"/>
        <v>23742</v>
      </c>
      <c r="T453" s="53">
        <f t="shared" si="75"/>
        <v>65</v>
      </c>
      <c r="U453" s="49">
        <f t="shared" si="81"/>
        <v>-50.997946611909654</v>
      </c>
      <c r="V453" s="50">
        <f>(Gesamt!$B$2-IF(I453=0,G453,I453))/365.25</f>
        <v>116</v>
      </c>
      <c r="W453" s="50">
        <f t="shared" si="76"/>
        <v>65.002053388090346</v>
      </c>
      <c r="X453" s="54">
        <f>(F453+(IF(C453="W",IF(F453&lt;23347,VLOOKUP(23346,Staffelung,2,FALSE)*365.25,IF(F453&gt;24990,VLOOKUP(24991,Staffelung,2,FALSE)*365.25,VLOOKUP(F453,Staffelung,2,FALSE)*365.25)),Gesamt!$B$26*365.25)))</f>
        <v>23741.25</v>
      </c>
      <c r="Y453" s="52">
        <f t="shared" si="82"/>
        <v>23742</v>
      </c>
      <c r="Z453" s="53">
        <f t="shared" si="77"/>
        <v>65</v>
      </c>
      <c r="AA453" s="55">
        <f>IF(YEAR(Y453)&lt;=YEAR(Gesamt!$B$2),0,IF(V453&lt;Gesamt!$B$32,(IF(I453=0,G453,I453)+365.25*Gesamt!$B$32),0))</f>
        <v>0</v>
      </c>
      <c r="AB453" s="56">
        <f>IF(U453&lt;Gesamt!$B$36,Gesamt!$C$36,IF(U453&lt;Gesamt!$B$37,Gesamt!$C$37,IF(U453&lt;Gesamt!$B$38,Gesamt!$C$38,Gesamt!$C$39)))</f>
        <v>0</v>
      </c>
      <c r="AC453" s="36">
        <f>IF(AA453&gt;0,IF(AA453&lt;X453,K453/12*Gesamt!$C$32*(1+L453)^(Gesamt!$B$32-VB!V453)*(1+$K$4),0),0)</f>
        <v>0</v>
      </c>
      <c r="AD453" s="36">
        <f>(AC453/Gesamt!$B$32*V453/((1+Gesamt!$B$29)^(Gesamt!$B$32-VB!V453))*(1+AB453))</f>
        <v>0</v>
      </c>
      <c r="AE453" s="55">
        <f>IF(YEAR($Y453)&lt;=YEAR(Gesamt!$B$2),0,IF($V453&lt;Gesamt!$B$33,(IF($I453=0,$G453,$I453)+365.25*Gesamt!$B$33),0))</f>
        <v>0</v>
      </c>
      <c r="AF453" s="36" t="b">
        <f>IF(AE453&gt;0,IF(AE453&lt;$Y453,$K453/12*Gesamt!$C$33*(1+$L453)^(Gesamt!$B$33-VB!$V453)*(1+$K$4),IF(W453&gt;=35,K453/12*Gesamt!$C$33*(1+L453)^(W453-VB!V453)*(1+$K$4),0)))</f>
        <v>0</v>
      </c>
      <c r="AG453" s="36">
        <f>IF(W453&gt;=40,(AF453/Gesamt!$B$33*V453/((1+Gesamt!$B$29)^(Gesamt!$B$33-VB!V453))*(1+AB453)),IF(W453&gt;=35,(AF453/W453*V453/((1+Gesamt!$B$29)^(W453-VB!V453))*(1+AB453)),0))</f>
        <v>0</v>
      </c>
    </row>
    <row r="454" spans="4:33" x14ac:dyDescent="0.15">
      <c r="D454" s="41"/>
      <c r="F454" s="40"/>
      <c r="G454" s="40"/>
      <c r="J454" s="47"/>
      <c r="K454" s="32">
        <f t="shared" si="78"/>
        <v>0</v>
      </c>
      <c r="L454" s="48">
        <v>1.4999999999999999E-2</v>
      </c>
      <c r="M454" s="49">
        <f t="shared" si="79"/>
        <v>-50.997946611909654</v>
      </c>
      <c r="N454" s="50">
        <f>(Gesamt!$B$2-IF(H454=0,G454,H454))/365.25</f>
        <v>116</v>
      </c>
      <c r="O454" s="50">
        <f t="shared" ref="O454:O517" si="83">(S454-IF(H454=0,G454,H454))/365.25</f>
        <v>65.002053388090346</v>
      </c>
      <c r="P454" s="51">
        <f>IF(AND(OR(AND(H454&lt;=Gesamt!$B$11,G454&lt;=Gesamt!$B$11),AND(H454&gt;0,H454&lt;=Gesamt!$B$11)), O454&gt;=Gesamt!$B$4),VLOOKUP(O454,Gesamt!$B$4:$C$9,2),0)</f>
        <v>12</v>
      </c>
      <c r="Q454" s="37">
        <f>IF(M454&gt;0,((P454*K454/12)/O454*N454*((1+L454)^M454))/((1+Gesamt!$B$29)^(O454-N454)),0)</f>
        <v>0</v>
      </c>
      <c r="R454" s="52">
        <f>(F454+(IF(C454="W",IF(F454&lt;23347,VLOOKUP(23346,Staffelung,2,FALSE)*365.25,IF(F454&gt;24990,VLOOKUP(24991,Staffelung,2,FALSE)*365.25,VLOOKUP(F454,Staffelung,2,FALSE)*365.25)),Gesamt!$B$26*365.25)))</f>
        <v>23741.25</v>
      </c>
      <c r="S454" s="52">
        <f t="shared" si="80"/>
        <v>23742</v>
      </c>
      <c r="T454" s="53">
        <f t="shared" ref="T454:T517" si="84">(+X454-F454)/365.25</f>
        <v>65</v>
      </c>
      <c r="U454" s="49">
        <f t="shared" si="81"/>
        <v>-50.997946611909654</v>
      </c>
      <c r="V454" s="50">
        <f>(Gesamt!$B$2-IF(I454=0,G454,I454))/365.25</f>
        <v>116</v>
      </c>
      <c r="W454" s="50">
        <f t="shared" ref="W454:W517" si="85">(Y454-IF(I454=0,G454,I454))/365.25</f>
        <v>65.002053388090346</v>
      </c>
      <c r="X454" s="54">
        <f>(F454+(IF(C454="W",IF(F454&lt;23347,VLOOKUP(23346,Staffelung,2,FALSE)*365.25,IF(F454&gt;24990,VLOOKUP(24991,Staffelung,2,FALSE)*365.25,VLOOKUP(F454,Staffelung,2,FALSE)*365.25)),Gesamt!$B$26*365.25)))</f>
        <v>23741.25</v>
      </c>
      <c r="Y454" s="52">
        <f t="shared" si="82"/>
        <v>23742</v>
      </c>
      <c r="Z454" s="53">
        <f t="shared" ref="Z454:Z517" si="86">(+X454-F454)/365.25</f>
        <v>65</v>
      </c>
      <c r="AA454" s="55">
        <f>IF(YEAR(Y454)&lt;=YEAR(Gesamt!$B$2),0,IF(V454&lt;Gesamt!$B$32,(IF(I454=0,G454,I454)+365.25*Gesamt!$B$32),0))</f>
        <v>0</v>
      </c>
      <c r="AB454" s="56">
        <f>IF(U454&lt;Gesamt!$B$36,Gesamt!$C$36,IF(U454&lt;Gesamt!$B$37,Gesamt!$C$37,IF(U454&lt;Gesamt!$B$38,Gesamt!$C$38,Gesamt!$C$39)))</f>
        <v>0</v>
      </c>
      <c r="AC454" s="36">
        <f>IF(AA454&gt;0,IF(AA454&lt;X454,K454/12*Gesamt!$C$32*(1+L454)^(Gesamt!$B$32-VB!V454)*(1+$K$4),0),0)</f>
        <v>0</v>
      </c>
      <c r="AD454" s="36">
        <f>(AC454/Gesamt!$B$32*V454/((1+Gesamt!$B$29)^(Gesamt!$B$32-VB!V454))*(1+AB454))</f>
        <v>0</v>
      </c>
      <c r="AE454" s="55">
        <f>IF(YEAR($Y454)&lt;=YEAR(Gesamt!$B$2),0,IF($V454&lt;Gesamt!$B$33,(IF($I454=0,$G454,$I454)+365.25*Gesamt!$B$33),0))</f>
        <v>0</v>
      </c>
      <c r="AF454" s="36" t="b">
        <f>IF(AE454&gt;0,IF(AE454&lt;$Y454,$K454/12*Gesamt!$C$33*(1+$L454)^(Gesamt!$B$33-VB!$V454)*(1+$K$4),IF(W454&gt;=35,K454/12*Gesamt!$C$33*(1+L454)^(W454-VB!V454)*(1+$K$4),0)))</f>
        <v>0</v>
      </c>
      <c r="AG454" s="36">
        <f>IF(W454&gt;=40,(AF454/Gesamt!$B$33*V454/((1+Gesamt!$B$29)^(Gesamt!$B$33-VB!V454))*(1+AB454)),IF(W454&gt;=35,(AF454/W454*V454/((1+Gesamt!$B$29)^(W454-VB!V454))*(1+AB454)),0))</f>
        <v>0</v>
      </c>
    </row>
    <row r="455" spans="4:33" x14ac:dyDescent="0.15">
      <c r="D455" s="41"/>
      <c r="F455" s="40"/>
      <c r="G455" s="40"/>
      <c r="J455" s="47"/>
      <c r="K455" s="32">
        <f t="shared" si="78"/>
        <v>0</v>
      </c>
      <c r="L455" s="48">
        <v>1.4999999999999999E-2</v>
      </c>
      <c r="M455" s="49">
        <f t="shared" si="79"/>
        <v>-50.997946611909654</v>
      </c>
      <c r="N455" s="50">
        <f>(Gesamt!$B$2-IF(H455=0,G455,H455))/365.25</f>
        <v>116</v>
      </c>
      <c r="O455" s="50">
        <f t="shared" si="83"/>
        <v>65.002053388090346</v>
      </c>
      <c r="P455" s="51">
        <f>IF(AND(OR(AND(H455&lt;=Gesamt!$B$11,G455&lt;=Gesamt!$B$11),AND(H455&gt;0,H455&lt;=Gesamt!$B$11)), O455&gt;=Gesamt!$B$4),VLOOKUP(O455,Gesamt!$B$4:$C$9,2),0)</f>
        <v>12</v>
      </c>
      <c r="Q455" s="37">
        <f>IF(M455&gt;0,((P455*K455/12)/O455*N455*((1+L455)^M455))/((1+Gesamt!$B$29)^(O455-N455)),0)</f>
        <v>0</v>
      </c>
      <c r="R455" s="52">
        <f>(F455+(IF(C455="W",IF(F455&lt;23347,VLOOKUP(23346,Staffelung,2,FALSE)*365.25,IF(F455&gt;24990,VLOOKUP(24991,Staffelung,2,FALSE)*365.25,VLOOKUP(F455,Staffelung,2,FALSE)*365.25)),Gesamt!$B$26*365.25)))</f>
        <v>23741.25</v>
      </c>
      <c r="S455" s="52">
        <f t="shared" si="80"/>
        <v>23742</v>
      </c>
      <c r="T455" s="53">
        <f t="shared" si="84"/>
        <v>65</v>
      </c>
      <c r="U455" s="49">
        <f t="shared" si="81"/>
        <v>-50.997946611909654</v>
      </c>
      <c r="V455" s="50">
        <f>(Gesamt!$B$2-IF(I455=0,G455,I455))/365.25</f>
        <v>116</v>
      </c>
      <c r="W455" s="50">
        <f t="shared" si="85"/>
        <v>65.002053388090346</v>
      </c>
      <c r="X455" s="54">
        <f>(F455+(IF(C455="W",IF(F455&lt;23347,VLOOKUP(23346,Staffelung,2,FALSE)*365.25,IF(F455&gt;24990,VLOOKUP(24991,Staffelung,2,FALSE)*365.25,VLOOKUP(F455,Staffelung,2,FALSE)*365.25)),Gesamt!$B$26*365.25)))</f>
        <v>23741.25</v>
      </c>
      <c r="Y455" s="52">
        <f t="shared" si="82"/>
        <v>23742</v>
      </c>
      <c r="Z455" s="53">
        <f t="shared" si="86"/>
        <v>65</v>
      </c>
      <c r="AA455" s="55">
        <f>IF(YEAR(Y455)&lt;=YEAR(Gesamt!$B$2),0,IF(V455&lt;Gesamt!$B$32,(IF(I455=0,G455,I455)+365.25*Gesamt!$B$32),0))</f>
        <v>0</v>
      </c>
      <c r="AB455" s="56">
        <f>IF(U455&lt;Gesamt!$B$36,Gesamt!$C$36,IF(U455&lt;Gesamt!$B$37,Gesamt!$C$37,IF(U455&lt;Gesamt!$B$38,Gesamt!$C$38,Gesamt!$C$39)))</f>
        <v>0</v>
      </c>
      <c r="AC455" s="36">
        <f>IF(AA455&gt;0,IF(AA455&lt;X455,K455/12*Gesamt!$C$32*(1+L455)^(Gesamt!$B$32-VB!V455)*(1+$K$4),0),0)</f>
        <v>0</v>
      </c>
      <c r="AD455" s="36">
        <f>(AC455/Gesamt!$B$32*V455/((1+Gesamt!$B$29)^(Gesamt!$B$32-VB!V455))*(1+AB455))</f>
        <v>0</v>
      </c>
      <c r="AE455" s="55">
        <f>IF(YEAR($Y455)&lt;=YEAR(Gesamt!$B$2),0,IF($V455&lt;Gesamt!$B$33,(IF($I455=0,$G455,$I455)+365.25*Gesamt!$B$33),0))</f>
        <v>0</v>
      </c>
      <c r="AF455" s="36" t="b">
        <f>IF(AE455&gt;0,IF(AE455&lt;$Y455,$K455/12*Gesamt!$C$33*(1+$L455)^(Gesamt!$B$33-VB!$V455)*(1+$K$4),IF(W455&gt;=35,K455/12*Gesamt!$C$33*(1+L455)^(W455-VB!V455)*(1+$K$4),0)))</f>
        <v>0</v>
      </c>
      <c r="AG455" s="36">
        <f>IF(W455&gt;=40,(AF455/Gesamt!$B$33*V455/((1+Gesamt!$B$29)^(Gesamt!$B$33-VB!V455))*(1+AB455)),IF(W455&gt;=35,(AF455/W455*V455/((1+Gesamt!$B$29)^(W455-VB!V455))*(1+AB455)),0))</f>
        <v>0</v>
      </c>
    </row>
    <row r="456" spans="4:33" x14ac:dyDescent="0.15">
      <c r="D456" s="41"/>
      <c r="F456" s="40"/>
      <c r="G456" s="40"/>
      <c r="J456" s="47"/>
      <c r="K456" s="32">
        <f t="shared" si="78"/>
        <v>0</v>
      </c>
      <c r="L456" s="48">
        <v>1.4999999999999999E-2</v>
      </c>
      <c r="M456" s="49">
        <f t="shared" si="79"/>
        <v>-50.997946611909654</v>
      </c>
      <c r="N456" s="50">
        <f>(Gesamt!$B$2-IF(H456=0,G456,H456))/365.25</f>
        <v>116</v>
      </c>
      <c r="O456" s="50">
        <f t="shared" si="83"/>
        <v>65.002053388090346</v>
      </c>
      <c r="P456" s="51">
        <f>IF(AND(OR(AND(H456&lt;=Gesamt!$B$11,G456&lt;=Gesamt!$B$11),AND(H456&gt;0,H456&lt;=Gesamt!$B$11)), O456&gt;=Gesamt!$B$4),VLOOKUP(O456,Gesamt!$B$4:$C$9,2),0)</f>
        <v>12</v>
      </c>
      <c r="Q456" s="37">
        <f>IF(M456&gt;0,((P456*K456/12)/O456*N456*((1+L456)^M456))/((1+Gesamt!$B$29)^(O456-N456)),0)</f>
        <v>0</v>
      </c>
      <c r="R456" s="52">
        <f>(F456+(IF(C456="W",IF(F456&lt;23347,VLOOKUP(23346,Staffelung,2,FALSE)*365.25,IF(F456&gt;24990,VLOOKUP(24991,Staffelung,2,FALSE)*365.25,VLOOKUP(F456,Staffelung,2,FALSE)*365.25)),Gesamt!$B$26*365.25)))</f>
        <v>23741.25</v>
      </c>
      <c r="S456" s="52">
        <f t="shared" si="80"/>
        <v>23742</v>
      </c>
      <c r="T456" s="53">
        <f t="shared" si="84"/>
        <v>65</v>
      </c>
      <c r="U456" s="49">
        <f t="shared" si="81"/>
        <v>-50.997946611909654</v>
      </c>
      <c r="V456" s="50">
        <f>(Gesamt!$B$2-IF(I456=0,G456,I456))/365.25</f>
        <v>116</v>
      </c>
      <c r="W456" s="50">
        <f t="shared" si="85"/>
        <v>65.002053388090346</v>
      </c>
      <c r="X456" s="54">
        <f>(F456+(IF(C456="W",IF(F456&lt;23347,VLOOKUP(23346,Staffelung,2,FALSE)*365.25,IF(F456&gt;24990,VLOOKUP(24991,Staffelung,2,FALSE)*365.25,VLOOKUP(F456,Staffelung,2,FALSE)*365.25)),Gesamt!$B$26*365.25)))</f>
        <v>23741.25</v>
      </c>
      <c r="Y456" s="52">
        <f t="shared" si="82"/>
        <v>23742</v>
      </c>
      <c r="Z456" s="53">
        <f t="shared" si="86"/>
        <v>65</v>
      </c>
      <c r="AA456" s="55">
        <f>IF(YEAR(Y456)&lt;=YEAR(Gesamt!$B$2),0,IF(V456&lt;Gesamt!$B$32,(IF(I456=0,G456,I456)+365.25*Gesamt!$B$32),0))</f>
        <v>0</v>
      </c>
      <c r="AB456" s="56">
        <f>IF(U456&lt;Gesamt!$B$36,Gesamt!$C$36,IF(U456&lt;Gesamt!$B$37,Gesamt!$C$37,IF(U456&lt;Gesamt!$B$38,Gesamt!$C$38,Gesamt!$C$39)))</f>
        <v>0</v>
      </c>
      <c r="AC456" s="36">
        <f>IF(AA456&gt;0,IF(AA456&lt;X456,K456/12*Gesamt!$C$32*(1+L456)^(Gesamt!$B$32-VB!V456)*(1+$K$4),0),0)</f>
        <v>0</v>
      </c>
      <c r="AD456" s="36">
        <f>(AC456/Gesamt!$B$32*V456/((1+Gesamt!$B$29)^(Gesamt!$B$32-VB!V456))*(1+AB456))</f>
        <v>0</v>
      </c>
      <c r="AE456" s="55">
        <f>IF(YEAR($Y456)&lt;=YEAR(Gesamt!$B$2),0,IF($V456&lt;Gesamt!$B$33,(IF($I456=0,$G456,$I456)+365.25*Gesamt!$B$33),0))</f>
        <v>0</v>
      </c>
      <c r="AF456" s="36" t="b">
        <f>IF(AE456&gt;0,IF(AE456&lt;$Y456,$K456/12*Gesamt!$C$33*(1+$L456)^(Gesamt!$B$33-VB!$V456)*(1+$K$4),IF(W456&gt;=35,K456/12*Gesamt!$C$33*(1+L456)^(W456-VB!V456)*(1+$K$4),0)))</f>
        <v>0</v>
      </c>
      <c r="AG456" s="36">
        <f>IF(W456&gt;=40,(AF456/Gesamt!$B$33*V456/((1+Gesamt!$B$29)^(Gesamt!$B$33-VB!V456))*(1+AB456)),IF(W456&gt;=35,(AF456/W456*V456/((1+Gesamt!$B$29)^(W456-VB!V456))*(1+AB456)),0))</f>
        <v>0</v>
      </c>
    </row>
    <row r="457" spans="4:33" x14ac:dyDescent="0.15">
      <c r="D457" s="41"/>
      <c r="F457" s="40"/>
      <c r="G457" s="40"/>
      <c r="J457" s="47"/>
      <c r="K457" s="32">
        <f t="shared" si="78"/>
        <v>0</v>
      </c>
      <c r="L457" s="48">
        <v>1.4999999999999999E-2</v>
      </c>
      <c r="M457" s="49">
        <f t="shared" si="79"/>
        <v>-50.997946611909654</v>
      </c>
      <c r="N457" s="50">
        <f>(Gesamt!$B$2-IF(H457=0,G457,H457))/365.25</f>
        <v>116</v>
      </c>
      <c r="O457" s="50">
        <f t="shared" si="83"/>
        <v>65.002053388090346</v>
      </c>
      <c r="P457" s="51">
        <f>IF(AND(OR(AND(H457&lt;=Gesamt!$B$11,G457&lt;=Gesamt!$B$11),AND(H457&gt;0,H457&lt;=Gesamt!$B$11)), O457&gt;=Gesamt!$B$4),VLOOKUP(O457,Gesamt!$B$4:$C$9,2),0)</f>
        <v>12</v>
      </c>
      <c r="Q457" s="37">
        <f>IF(M457&gt;0,((P457*K457/12)/O457*N457*((1+L457)^M457))/((1+Gesamt!$B$29)^(O457-N457)),0)</f>
        <v>0</v>
      </c>
      <c r="R457" s="52">
        <f>(F457+(IF(C457="W",IF(F457&lt;23347,VLOOKUP(23346,Staffelung,2,FALSE)*365.25,IF(F457&gt;24990,VLOOKUP(24991,Staffelung,2,FALSE)*365.25,VLOOKUP(F457,Staffelung,2,FALSE)*365.25)),Gesamt!$B$26*365.25)))</f>
        <v>23741.25</v>
      </c>
      <c r="S457" s="52">
        <f t="shared" si="80"/>
        <v>23742</v>
      </c>
      <c r="T457" s="53">
        <f t="shared" si="84"/>
        <v>65</v>
      </c>
      <c r="U457" s="49">
        <f t="shared" si="81"/>
        <v>-50.997946611909654</v>
      </c>
      <c r="V457" s="50">
        <f>(Gesamt!$B$2-IF(I457=0,G457,I457))/365.25</f>
        <v>116</v>
      </c>
      <c r="W457" s="50">
        <f t="shared" si="85"/>
        <v>65.002053388090346</v>
      </c>
      <c r="X457" s="54">
        <f>(F457+(IF(C457="W",IF(F457&lt;23347,VLOOKUP(23346,Staffelung,2,FALSE)*365.25,IF(F457&gt;24990,VLOOKUP(24991,Staffelung,2,FALSE)*365.25,VLOOKUP(F457,Staffelung,2,FALSE)*365.25)),Gesamt!$B$26*365.25)))</f>
        <v>23741.25</v>
      </c>
      <c r="Y457" s="52">
        <f t="shared" si="82"/>
        <v>23742</v>
      </c>
      <c r="Z457" s="53">
        <f t="shared" si="86"/>
        <v>65</v>
      </c>
      <c r="AA457" s="55">
        <f>IF(YEAR(Y457)&lt;=YEAR(Gesamt!$B$2),0,IF(V457&lt;Gesamt!$B$32,(IF(I457=0,G457,I457)+365.25*Gesamt!$B$32),0))</f>
        <v>0</v>
      </c>
      <c r="AB457" s="56">
        <f>IF(U457&lt;Gesamt!$B$36,Gesamt!$C$36,IF(U457&lt;Gesamt!$B$37,Gesamt!$C$37,IF(U457&lt;Gesamt!$B$38,Gesamt!$C$38,Gesamt!$C$39)))</f>
        <v>0</v>
      </c>
      <c r="AC457" s="36">
        <f>IF(AA457&gt;0,IF(AA457&lt;X457,K457/12*Gesamt!$C$32*(1+L457)^(Gesamt!$B$32-VB!V457)*(1+$K$4),0),0)</f>
        <v>0</v>
      </c>
      <c r="AD457" s="36">
        <f>(AC457/Gesamt!$B$32*V457/((1+Gesamt!$B$29)^(Gesamt!$B$32-VB!V457))*(1+AB457))</f>
        <v>0</v>
      </c>
      <c r="AE457" s="55">
        <f>IF(YEAR($Y457)&lt;=YEAR(Gesamt!$B$2),0,IF($V457&lt;Gesamt!$B$33,(IF($I457=0,$G457,$I457)+365.25*Gesamt!$B$33),0))</f>
        <v>0</v>
      </c>
      <c r="AF457" s="36" t="b">
        <f>IF(AE457&gt;0,IF(AE457&lt;$Y457,$K457/12*Gesamt!$C$33*(1+$L457)^(Gesamt!$B$33-VB!$V457)*(1+$K$4),IF(W457&gt;=35,K457/12*Gesamt!$C$33*(1+L457)^(W457-VB!V457)*(1+$K$4),0)))</f>
        <v>0</v>
      </c>
      <c r="AG457" s="36">
        <f>IF(W457&gt;=40,(AF457/Gesamt!$B$33*V457/((1+Gesamt!$B$29)^(Gesamt!$B$33-VB!V457))*(1+AB457)),IF(W457&gt;=35,(AF457/W457*V457/((1+Gesamt!$B$29)^(W457-VB!V457))*(1+AB457)),0))</f>
        <v>0</v>
      </c>
    </row>
    <row r="458" spans="4:33" x14ac:dyDescent="0.15">
      <c r="D458" s="41"/>
      <c r="F458" s="40"/>
      <c r="G458" s="40"/>
      <c r="J458" s="47"/>
      <c r="K458" s="32">
        <f t="shared" si="78"/>
        <v>0</v>
      </c>
      <c r="L458" s="48">
        <v>1.4999999999999999E-2</v>
      </c>
      <c r="M458" s="49">
        <f t="shared" si="79"/>
        <v>-50.997946611909654</v>
      </c>
      <c r="N458" s="50">
        <f>(Gesamt!$B$2-IF(H458=0,G458,H458))/365.25</f>
        <v>116</v>
      </c>
      <c r="O458" s="50">
        <f t="shared" si="83"/>
        <v>65.002053388090346</v>
      </c>
      <c r="P458" s="51">
        <f>IF(AND(OR(AND(H458&lt;=Gesamt!$B$11,G458&lt;=Gesamt!$B$11),AND(H458&gt;0,H458&lt;=Gesamt!$B$11)), O458&gt;=Gesamt!$B$4),VLOOKUP(O458,Gesamt!$B$4:$C$9,2),0)</f>
        <v>12</v>
      </c>
      <c r="Q458" s="37">
        <f>IF(M458&gt;0,((P458*K458/12)/O458*N458*((1+L458)^M458))/((1+Gesamt!$B$29)^(O458-N458)),0)</f>
        <v>0</v>
      </c>
      <c r="R458" s="52">
        <f>(F458+(IF(C458="W",IF(F458&lt;23347,VLOOKUP(23346,Staffelung,2,FALSE)*365.25,IF(F458&gt;24990,VLOOKUP(24991,Staffelung,2,FALSE)*365.25,VLOOKUP(F458,Staffelung,2,FALSE)*365.25)),Gesamt!$B$26*365.25)))</f>
        <v>23741.25</v>
      </c>
      <c r="S458" s="52">
        <f t="shared" si="80"/>
        <v>23742</v>
      </c>
      <c r="T458" s="53">
        <f t="shared" si="84"/>
        <v>65</v>
      </c>
      <c r="U458" s="49">
        <f t="shared" si="81"/>
        <v>-50.997946611909654</v>
      </c>
      <c r="V458" s="50">
        <f>(Gesamt!$B$2-IF(I458=0,G458,I458))/365.25</f>
        <v>116</v>
      </c>
      <c r="W458" s="50">
        <f t="shared" si="85"/>
        <v>65.002053388090346</v>
      </c>
      <c r="X458" s="54">
        <f>(F458+(IF(C458="W",IF(F458&lt;23347,VLOOKUP(23346,Staffelung,2,FALSE)*365.25,IF(F458&gt;24990,VLOOKUP(24991,Staffelung,2,FALSE)*365.25,VLOOKUP(F458,Staffelung,2,FALSE)*365.25)),Gesamt!$B$26*365.25)))</f>
        <v>23741.25</v>
      </c>
      <c r="Y458" s="52">
        <f t="shared" si="82"/>
        <v>23742</v>
      </c>
      <c r="Z458" s="53">
        <f t="shared" si="86"/>
        <v>65</v>
      </c>
      <c r="AA458" s="55">
        <f>IF(YEAR(Y458)&lt;=YEAR(Gesamt!$B$2),0,IF(V458&lt;Gesamt!$B$32,(IF(I458=0,G458,I458)+365.25*Gesamt!$B$32),0))</f>
        <v>0</v>
      </c>
      <c r="AB458" s="56">
        <f>IF(U458&lt;Gesamt!$B$36,Gesamt!$C$36,IF(U458&lt;Gesamt!$B$37,Gesamt!$C$37,IF(U458&lt;Gesamt!$B$38,Gesamt!$C$38,Gesamt!$C$39)))</f>
        <v>0</v>
      </c>
      <c r="AC458" s="36">
        <f>IF(AA458&gt;0,IF(AA458&lt;X458,K458/12*Gesamt!$C$32*(1+L458)^(Gesamt!$B$32-VB!V458)*(1+$K$4),0),0)</f>
        <v>0</v>
      </c>
      <c r="AD458" s="36">
        <f>(AC458/Gesamt!$B$32*V458/((1+Gesamt!$B$29)^(Gesamt!$B$32-VB!V458))*(1+AB458))</f>
        <v>0</v>
      </c>
      <c r="AE458" s="55">
        <f>IF(YEAR($Y458)&lt;=YEAR(Gesamt!$B$2),0,IF($V458&lt;Gesamt!$B$33,(IF($I458=0,$G458,$I458)+365.25*Gesamt!$B$33),0))</f>
        <v>0</v>
      </c>
      <c r="AF458" s="36" t="b">
        <f>IF(AE458&gt;0,IF(AE458&lt;$Y458,$K458/12*Gesamt!$C$33*(1+$L458)^(Gesamt!$B$33-VB!$V458)*(1+$K$4),IF(W458&gt;=35,K458/12*Gesamt!$C$33*(1+L458)^(W458-VB!V458)*(1+$K$4),0)))</f>
        <v>0</v>
      </c>
      <c r="AG458" s="36">
        <f>IF(W458&gt;=40,(AF458/Gesamt!$B$33*V458/((1+Gesamt!$B$29)^(Gesamt!$B$33-VB!V458))*(1+AB458)),IF(W458&gt;=35,(AF458/W458*V458/((1+Gesamt!$B$29)^(W458-VB!V458))*(1+AB458)),0))</f>
        <v>0</v>
      </c>
    </row>
    <row r="459" spans="4:33" x14ac:dyDescent="0.15">
      <c r="D459" s="41"/>
      <c r="F459" s="40"/>
      <c r="G459" s="40"/>
      <c r="J459" s="47"/>
      <c r="K459" s="32">
        <f t="shared" si="78"/>
        <v>0</v>
      </c>
      <c r="L459" s="48">
        <v>1.4999999999999999E-2</v>
      </c>
      <c r="M459" s="49">
        <f t="shared" si="79"/>
        <v>-50.997946611909654</v>
      </c>
      <c r="N459" s="50">
        <f>(Gesamt!$B$2-IF(H459=0,G459,H459))/365.25</f>
        <v>116</v>
      </c>
      <c r="O459" s="50">
        <f t="shared" si="83"/>
        <v>65.002053388090346</v>
      </c>
      <c r="P459" s="51">
        <f>IF(AND(OR(AND(H459&lt;=Gesamt!$B$11,G459&lt;=Gesamt!$B$11),AND(H459&gt;0,H459&lt;=Gesamt!$B$11)), O459&gt;=Gesamt!$B$4),VLOOKUP(O459,Gesamt!$B$4:$C$9,2),0)</f>
        <v>12</v>
      </c>
      <c r="Q459" s="37">
        <f>IF(M459&gt;0,((P459*K459/12)/O459*N459*((1+L459)^M459))/((1+Gesamt!$B$29)^(O459-N459)),0)</f>
        <v>0</v>
      </c>
      <c r="R459" s="52">
        <f>(F459+(IF(C459="W",IF(F459&lt;23347,VLOOKUP(23346,Staffelung,2,FALSE)*365.25,IF(F459&gt;24990,VLOOKUP(24991,Staffelung,2,FALSE)*365.25,VLOOKUP(F459,Staffelung,2,FALSE)*365.25)),Gesamt!$B$26*365.25)))</f>
        <v>23741.25</v>
      </c>
      <c r="S459" s="52">
        <f t="shared" si="80"/>
        <v>23742</v>
      </c>
      <c r="T459" s="53">
        <f t="shared" si="84"/>
        <v>65</v>
      </c>
      <c r="U459" s="49">
        <f t="shared" si="81"/>
        <v>-50.997946611909654</v>
      </c>
      <c r="V459" s="50">
        <f>(Gesamt!$B$2-IF(I459=0,G459,I459))/365.25</f>
        <v>116</v>
      </c>
      <c r="W459" s="50">
        <f t="shared" si="85"/>
        <v>65.002053388090346</v>
      </c>
      <c r="X459" s="54">
        <f>(F459+(IF(C459="W",IF(F459&lt;23347,VLOOKUP(23346,Staffelung,2,FALSE)*365.25,IF(F459&gt;24990,VLOOKUP(24991,Staffelung,2,FALSE)*365.25,VLOOKUP(F459,Staffelung,2,FALSE)*365.25)),Gesamt!$B$26*365.25)))</f>
        <v>23741.25</v>
      </c>
      <c r="Y459" s="52">
        <f t="shared" si="82"/>
        <v>23742</v>
      </c>
      <c r="Z459" s="53">
        <f t="shared" si="86"/>
        <v>65</v>
      </c>
      <c r="AA459" s="55">
        <f>IF(YEAR(Y459)&lt;=YEAR(Gesamt!$B$2),0,IF(V459&lt;Gesamt!$B$32,(IF(I459=0,G459,I459)+365.25*Gesamt!$B$32),0))</f>
        <v>0</v>
      </c>
      <c r="AB459" s="56">
        <f>IF(U459&lt;Gesamt!$B$36,Gesamt!$C$36,IF(U459&lt;Gesamt!$B$37,Gesamt!$C$37,IF(U459&lt;Gesamt!$B$38,Gesamt!$C$38,Gesamt!$C$39)))</f>
        <v>0</v>
      </c>
      <c r="AC459" s="36">
        <f>IF(AA459&gt;0,IF(AA459&lt;X459,K459/12*Gesamt!$C$32*(1+L459)^(Gesamt!$B$32-VB!V459)*(1+$K$4),0),0)</f>
        <v>0</v>
      </c>
      <c r="AD459" s="36">
        <f>(AC459/Gesamt!$B$32*V459/((1+Gesamt!$B$29)^(Gesamt!$B$32-VB!V459))*(1+AB459))</f>
        <v>0</v>
      </c>
      <c r="AE459" s="55">
        <f>IF(YEAR($Y459)&lt;=YEAR(Gesamt!$B$2),0,IF($V459&lt;Gesamt!$B$33,(IF($I459=0,$G459,$I459)+365.25*Gesamt!$B$33),0))</f>
        <v>0</v>
      </c>
      <c r="AF459" s="36" t="b">
        <f>IF(AE459&gt;0,IF(AE459&lt;$Y459,$K459/12*Gesamt!$C$33*(1+$L459)^(Gesamt!$B$33-VB!$V459)*(1+$K$4),IF(W459&gt;=35,K459/12*Gesamt!$C$33*(1+L459)^(W459-VB!V459)*(1+$K$4),0)))</f>
        <v>0</v>
      </c>
      <c r="AG459" s="36">
        <f>IF(W459&gt;=40,(AF459/Gesamt!$B$33*V459/((1+Gesamt!$B$29)^(Gesamt!$B$33-VB!V459))*(1+AB459)),IF(W459&gt;=35,(AF459/W459*V459/((1+Gesamt!$B$29)^(W459-VB!V459))*(1+AB459)),0))</f>
        <v>0</v>
      </c>
    </row>
    <row r="460" spans="4:33" x14ac:dyDescent="0.15">
      <c r="D460" s="41"/>
      <c r="F460" s="40"/>
      <c r="G460" s="40"/>
      <c r="J460" s="47"/>
      <c r="K460" s="32">
        <f t="shared" si="78"/>
        <v>0</v>
      </c>
      <c r="L460" s="48">
        <v>1.4999999999999999E-2</v>
      </c>
      <c r="M460" s="49">
        <f t="shared" si="79"/>
        <v>-50.997946611909654</v>
      </c>
      <c r="N460" s="50">
        <f>(Gesamt!$B$2-IF(H460=0,G460,H460))/365.25</f>
        <v>116</v>
      </c>
      <c r="O460" s="50">
        <f t="shared" si="83"/>
        <v>65.002053388090346</v>
      </c>
      <c r="P460" s="51">
        <f>IF(AND(OR(AND(H460&lt;=Gesamt!$B$11,G460&lt;=Gesamt!$B$11),AND(H460&gt;0,H460&lt;=Gesamt!$B$11)), O460&gt;=Gesamt!$B$4),VLOOKUP(O460,Gesamt!$B$4:$C$9,2),0)</f>
        <v>12</v>
      </c>
      <c r="Q460" s="37">
        <f>IF(M460&gt;0,((P460*K460/12)/O460*N460*((1+L460)^M460))/((1+Gesamt!$B$29)^(O460-N460)),0)</f>
        <v>0</v>
      </c>
      <c r="R460" s="52">
        <f>(F460+(IF(C460="W",IF(F460&lt;23347,VLOOKUP(23346,Staffelung,2,FALSE)*365.25,IF(F460&gt;24990,VLOOKUP(24991,Staffelung,2,FALSE)*365.25,VLOOKUP(F460,Staffelung,2,FALSE)*365.25)),Gesamt!$B$26*365.25)))</f>
        <v>23741.25</v>
      </c>
      <c r="S460" s="52">
        <f t="shared" si="80"/>
        <v>23742</v>
      </c>
      <c r="T460" s="53">
        <f t="shared" si="84"/>
        <v>65</v>
      </c>
      <c r="U460" s="49">
        <f t="shared" si="81"/>
        <v>-50.997946611909654</v>
      </c>
      <c r="V460" s="50">
        <f>(Gesamt!$B$2-IF(I460=0,G460,I460))/365.25</f>
        <v>116</v>
      </c>
      <c r="W460" s="50">
        <f t="shared" si="85"/>
        <v>65.002053388090346</v>
      </c>
      <c r="X460" s="54">
        <f>(F460+(IF(C460="W",IF(F460&lt;23347,VLOOKUP(23346,Staffelung,2,FALSE)*365.25,IF(F460&gt;24990,VLOOKUP(24991,Staffelung,2,FALSE)*365.25,VLOOKUP(F460,Staffelung,2,FALSE)*365.25)),Gesamt!$B$26*365.25)))</f>
        <v>23741.25</v>
      </c>
      <c r="Y460" s="52">
        <f t="shared" si="82"/>
        <v>23742</v>
      </c>
      <c r="Z460" s="53">
        <f t="shared" si="86"/>
        <v>65</v>
      </c>
      <c r="AA460" s="55">
        <f>IF(YEAR(Y460)&lt;=YEAR(Gesamt!$B$2),0,IF(V460&lt;Gesamt!$B$32,(IF(I460=0,G460,I460)+365.25*Gesamt!$B$32),0))</f>
        <v>0</v>
      </c>
      <c r="AB460" s="56">
        <f>IF(U460&lt;Gesamt!$B$36,Gesamt!$C$36,IF(U460&lt;Gesamt!$B$37,Gesamt!$C$37,IF(U460&lt;Gesamt!$B$38,Gesamt!$C$38,Gesamt!$C$39)))</f>
        <v>0</v>
      </c>
      <c r="AC460" s="36">
        <f>IF(AA460&gt;0,IF(AA460&lt;X460,K460/12*Gesamt!$C$32*(1+L460)^(Gesamt!$B$32-VB!V460)*(1+$K$4),0),0)</f>
        <v>0</v>
      </c>
      <c r="AD460" s="36">
        <f>(AC460/Gesamt!$B$32*V460/((1+Gesamt!$B$29)^(Gesamt!$B$32-VB!V460))*(1+AB460))</f>
        <v>0</v>
      </c>
      <c r="AE460" s="55">
        <f>IF(YEAR($Y460)&lt;=YEAR(Gesamt!$B$2),0,IF($V460&lt;Gesamt!$B$33,(IF($I460=0,$G460,$I460)+365.25*Gesamt!$B$33),0))</f>
        <v>0</v>
      </c>
      <c r="AF460" s="36" t="b">
        <f>IF(AE460&gt;0,IF(AE460&lt;$Y460,$K460/12*Gesamt!$C$33*(1+$L460)^(Gesamt!$B$33-VB!$V460)*(1+$K$4),IF(W460&gt;=35,K460/12*Gesamt!$C$33*(1+L460)^(W460-VB!V460)*(1+$K$4),0)))</f>
        <v>0</v>
      </c>
      <c r="AG460" s="36">
        <f>IF(W460&gt;=40,(AF460/Gesamt!$B$33*V460/((1+Gesamt!$B$29)^(Gesamt!$B$33-VB!V460))*(1+AB460)),IF(W460&gt;=35,(AF460/W460*V460/((1+Gesamt!$B$29)^(W460-VB!V460))*(1+AB460)),0))</f>
        <v>0</v>
      </c>
    </row>
    <row r="461" spans="4:33" x14ac:dyDescent="0.15">
      <c r="D461" s="41"/>
      <c r="F461" s="40"/>
      <c r="G461" s="40"/>
      <c r="J461" s="47"/>
      <c r="K461" s="32">
        <f t="shared" si="78"/>
        <v>0</v>
      </c>
      <c r="L461" s="48">
        <v>1.4999999999999999E-2</v>
      </c>
      <c r="M461" s="49">
        <f t="shared" si="79"/>
        <v>-50.997946611909654</v>
      </c>
      <c r="N461" s="50">
        <f>(Gesamt!$B$2-IF(H461=0,G461,H461))/365.25</f>
        <v>116</v>
      </c>
      <c r="O461" s="50">
        <f t="shared" si="83"/>
        <v>65.002053388090346</v>
      </c>
      <c r="P461" s="51">
        <f>IF(AND(OR(AND(H461&lt;=Gesamt!$B$11,G461&lt;=Gesamt!$B$11),AND(H461&gt;0,H461&lt;=Gesamt!$B$11)), O461&gt;=Gesamt!$B$4),VLOOKUP(O461,Gesamt!$B$4:$C$9,2),0)</f>
        <v>12</v>
      </c>
      <c r="Q461" s="37">
        <f>IF(M461&gt;0,((P461*K461/12)/O461*N461*((1+L461)^M461))/((1+Gesamt!$B$29)^(O461-N461)),0)</f>
        <v>0</v>
      </c>
      <c r="R461" s="52">
        <f>(F461+(IF(C461="W",IF(F461&lt;23347,VLOOKUP(23346,Staffelung,2,FALSE)*365.25,IF(F461&gt;24990,VLOOKUP(24991,Staffelung,2,FALSE)*365.25,VLOOKUP(F461,Staffelung,2,FALSE)*365.25)),Gesamt!$B$26*365.25)))</f>
        <v>23741.25</v>
      </c>
      <c r="S461" s="52">
        <f t="shared" si="80"/>
        <v>23742</v>
      </c>
      <c r="T461" s="53">
        <f t="shared" si="84"/>
        <v>65</v>
      </c>
      <c r="U461" s="49">
        <f t="shared" si="81"/>
        <v>-50.997946611909654</v>
      </c>
      <c r="V461" s="50">
        <f>(Gesamt!$B$2-IF(I461=0,G461,I461))/365.25</f>
        <v>116</v>
      </c>
      <c r="W461" s="50">
        <f t="shared" si="85"/>
        <v>65.002053388090346</v>
      </c>
      <c r="X461" s="54">
        <f>(F461+(IF(C461="W",IF(F461&lt;23347,VLOOKUP(23346,Staffelung,2,FALSE)*365.25,IF(F461&gt;24990,VLOOKUP(24991,Staffelung,2,FALSE)*365.25,VLOOKUP(F461,Staffelung,2,FALSE)*365.25)),Gesamt!$B$26*365.25)))</f>
        <v>23741.25</v>
      </c>
      <c r="Y461" s="52">
        <f t="shared" si="82"/>
        <v>23742</v>
      </c>
      <c r="Z461" s="53">
        <f t="shared" si="86"/>
        <v>65</v>
      </c>
      <c r="AA461" s="55">
        <f>IF(YEAR(Y461)&lt;=YEAR(Gesamt!$B$2),0,IF(V461&lt;Gesamt!$B$32,(IF(I461=0,G461,I461)+365.25*Gesamt!$B$32),0))</f>
        <v>0</v>
      </c>
      <c r="AB461" s="56">
        <f>IF(U461&lt;Gesamt!$B$36,Gesamt!$C$36,IF(U461&lt;Gesamt!$B$37,Gesamt!$C$37,IF(U461&lt;Gesamt!$B$38,Gesamt!$C$38,Gesamt!$C$39)))</f>
        <v>0</v>
      </c>
      <c r="AC461" s="36">
        <f>IF(AA461&gt;0,IF(AA461&lt;X461,K461/12*Gesamt!$C$32*(1+L461)^(Gesamt!$B$32-VB!V461)*(1+$K$4),0),0)</f>
        <v>0</v>
      </c>
      <c r="AD461" s="36">
        <f>(AC461/Gesamt!$B$32*V461/((1+Gesamt!$B$29)^(Gesamt!$B$32-VB!V461))*(1+AB461))</f>
        <v>0</v>
      </c>
      <c r="AE461" s="55">
        <f>IF(YEAR($Y461)&lt;=YEAR(Gesamt!$B$2),0,IF($V461&lt;Gesamt!$B$33,(IF($I461=0,$G461,$I461)+365.25*Gesamt!$B$33),0))</f>
        <v>0</v>
      </c>
      <c r="AF461" s="36" t="b">
        <f>IF(AE461&gt;0,IF(AE461&lt;$Y461,$K461/12*Gesamt!$C$33*(1+$L461)^(Gesamt!$B$33-VB!$V461)*(1+$K$4),IF(W461&gt;=35,K461/12*Gesamt!$C$33*(1+L461)^(W461-VB!V461)*(1+$K$4),0)))</f>
        <v>0</v>
      </c>
      <c r="AG461" s="36">
        <f>IF(W461&gt;=40,(AF461/Gesamt!$B$33*V461/((1+Gesamt!$B$29)^(Gesamt!$B$33-VB!V461))*(1+AB461)),IF(W461&gt;=35,(AF461/W461*V461/((1+Gesamt!$B$29)^(W461-VB!V461))*(1+AB461)),0))</f>
        <v>0</v>
      </c>
    </row>
    <row r="462" spans="4:33" x14ac:dyDescent="0.15">
      <c r="D462" s="41"/>
      <c r="F462" s="40"/>
      <c r="G462" s="40"/>
      <c r="J462" s="47"/>
      <c r="K462" s="32">
        <f t="shared" si="78"/>
        <v>0</v>
      </c>
      <c r="L462" s="48">
        <v>1.4999999999999999E-2</v>
      </c>
      <c r="M462" s="49">
        <f t="shared" si="79"/>
        <v>-50.997946611909654</v>
      </c>
      <c r="N462" s="50">
        <f>(Gesamt!$B$2-IF(H462=0,G462,H462))/365.25</f>
        <v>116</v>
      </c>
      <c r="O462" s="50">
        <f t="shared" si="83"/>
        <v>65.002053388090346</v>
      </c>
      <c r="P462" s="51">
        <f>IF(AND(OR(AND(H462&lt;=Gesamt!$B$11,G462&lt;=Gesamt!$B$11),AND(H462&gt;0,H462&lt;=Gesamt!$B$11)), O462&gt;=Gesamt!$B$4),VLOOKUP(O462,Gesamt!$B$4:$C$9,2),0)</f>
        <v>12</v>
      </c>
      <c r="Q462" s="37">
        <f>IF(M462&gt;0,((P462*K462/12)/O462*N462*((1+L462)^M462))/((1+Gesamt!$B$29)^(O462-N462)),0)</f>
        <v>0</v>
      </c>
      <c r="R462" s="52">
        <f>(F462+(IF(C462="W",IF(F462&lt;23347,VLOOKUP(23346,Staffelung,2,FALSE)*365.25,IF(F462&gt;24990,VLOOKUP(24991,Staffelung,2,FALSE)*365.25,VLOOKUP(F462,Staffelung,2,FALSE)*365.25)),Gesamt!$B$26*365.25)))</f>
        <v>23741.25</v>
      </c>
      <c r="S462" s="52">
        <f t="shared" si="80"/>
        <v>23742</v>
      </c>
      <c r="T462" s="53">
        <f t="shared" si="84"/>
        <v>65</v>
      </c>
      <c r="U462" s="49">
        <f t="shared" si="81"/>
        <v>-50.997946611909654</v>
      </c>
      <c r="V462" s="50">
        <f>(Gesamt!$B$2-IF(I462=0,G462,I462))/365.25</f>
        <v>116</v>
      </c>
      <c r="W462" s="50">
        <f t="shared" si="85"/>
        <v>65.002053388090346</v>
      </c>
      <c r="X462" s="54">
        <f>(F462+(IF(C462="W",IF(F462&lt;23347,VLOOKUP(23346,Staffelung,2,FALSE)*365.25,IF(F462&gt;24990,VLOOKUP(24991,Staffelung,2,FALSE)*365.25,VLOOKUP(F462,Staffelung,2,FALSE)*365.25)),Gesamt!$B$26*365.25)))</f>
        <v>23741.25</v>
      </c>
      <c r="Y462" s="52">
        <f t="shared" si="82"/>
        <v>23742</v>
      </c>
      <c r="Z462" s="53">
        <f t="shared" si="86"/>
        <v>65</v>
      </c>
      <c r="AA462" s="55">
        <f>IF(YEAR(Y462)&lt;=YEAR(Gesamt!$B$2),0,IF(V462&lt;Gesamt!$B$32,(IF(I462=0,G462,I462)+365.25*Gesamt!$B$32),0))</f>
        <v>0</v>
      </c>
      <c r="AB462" s="56">
        <f>IF(U462&lt;Gesamt!$B$36,Gesamt!$C$36,IF(U462&lt;Gesamt!$B$37,Gesamt!$C$37,IF(U462&lt;Gesamt!$B$38,Gesamt!$C$38,Gesamt!$C$39)))</f>
        <v>0</v>
      </c>
      <c r="AC462" s="36">
        <f>IF(AA462&gt;0,IF(AA462&lt;X462,K462/12*Gesamt!$C$32*(1+L462)^(Gesamt!$B$32-VB!V462)*(1+$K$4),0),0)</f>
        <v>0</v>
      </c>
      <c r="AD462" s="36">
        <f>(AC462/Gesamt!$B$32*V462/((1+Gesamt!$B$29)^(Gesamt!$B$32-VB!V462))*(1+AB462))</f>
        <v>0</v>
      </c>
      <c r="AE462" s="55">
        <f>IF(YEAR($Y462)&lt;=YEAR(Gesamt!$B$2),0,IF($V462&lt;Gesamt!$B$33,(IF($I462=0,$G462,$I462)+365.25*Gesamt!$B$33),0))</f>
        <v>0</v>
      </c>
      <c r="AF462" s="36" t="b">
        <f>IF(AE462&gt;0,IF(AE462&lt;$Y462,$K462/12*Gesamt!$C$33*(1+$L462)^(Gesamt!$B$33-VB!$V462)*(1+$K$4),IF(W462&gt;=35,K462/12*Gesamt!$C$33*(1+L462)^(W462-VB!V462)*(1+$K$4),0)))</f>
        <v>0</v>
      </c>
      <c r="AG462" s="36">
        <f>IF(W462&gt;=40,(AF462/Gesamt!$B$33*V462/((1+Gesamt!$B$29)^(Gesamt!$B$33-VB!V462))*(1+AB462)),IF(W462&gt;=35,(AF462/W462*V462/((1+Gesamt!$B$29)^(W462-VB!V462))*(1+AB462)),0))</f>
        <v>0</v>
      </c>
    </row>
    <row r="463" spans="4:33" x14ac:dyDescent="0.15">
      <c r="D463" s="41"/>
      <c r="F463" s="40"/>
      <c r="G463" s="40"/>
      <c r="J463" s="47"/>
      <c r="K463" s="32">
        <f t="shared" si="78"/>
        <v>0</v>
      </c>
      <c r="L463" s="48">
        <v>1.4999999999999999E-2</v>
      </c>
      <c r="M463" s="49">
        <f t="shared" si="79"/>
        <v>-50.997946611909654</v>
      </c>
      <c r="N463" s="50">
        <f>(Gesamt!$B$2-IF(H463=0,G463,H463))/365.25</f>
        <v>116</v>
      </c>
      <c r="O463" s="50">
        <f t="shared" si="83"/>
        <v>65.002053388090346</v>
      </c>
      <c r="P463" s="51">
        <f>IF(AND(OR(AND(H463&lt;=Gesamt!$B$11,G463&lt;=Gesamt!$B$11),AND(H463&gt;0,H463&lt;=Gesamt!$B$11)), O463&gt;=Gesamt!$B$4),VLOOKUP(O463,Gesamt!$B$4:$C$9,2),0)</f>
        <v>12</v>
      </c>
      <c r="Q463" s="37">
        <f>IF(M463&gt;0,((P463*K463/12)/O463*N463*((1+L463)^M463))/((1+Gesamt!$B$29)^(O463-N463)),0)</f>
        <v>0</v>
      </c>
      <c r="R463" s="52">
        <f>(F463+(IF(C463="W",IF(F463&lt;23347,VLOOKUP(23346,Staffelung,2,FALSE)*365.25,IF(F463&gt;24990,VLOOKUP(24991,Staffelung,2,FALSE)*365.25,VLOOKUP(F463,Staffelung,2,FALSE)*365.25)),Gesamt!$B$26*365.25)))</f>
        <v>23741.25</v>
      </c>
      <c r="S463" s="52">
        <f t="shared" si="80"/>
        <v>23742</v>
      </c>
      <c r="T463" s="53">
        <f t="shared" si="84"/>
        <v>65</v>
      </c>
      <c r="U463" s="49">
        <f t="shared" si="81"/>
        <v>-50.997946611909654</v>
      </c>
      <c r="V463" s="50">
        <f>(Gesamt!$B$2-IF(I463=0,G463,I463))/365.25</f>
        <v>116</v>
      </c>
      <c r="W463" s="50">
        <f t="shared" si="85"/>
        <v>65.002053388090346</v>
      </c>
      <c r="X463" s="54">
        <f>(F463+(IF(C463="W",IF(F463&lt;23347,VLOOKUP(23346,Staffelung,2,FALSE)*365.25,IF(F463&gt;24990,VLOOKUP(24991,Staffelung,2,FALSE)*365.25,VLOOKUP(F463,Staffelung,2,FALSE)*365.25)),Gesamt!$B$26*365.25)))</f>
        <v>23741.25</v>
      </c>
      <c r="Y463" s="52">
        <f t="shared" si="82"/>
        <v>23742</v>
      </c>
      <c r="Z463" s="53">
        <f t="shared" si="86"/>
        <v>65</v>
      </c>
      <c r="AA463" s="55">
        <f>IF(YEAR(Y463)&lt;=YEAR(Gesamt!$B$2),0,IF(V463&lt;Gesamt!$B$32,(IF(I463=0,G463,I463)+365.25*Gesamt!$B$32),0))</f>
        <v>0</v>
      </c>
      <c r="AB463" s="56">
        <f>IF(U463&lt;Gesamt!$B$36,Gesamt!$C$36,IF(U463&lt;Gesamt!$B$37,Gesamt!$C$37,IF(U463&lt;Gesamt!$B$38,Gesamt!$C$38,Gesamt!$C$39)))</f>
        <v>0</v>
      </c>
      <c r="AC463" s="36">
        <f>IF(AA463&gt;0,IF(AA463&lt;X463,K463/12*Gesamt!$C$32*(1+L463)^(Gesamt!$B$32-VB!V463)*(1+$K$4),0),0)</f>
        <v>0</v>
      </c>
      <c r="AD463" s="36">
        <f>(AC463/Gesamt!$B$32*V463/((1+Gesamt!$B$29)^(Gesamt!$B$32-VB!V463))*(1+AB463))</f>
        <v>0</v>
      </c>
      <c r="AE463" s="55">
        <f>IF(YEAR($Y463)&lt;=YEAR(Gesamt!$B$2),0,IF($V463&lt;Gesamt!$B$33,(IF($I463=0,$G463,$I463)+365.25*Gesamt!$B$33),0))</f>
        <v>0</v>
      </c>
      <c r="AF463" s="36" t="b">
        <f>IF(AE463&gt;0,IF(AE463&lt;$Y463,$K463/12*Gesamt!$C$33*(1+$L463)^(Gesamt!$B$33-VB!$V463)*(1+$K$4),IF(W463&gt;=35,K463/12*Gesamt!$C$33*(1+L463)^(W463-VB!V463)*(1+$K$4),0)))</f>
        <v>0</v>
      </c>
      <c r="AG463" s="36">
        <f>IF(W463&gt;=40,(AF463/Gesamt!$B$33*V463/((1+Gesamt!$B$29)^(Gesamt!$B$33-VB!V463))*(1+AB463)),IF(W463&gt;=35,(AF463/W463*V463/((1+Gesamt!$B$29)^(W463-VB!V463))*(1+AB463)),0))</f>
        <v>0</v>
      </c>
    </row>
    <row r="464" spans="4:33" x14ac:dyDescent="0.15">
      <c r="D464" s="41"/>
      <c r="F464" s="40"/>
      <c r="G464" s="40"/>
      <c r="J464" s="47"/>
      <c r="K464" s="32">
        <f t="shared" si="78"/>
        <v>0</v>
      </c>
      <c r="L464" s="48">
        <v>1.4999999999999999E-2</v>
      </c>
      <c r="M464" s="49">
        <f t="shared" si="79"/>
        <v>-50.997946611909654</v>
      </c>
      <c r="N464" s="50">
        <f>(Gesamt!$B$2-IF(H464=0,G464,H464))/365.25</f>
        <v>116</v>
      </c>
      <c r="O464" s="50">
        <f t="shared" si="83"/>
        <v>65.002053388090346</v>
      </c>
      <c r="P464" s="51">
        <f>IF(AND(OR(AND(H464&lt;=Gesamt!$B$11,G464&lt;=Gesamt!$B$11),AND(H464&gt;0,H464&lt;=Gesamt!$B$11)), O464&gt;=Gesamt!$B$4),VLOOKUP(O464,Gesamt!$B$4:$C$9,2),0)</f>
        <v>12</v>
      </c>
      <c r="Q464" s="37">
        <f>IF(M464&gt;0,((P464*K464/12)/O464*N464*((1+L464)^M464))/((1+Gesamt!$B$29)^(O464-N464)),0)</f>
        <v>0</v>
      </c>
      <c r="R464" s="52">
        <f>(F464+(IF(C464="W",IF(F464&lt;23347,VLOOKUP(23346,Staffelung,2,FALSE)*365.25,IF(F464&gt;24990,VLOOKUP(24991,Staffelung,2,FALSE)*365.25,VLOOKUP(F464,Staffelung,2,FALSE)*365.25)),Gesamt!$B$26*365.25)))</f>
        <v>23741.25</v>
      </c>
      <c r="S464" s="52">
        <f t="shared" si="80"/>
        <v>23742</v>
      </c>
      <c r="T464" s="53">
        <f t="shared" si="84"/>
        <v>65</v>
      </c>
      <c r="U464" s="49">
        <f t="shared" si="81"/>
        <v>-50.997946611909654</v>
      </c>
      <c r="V464" s="50">
        <f>(Gesamt!$B$2-IF(I464=0,G464,I464))/365.25</f>
        <v>116</v>
      </c>
      <c r="W464" s="50">
        <f t="shared" si="85"/>
        <v>65.002053388090346</v>
      </c>
      <c r="X464" s="54">
        <f>(F464+(IF(C464="W",IF(F464&lt;23347,VLOOKUP(23346,Staffelung,2,FALSE)*365.25,IF(F464&gt;24990,VLOOKUP(24991,Staffelung,2,FALSE)*365.25,VLOOKUP(F464,Staffelung,2,FALSE)*365.25)),Gesamt!$B$26*365.25)))</f>
        <v>23741.25</v>
      </c>
      <c r="Y464" s="52">
        <f t="shared" si="82"/>
        <v>23742</v>
      </c>
      <c r="Z464" s="53">
        <f t="shared" si="86"/>
        <v>65</v>
      </c>
      <c r="AA464" s="55">
        <f>IF(YEAR(Y464)&lt;=YEAR(Gesamt!$B$2),0,IF(V464&lt;Gesamt!$B$32,(IF(I464=0,G464,I464)+365.25*Gesamt!$B$32),0))</f>
        <v>0</v>
      </c>
      <c r="AB464" s="56">
        <f>IF(U464&lt;Gesamt!$B$36,Gesamt!$C$36,IF(U464&lt;Gesamt!$B$37,Gesamt!$C$37,IF(U464&lt;Gesamt!$B$38,Gesamt!$C$38,Gesamt!$C$39)))</f>
        <v>0</v>
      </c>
      <c r="AC464" s="36">
        <f>IF(AA464&gt;0,IF(AA464&lt;X464,K464/12*Gesamt!$C$32*(1+L464)^(Gesamt!$B$32-VB!V464)*(1+$K$4),0),0)</f>
        <v>0</v>
      </c>
      <c r="AD464" s="36">
        <f>(AC464/Gesamt!$B$32*V464/((1+Gesamt!$B$29)^(Gesamt!$B$32-VB!V464))*(1+AB464))</f>
        <v>0</v>
      </c>
      <c r="AE464" s="55">
        <f>IF(YEAR($Y464)&lt;=YEAR(Gesamt!$B$2),0,IF($V464&lt;Gesamt!$B$33,(IF($I464=0,$G464,$I464)+365.25*Gesamt!$B$33),0))</f>
        <v>0</v>
      </c>
      <c r="AF464" s="36" t="b">
        <f>IF(AE464&gt;0,IF(AE464&lt;$Y464,$K464/12*Gesamt!$C$33*(1+$L464)^(Gesamt!$B$33-VB!$V464)*(1+$K$4),IF(W464&gt;=35,K464/12*Gesamt!$C$33*(1+L464)^(W464-VB!V464)*(1+$K$4),0)))</f>
        <v>0</v>
      </c>
      <c r="AG464" s="36">
        <f>IF(W464&gt;=40,(AF464/Gesamt!$B$33*V464/((1+Gesamt!$B$29)^(Gesamt!$B$33-VB!V464))*(1+AB464)),IF(W464&gt;=35,(AF464/W464*V464/((1+Gesamt!$B$29)^(W464-VB!V464))*(1+AB464)),0))</f>
        <v>0</v>
      </c>
    </row>
    <row r="465" spans="4:33" x14ac:dyDescent="0.15">
      <c r="D465" s="41"/>
      <c r="F465" s="40"/>
      <c r="G465" s="40"/>
      <c r="J465" s="47"/>
      <c r="K465" s="32">
        <f t="shared" si="78"/>
        <v>0</v>
      </c>
      <c r="L465" s="48">
        <v>1.4999999999999999E-2</v>
      </c>
      <c r="M465" s="49">
        <f t="shared" si="79"/>
        <v>-50.997946611909654</v>
      </c>
      <c r="N465" s="50">
        <f>(Gesamt!$B$2-IF(H465=0,G465,H465))/365.25</f>
        <v>116</v>
      </c>
      <c r="O465" s="50">
        <f t="shared" si="83"/>
        <v>65.002053388090346</v>
      </c>
      <c r="P465" s="51">
        <f>IF(AND(OR(AND(H465&lt;=Gesamt!$B$11,G465&lt;=Gesamt!$B$11),AND(H465&gt;0,H465&lt;=Gesamt!$B$11)), O465&gt;=Gesamt!$B$4),VLOOKUP(O465,Gesamt!$B$4:$C$9,2),0)</f>
        <v>12</v>
      </c>
      <c r="Q465" s="37">
        <f>IF(M465&gt;0,((P465*K465/12)/O465*N465*((1+L465)^M465))/((1+Gesamt!$B$29)^(O465-N465)),0)</f>
        <v>0</v>
      </c>
      <c r="R465" s="52">
        <f>(F465+(IF(C465="W",IF(F465&lt;23347,VLOOKUP(23346,Staffelung,2,FALSE)*365.25,IF(F465&gt;24990,VLOOKUP(24991,Staffelung,2,FALSE)*365.25,VLOOKUP(F465,Staffelung,2,FALSE)*365.25)),Gesamt!$B$26*365.25)))</f>
        <v>23741.25</v>
      </c>
      <c r="S465" s="52">
        <f t="shared" si="80"/>
        <v>23742</v>
      </c>
      <c r="T465" s="53">
        <f t="shared" si="84"/>
        <v>65</v>
      </c>
      <c r="U465" s="49">
        <f t="shared" si="81"/>
        <v>-50.997946611909654</v>
      </c>
      <c r="V465" s="50">
        <f>(Gesamt!$B$2-IF(I465=0,G465,I465))/365.25</f>
        <v>116</v>
      </c>
      <c r="W465" s="50">
        <f t="shared" si="85"/>
        <v>65.002053388090346</v>
      </c>
      <c r="X465" s="54">
        <f>(F465+(IF(C465="W",IF(F465&lt;23347,VLOOKUP(23346,Staffelung,2,FALSE)*365.25,IF(F465&gt;24990,VLOOKUP(24991,Staffelung,2,FALSE)*365.25,VLOOKUP(F465,Staffelung,2,FALSE)*365.25)),Gesamt!$B$26*365.25)))</f>
        <v>23741.25</v>
      </c>
      <c r="Y465" s="52">
        <f t="shared" si="82"/>
        <v>23742</v>
      </c>
      <c r="Z465" s="53">
        <f t="shared" si="86"/>
        <v>65</v>
      </c>
      <c r="AA465" s="55">
        <f>IF(YEAR(Y465)&lt;=YEAR(Gesamt!$B$2),0,IF(V465&lt;Gesamt!$B$32,(IF(I465=0,G465,I465)+365.25*Gesamt!$B$32),0))</f>
        <v>0</v>
      </c>
      <c r="AB465" s="56">
        <f>IF(U465&lt;Gesamt!$B$36,Gesamt!$C$36,IF(U465&lt;Gesamt!$B$37,Gesamt!$C$37,IF(U465&lt;Gesamt!$B$38,Gesamt!$C$38,Gesamt!$C$39)))</f>
        <v>0</v>
      </c>
      <c r="AC465" s="36">
        <f>IF(AA465&gt;0,IF(AA465&lt;X465,K465/12*Gesamt!$C$32*(1+L465)^(Gesamt!$B$32-VB!V465)*(1+$K$4),0),0)</f>
        <v>0</v>
      </c>
      <c r="AD465" s="36">
        <f>(AC465/Gesamt!$B$32*V465/((1+Gesamt!$B$29)^(Gesamt!$B$32-VB!V465))*(1+AB465))</f>
        <v>0</v>
      </c>
      <c r="AE465" s="55">
        <f>IF(YEAR($Y465)&lt;=YEAR(Gesamt!$B$2),0,IF($V465&lt;Gesamt!$B$33,(IF($I465=0,$G465,$I465)+365.25*Gesamt!$B$33),0))</f>
        <v>0</v>
      </c>
      <c r="AF465" s="36" t="b">
        <f>IF(AE465&gt;0,IF(AE465&lt;$Y465,$K465/12*Gesamt!$C$33*(1+$L465)^(Gesamt!$B$33-VB!$V465)*(1+$K$4),IF(W465&gt;=35,K465/12*Gesamt!$C$33*(1+L465)^(W465-VB!V465)*(1+$K$4),0)))</f>
        <v>0</v>
      </c>
      <c r="AG465" s="36">
        <f>IF(W465&gt;=40,(AF465/Gesamt!$B$33*V465/((1+Gesamt!$B$29)^(Gesamt!$B$33-VB!V465))*(1+AB465)),IF(W465&gt;=35,(AF465/W465*V465/((1+Gesamt!$B$29)^(W465-VB!V465))*(1+AB465)),0))</f>
        <v>0</v>
      </c>
    </row>
    <row r="466" spans="4:33" x14ac:dyDescent="0.15">
      <c r="D466" s="41"/>
      <c r="F466" s="40"/>
      <c r="G466" s="40"/>
      <c r="J466" s="47"/>
      <c r="K466" s="32">
        <f t="shared" si="78"/>
        <v>0</v>
      </c>
      <c r="L466" s="48">
        <v>1.4999999999999999E-2</v>
      </c>
      <c r="M466" s="49">
        <f t="shared" si="79"/>
        <v>-50.997946611909654</v>
      </c>
      <c r="N466" s="50">
        <f>(Gesamt!$B$2-IF(H466=0,G466,H466))/365.25</f>
        <v>116</v>
      </c>
      <c r="O466" s="50">
        <f t="shared" si="83"/>
        <v>65.002053388090346</v>
      </c>
      <c r="P466" s="51">
        <f>IF(AND(OR(AND(H466&lt;=Gesamt!$B$11,G466&lt;=Gesamt!$B$11),AND(H466&gt;0,H466&lt;=Gesamt!$B$11)), O466&gt;=Gesamt!$B$4),VLOOKUP(O466,Gesamt!$B$4:$C$9,2),0)</f>
        <v>12</v>
      </c>
      <c r="Q466" s="37">
        <f>IF(M466&gt;0,((P466*K466/12)/O466*N466*((1+L466)^M466))/((1+Gesamt!$B$29)^(O466-N466)),0)</f>
        <v>0</v>
      </c>
      <c r="R466" s="52">
        <f>(F466+(IF(C466="W",IF(F466&lt;23347,VLOOKUP(23346,Staffelung,2,FALSE)*365.25,IF(F466&gt;24990,VLOOKUP(24991,Staffelung,2,FALSE)*365.25,VLOOKUP(F466,Staffelung,2,FALSE)*365.25)),Gesamt!$B$26*365.25)))</f>
        <v>23741.25</v>
      </c>
      <c r="S466" s="52">
        <f t="shared" si="80"/>
        <v>23742</v>
      </c>
      <c r="T466" s="53">
        <f t="shared" si="84"/>
        <v>65</v>
      </c>
      <c r="U466" s="49">
        <f t="shared" si="81"/>
        <v>-50.997946611909654</v>
      </c>
      <c r="V466" s="50">
        <f>(Gesamt!$B$2-IF(I466=0,G466,I466))/365.25</f>
        <v>116</v>
      </c>
      <c r="W466" s="50">
        <f t="shared" si="85"/>
        <v>65.002053388090346</v>
      </c>
      <c r="X466" s="54">
        <f>(F466+(IF(C466="W",IF(F466&lt;23347,VLOOKUP(23346,Staffelung,2,FALSE)*365.25,IF(F466&gt;24990,VLOOKUP(24991,Staffelung,2,FALSE)*365.25,VLOOKUP(F466,Staffelung,2,FALSE)*365.25)),Gesamt!$B$26*365.25)))</f>
        <v>23741.25</v>
      </c>
      <c r="Y466" s="52">
        <f t="shared" si="82"/>
        <v>23742</v>
      </c>
      <c r="Z466" s="53">
        <f t="shared" si="86"/>
        <v>65</v>
      </c>
      <c r="AA466" s="55">
        <f>IF(YEAR(Y466)&lt;=YEAR(Gesamt!$B$2),0,IF(V466&lt;Gesamt!$B$32,(IF(I466=0,G466,I466)+365.25*Gesamt!$B$32),0))</f>
        <v>0</v>
      </c>
      <c r="AB466" s="56">
        <f>IF(U466&lt;Gesamt!$B$36,Gesamt!$C$36,IF(U466&lt;Gesamt!$B$37,Gesamt!$C$37,IF(U466&lt;Gesamt!$B$38,Gesamt!$C$38,Gesamt!$C$39)))</f>
        <v>0</v>
      </c>
      <c r="AC466" s="36">
        <f>IF(AA466&gt;0,IF(AA466&lt;X466,K466/12*Gesamt!$C$32*(1+L466)^(Gesamt!$B$32-VB!V466)*(1+$K$4),0),0)</f>
        <v>0</v>
      </c>
      <c r="AD466" s="36">
        <f>(AC466/Gesamt!$B$32*V466/((1+Gesamt!$B$29)^(Gesamt!$B$32-VB!V466))*(1+AB466))</f>
        <v>0</v>
      </c>
      <c r="AE466" s="55">
        <f>IF(YEAR($Y466)&lt;=YEAR(Gesamt!$B$2),0,IF($V466&lt;Gesamt!$B$33,(IF($I466=0,$G466,$I466)+365.25*Gesamt!$B$33),0))</f>
        <v>0</v>
      </c>
      <c r="AF466" s="36" t="b">
        <f>IF(AE466&gt;0,IF(AE466&lt;$Y466,$K466/12*Gesamt!$C$33*(1+$L466)^(Gesamt!$B$33-VB!$V466)*(1+$K$4),IF(W466&gt;=35,K466/12*Gesamt!$C$33*(1+L466)^(W466-VB!V466)*(1+$K$4),0)))</f>
        <v>0</v>
      </c>
      <c r="AG466" s="36">
        <f>IF(W466&gt;=40,(AF466/Gesamt!$B$33*V466/((1+Gesamt!$B$29)^(Gesamt!$B$33-VB!V466))*(1+AB466)),IF(W466&gt;=35,(AF466/W466*V466/((1+Gesamt!$B$29)^(W466-VB!V466))*(1+AB466)),0))</f>
        <v>0</v>
      </c>
    </row>
    <row r="467" spans="4:33" x14ac:dyDescent="0.15">
      <c r="D467" s="41"/>
      <c r="F467" s="40"/>
      <c r="G467" s="40"/>
      <c r="J467" s="47"/>
      <c r="K467" s="32">
        <f t="shared" si="78"/>
        <v>0</v>
      </c>
      <c r="L467" s="48">
        <v>1.4999999999999999E-2</v>
      </c>
      <c r="M467" s="49">
        <f t="shared" si="79"/>
        <v>-50.997946611909654</v>
      </c>
      <c r="N467" s="50">
        <f>(Gesamt!$B$2-IF(H467=0,G467,H467))/365.25</f>
        <v>116</v>
      </c>
      <c r="O467" s="50">
        <f t="shared" si="83"/>
        <v>65.002053388090346</v>
      </c>
      <c r="P467" s="51">
        <f>IF(AND(OR(AND(H467&lt;=Gesamt!$B$11,G467&lt;=Gesamt!$B$11),AND(H467&gt;0,H467&lt;=Gesamt!$B$11)), O467&gt;=Gesamt!$B$4),VLOOKUP(O467,Gesamt!$B$4:$C$9,2),0)</f>
        <v>12</v>
      </c>
      <c r="Q467" s="37">
        <f>IF(M467&gt;0,((P467*K467/12)/O467*N467*((1+L467)^M467))/((1+Gesamt!$B$29)^(O467-N467)),0)</f>
        <v>0</v>
      </c>
      <c r="R467" s="52">
        <f>(F467+(IF(C467="W",IF(F467&lt;23347,VLOOKUP(23346,Staffelung,2,FALSE)*365.25,IF(F467&gt;24990,VLOOKUP(24991,Staffelung,2,FALSE)*365.25,VLOOKUP(F467,Staffelung,2,FALSE)*365.25)),Gesamt!$B$26*365.25)))</f>
        <v>23741.25</v>
      </c>
      <c r="S467" s="52">
        <f t="shared" si="80"/>
        <v>23742</v>
      </c>
      <c r="T467" s="53">
        <f t="shared" si="84"/>
        <v>65</v>
      </c>
      <c r="U467" s="49">
        <f t="shared" si="81"/>
        <v>-50.997946611909654</v>
      </c>
      <c r="V467" s="50">
        <f>(Gesamt!$B$2-IF(I467=0,G467,I467))/365.25</f>
        <v>116</v>
      </c>
      <c r="W467" s="50">
        <f t="shared" si="85"/>
        <v>65.002053388090346</v>
      </c>
      <c r="X467" s="54">
        <f>(F467+(IF(C467="W",IF(F467&lt;23347,VLOOKUP(23346,Staffelung,2,FALSE)*365.25,IF(F467&gt;24990,VLOOKUP(24991,Staffelung,2,FALSE)*365.25,VLOOKUP(F467,Staffelung,2,FALSE)*365.25)),Gesamt!$B$26*365.25)))</f>
        <v>23741.25</v>
      </c>
      <c r="Y467" s="52">
        <f t="shared" si="82"/>
        <v>23742</v>
      </c>
      <c r="Z467" s="53">
        <f t="shared" si="86"/>
        <v>65</v>
      </c>
      <c r="AA467" s="55">
        <f>IF(YEAR(Y467)&lt;=YEAR(Gesamt!$B$2),0,IF(V467&lt;Gesamt!$B$32,(IF(I467=0,G467,I467)+365.25*Gesamt!$B$32),0))</f>
        <v>0</v>
      </c>
      <c r="AB467" s="56">
        <f>IF(U467&lt;Gesamt!$B$36,Gesamt!$C$36,IF(U467&lt;Gesamt!$B$37,Gesamt!$C$37,IF(U467&lt;Gesamt!$B$38,Gesamt!$C$38,Gesamt!$C$39)))</f>
        <v>0</v>
      </c>
      <c r="AC467" s="36">
        <f>IF(AA467&gt;0,IF(AA467&lt;X467,K467/12*Gesamt!$C$32*(1+L467)^(Gesamt!$B$32-VB!V467)*(1+$K$4),0),0)</f>
        <v>0</v>
      </c>
      <c r="AD467" s="36">
        <f>(AC467/Gesamt!$B$32*V467/((1+Gesamt!$B$29)^(Gesamt!$B$32-VB!V467))*(1+AB467))</f>
        <v>0</v>
      </c>
      <c r="AE467" s="55">
        <f>IF(YEAR($Y467)&lt;=YEAR(Gesamt!$B$2),0,IF($V467&lt;Gesamt!$B$33,(IF($I467=0,$G467,$I467)+365.25*Gesamt!$B$33),0))</f>
        <v>0</v>
      </c>
      <c r="AF467" s="36" t="b">
        <f>IF(AE467&gt;0,IF(AE467&lt;$Y467,$K467/12*Gesamt!$C$33*(1+$L467)^(Gesamt!$B$33-VB!$V467)*(1+$K$4),IF(W467&gt;=35,K467/12*Gesamt!$C$33*(1+L467)^(W467-VB!V467)*(1+$K$4),0)))</f>
        <v>0</v>
      </c>
      <c r="AG467" s="36">
        <f>IF(W467&gt;=40,(AF467/Gesamt!$B$33*V467/((1+Gesamt!$B$29)^(Gesamt!$B$33-VB!V467))*(1+AB467)),IF(W467&gt;=35,(AF467/W467*V467/((1+Gesamt!$B$29)^(W467-VB!V467))*(1+AB467)),0))</f>
        <v>0</v>
      </c>
    </row>
    <row r="468" spans="4:33" x14ac:dyDescent="0.15">
      <c r="D468" s="41"/>
      <c r="F468" s="40"/>
      <c r="G468" s="40"/>
      <c r="J468" s="47"/>
      <c r="K468" s="32">
        <f t="shared" si="78"/>
        <v>0</v>
      </c>
      <c r="L468" s="48">
        <v>1.4999999999999999E-2</v>
      </c>
      <c r="M468" s="49">
        <f t="shared" si="79"/>
        <v>-50.997946611909654</v>
      </c>
      <c r="N468" s="50">
        <f>(Gesamt!$B$2-IF(H468=0,G468,H468))/365.25</f>
        <v>116</v>
      </c>
      <c r="O468" s="50">
        <f t="shared" si="83"/>
        <v>65.002053388090346</v>
      </c>
      <c r="P468" s="51">
        <f>IF(AND(OR(AND(H468&lt;=Gesamt!$B$11,G468&lt;=Gesamt!$B$11),AND(H468&gt;0,H468&lt;=Gesamt!$B$11)), O468&gt;=Gesamt!$B$4),VLOOKUP(O468,Gesamt!$B$4:$C$9,2),0)</f>
        <v>12</v>
      </c>
      <c r="Q468" s="37">
        <f>IF(M468&gt;0,((P468*K468/12)/O468*N468*((1+L468)^M468))/((1+Gesamt!$B$29)^(O468-N468)),0)</f>
        <v>0</v>
      </c>
      <c r="R468" s="52">
        <f>(F468+(IF(C468="W",IF(F468&lt;23347,VLOOKUP(23346,Staffelung,2,FALSE)*365.25,IF(F468&gt;24990,VLOOKUP(24991,Staffelung,2,FALSE)*365.25,VLOOKUP(F468,Staffelung,2,FALSE)*365.25)),Gesamt!$B$26*365.25)))</f>
        <v>23741.25</v>
      </c>
      <c r="S468" s="52">
        <f t="shared" si="80"/>
        <v>23742</v>
      </c>
      <c r="T468" s="53">
        <f t="shared" si="84"/>
        <v>65</v>
      </c>
      <c r="U468" s="49">
        <f t="shared" si="81"/>
        <v>-50.997946611909654</v>
      </c>
      <c r="V468" s="50">
        <f>(Gesamt!$B$2-IF(I468=0,G468,I468))/365.25</f>
        <v>116</v>
      </c>
      <c r="W468" s="50">
        <f t="shared" si="85"/>
        <v>65.002053388090346</v>
      </c>
      <c r="X468" s="54">
        <f>(F468+(IF(C468="W",IF(F468&lt;23347,VLOOKUP(23346,Staffelung,2,FALSE)*365.25,IF(F468&gt;24990,VLOOKUP(24991,Staffelung,2,FALSE)*365.25,VLOOKUP(F468,Staffelung,2,FALSE)*365.25)),Gesamt!$B$26*365.25)))</f>
        <v>23741.25</v>
      </c>
      <c r="Y468" s="52">
        <f t="shared" si="82"/>
        <v>23742</v>
      </c>
      <c r="Z468" s="53">
        <f t="shared" si="86"/>
        <v>65</v>
      </c>
      <c r="AA468" s="55">
        <f>IF(YEAR(Y468)&lt;=YEAR(Gesamt!$B$2),0,IF(V468&lt;Gesamt!$B$32,(IF(I468=0,G468,I468)+365.25*Gesamt!$B$32),0))</f>
        <v>0</v>
      </c>
      <c r="AB468" s="56">
        <f>IF(U468&lt;Gesamt!$B$36,Gesamt!$C$36,IF(U468&lt;Gesamt!$B$37,Gesamt!$C$37,IF(U468&lt;Gesamt!$B$38,Gesamt!$C$38,Gesamt!$C$39)))</f>
        <v>0</v>
      </c>
      <c r="AC468" s="36">
        <f>IF(AA468&gt;0,IF(AA468&lt;X468,K468/12*Gesamt!$C$32*(1+L468)^(Gesamt!$B$32-VB!V468)*(1+$K$4),0),0)</f>
        <v>0</v>
      </c>
      <c r="AD468" s="36">
        <f>(AC468/Gesamt!$B$32*V468/((1+Gesamt!$B$29)^(Gesamt!$B$32-VB!V468))*(1+AB468))</f>
        <v>0</v>
      </c>
      <c r="AE468" s="55">
        <f>IF(YEAR($Y468)&lt;=YEAR(Gesamt!$B$2),0,IF($V468&lt;Gesamt!$B$33,(IF($I468=0,$G468,$I468)+365.25*Gesamt!$B$33),0))</f>
        <v>0</v>
      </c>
      <c r="AF468" s="36" t="b">
        <f>IF(AE468&gt;0,IF(AE468&lt;$Y468,$K468/12*Gesamt!$C$33*(1+$L468)^(Gesamt!$B$33-VB!$V468)*(1+$K$4),IF(W468&gt;=35,K468/12*Gesamt!$C$33*(1+L468)^(W468-VB!V468)*(1+$K$4),0)))</f>
        <v>0</v>
      </c>
      <c r="AG468" s="36">
        <f>IF(W468&gt;=40,(AF468/Gesamt!$B$33*V468/((1+Gesamt!$B$29)^(Gesamt!$B$33-VB!V468))*(1+AB468)),IF(W468&gt;=35,(AF468/W468*V468/((1+Gesamt!$B$29)^(W468-VB!V468))*(1+AB468)),0))</f>
        <v>0</v>
      </c>
    </row>
    <row r="469" spans="4:33" x14ac:dyDescent="0.15">
      <c r="D469" s="41"/>
      <c r="F469" s="40"/>
      <c r="G469" s="40"/>
      <c r="J469" s="47"/>
      <c r="K469" s="32">
        <f t="shared" si="78"/>
        <v>0</v>
      </c>
      <c r="L469" s="48">
        <v>1.4999999999999999E-2</v>
      </c>
      <c r="M469" s="49">
        <f t="shared" si="79"/>
        <v>-50.997946611909654</v>
      </c>
      <c r="N469" s="50">
        <f>(Gesamt!$B$2-IF(H469=0,G469,H469))/365.25</f>
        <v>116</v>
      </c>
      <c r="O469" s="50">
        <f t="shared" si="83"/>
        <v>65.002053388090346</v>
      </c>
      <c r="P469" s="51">
        <f>IF(AND(OR(AND(H469&lt;=Gesamt!$B$11,G469&lt;=Gesamt!$B$11),AND(H469&gt;0,H469&lt;=Gesamt!$B$11)), O469&gt;=Gesamt!$B$4),VLOOKUP(O469,Gesamt!$B$4:$C$9,2),0)</f>
        <v>12</v>
      </c>
      <c r="Q469" s="37">
        <f>IF(M469&gt;0,((P469*K469/12)/O469*N469*((1+L469)^M469))/((1+Gesamt!$B$29)^(O469-N469)),0)</f>
        <v>0</v>
      </c>
      <c r="R469" s="52">
        <f>(F469+(IF(C469="W",IF(F469&lt;23347,VLOOKUP(23346,Staffelung,2,FALSE)*365.25,IF(F469&gt;24990,VLOOKUP(24991,Staffelung,2,FALSE)*365.25,VLOOKUP(F469,Staffelung,2,FALSE)*365.25)),Gesamt!$B$26*365.25)))</f>
        <v>23741.25</v>
      </c>
      <c r="S469" s="52">
        <f t="shared" si="80"/>
        <v>23742</v>
      </c>
      <c r="T469" s="53">
        <f t="shared" si="84"/>
        <v>65</v>
      </c>
      <c r="U469" s="49">
        <f t="shared" si="81"/>
        <v>-50.997946611909654</v>
      </c>
      <c r="V469" s="50">
        <f>(Gesamt!$B$2-IF(I469=0,G469,I469))/365.25</f>
        <v>116</v>
      </c>
      <c r="W469" s="50">
        <f t="shared" si="85"/>
        <v>65.002053388090346</v>
      </c>
      <c r="X469" s="54">
        <f>(F469+(IF(C469="W",IF(F469&lt;23347,VLOOKUP(23346,Staffelung,2,FALSE)*365.25,IF(F469&gt;24990,VLOOKUP(24991,Staffelung,2,FALSE)*365.25,VLOOKUP(F469,Staffelung,2,FALSE)*365.25)),Gesamt!$B$26*365.25)))</f>
        <v>23741.25</v>
      </c>
      <c r="Y469" s="52">
        <f t="shared" si="82"/>
        <v>23742</v>
      </c>
      <c r="Z469" s="53">
        <f t="shared" si="86"/>
        <v>65</v>
      </c>
      <c r="AA469" s="55">
        <f>IF(YEAR(Y469)&lt;=YEAR(Gesamt!$B$2),0,IF(V469&lt;Gesamt!$B$32,(IF(I469=0,G469,I469)+365.25*Gesamt!$B$32),0))</f>
        <v>0</v>
      </c>
      <c r="AB469" s="56">
        <f>IF(U469&lt;Gesamt!$B$36,Gesamt!$C$36,IF(U469&lt;Gesamt!$B$37,Gesamt!$C$37,IF(U469&lt;Gesamt!$B$38,Gesamt!$C$38,Gesamt!$C$39)))</f>
        <v>0</v>
      </c>
      <c r="AC469" s="36">
        <f>IF(AA469&gt;0,IF(AA469&lt;X469,K469/12*Gesamt!$C$32*(1+L469)^(Gesamt!$B$32-VB!V469)*(1+$K$4),0),0)</f>
        <v>0</v>
      </c>
      <c r="AD469" s="36">
        <f>(AC469/Gesamt!$B$32*V469/((1+Gesamt!$B$29)^(Gesamt!$B$32-VB!V469))*(1+AB469))</f>
        <v>0</v>
      </c>
      <c r="AE469" s="55">
        <f>IF(YEAR($Y469)&lt;=YEAR(Gesamt!$B$2),0,IF($V469&lt;Gesamt!$B$33,(IF($I469=0,$G469,$I469)+365.25*Gesamt!$B$33),0))</f>
        <v>0</v>
      </c>
      <c r="AF469" s="36" t="b">
        <f>IF(AE469&gt;0,IF(AE469&lt;$Y469,$K469/12*Gesamt!$C$33*(1+$L469)^(Gesamt!$B$33-VB!$V469)*(1+$K$4),IF(W469&gt;=35,K469/12*Gesamt!$C$33*(1+L469)^(W469-VB!V469)*(1+$K$4),0)))</f>
        <v>0</v>
      </c>
      <c r="AG469" s="36">
        <f>IF(W469&gt;=40,(AF469/Gesamt!$B$33*V469/((1+Gesamt!$B$29)^(Gesamt!$B$33-VB!V469))*(1+AB469)),IF(W469&gt;=35,(AF469/W469*V469/((1+Gesamt!$B$29)^(W469-VB!V469))*(1+AB469)),0))</f>
        <v>0</v>
      </c>
    </row>
    <row r="470" spans="4:33" x14ac:dyDescent="0.15">
      <c r="D470" s="41"/>
      <c r="F470" s="40"/>
      <c r="G470" s="40"/>
      <c r="J470" s="47"/>
      <c r="K470" s="32">
        <f t="shared" si="78"/>
        <v>0</v>
      </c>
      <c r="L470" s="48">
        <v>1.4999999999999999E-2</v>
      </c>
      <c r="M470" s="49">
        <f t="shared" si="79"/>
        <v>-50.997946611909654</v>
      </c>
      <c r="N470" s="50">
        <f>(Gesamt!$B$2-IF(H470=0,G470,H470))/365.25</f>
        <v>116</v>
      </c>
      <c r="O470" s="50">
        <f t="shared" si="83"/>
        <v>65.002053388090346</v>
      </c>
      <c r="P470" s="51">
        <f>IF(AND(OR(AND(H470&lt;=Gesamt!$B$11,G470&lt;=Gesamt!$B$11),AND(H470&gt;0,H470&lt;=Gesamt!$B$11)), O470&gt;=Gesamt!$B$4),VLOOKUP(O470,Gesamt!$B$4:$C$9,2),0)</f>
        <v>12</v>
      </c>
      <c r="Q470" s="37">
        <f>IF(M470&gt;0,((P470*K470/12)/O470*N470*((1+L470)^M470))/((1+Gesamt!$B$29)^(O470-N470)),0)</f>
        <v>0</v>
      </c>
      <c r="R470" s="52">
        <f>(F470+(IF(C470="W",IF(F470&lt;23347,VLOOKUP(23346,Staffelung,2,FALSE)*365.25,IF(F470&gt;24990,VLOOKUP(24991,Staffelung,2,FALSE)*365.25,VLOOKUP(F470,Staffelung,2,FALSE)*365.25)),Gesamt!$B$26*365.25)))</f>
        <v>23741.25</v>
      </c>
      <c r="S470" s="52">
        <f t="shared" si="80"/>
        <v>23742</v>
      </c>
      <c r="T470" s="53">
        <f t="shared" si="84"/>
        <v>65</v>
      </c>
      <c r="U470" s="49">
        <f t="shared" si="81"/>
        <v>-50.997946611909654</v>
      </c>
      <c r="V470" s="50">
        <f>(Gesamt!$B$2-IF(I470=0,G470,I470))/365.25</f>
        <v>116</v>
      </c>
      <c r="W470" s="50">
        <f t="shared" si="85"/>
        <v>65.002053388090346</v>
      </c>
      <c r="X470" s="54">
        <f>(F470+(IF(C470="W",IF(F470&lt;23347,VLOOKUP(23346,Staffelung,2,FALSE)*365.25,IF(F470&gt;24990,VLOOKUP(24991,Staffelung,2,FALSE)*365.25,VLOOKUP(F470,Staffelung,2,FALSE)*365.25)),Gesamt!$B$26*365.25)))</f>
        <v>23741.25</v>
      </c>
      <c r="Y470" s="52">
        <f t="shared" si="82"/>
        <v>23742</v>
      </c>
      <c r="Z470" s="53">
        <f t="shared" si="86"/>
        <v>65</v>
      </c>
      <c r="AA470" s="55">
        <f>IF(YEAR(Y470)&lt;=YEAR(Gesamt!$B$2),0,IF(V470&lt;Gesamt!$B$32,(IF(I470=0,G470,I470)+365.25*Gesamt!$B$32),0))</f>
        <v>0</v>
      </c>
      <c r="AB470" s="56">
        <f>IF(U470&lt;Gesamt!$B$36,Gesamt!$C$36,IF(U470&lt;Gesamt!$B$37,Gesamt!$C$37,IF(U470&lt;Gesamt!$B$38,Gesamt!$C$38,Gesamt!$C$39)))</f>
        <v>0</v>
      </c>
      <c r="AC470" s="36">
        <f>IF(AA470&gt;0,IF(AA470&lt;X470,K470/12*Gesamt!$C$32*(1+L470)^(Gesamt!$B$32-VB!V470)*(1+$K$4),0),0)</f>
        <v>0</v>
      </c>
      <c r="AD470" s="36">
        <f>(AC470/Gesamt!$B$32*V470/((1+Gesamt!$B$29)^(Gesamt!$B$32-VB!V470))*(1+AB470))</f>
        <v>0</v>
      </c>
      <c r="AE470" s="55">
        <f>IF(YEAR($Y470)&lt;=YEAR(Gesamt!$B$2),0,IF($V470&lt;Gesamt!$B$33,(IF($I470=0,$G470,$I470)+365.25*Gesamt!$B$33),0))</f>
        <v>0</v>
      </c>
      <c r="AF470" s="36" t="b">
        <f>IF(AE470&gt;0,IF(AE470&lt;$Y470,$K470/12*Gesamt!$C$33*(1+$L470)^(Gesamt!$B$33-VB!$V470)*(1+$K$4),IF(W470&gt;=35,K470/12*Gesamt!$C$33*(1+L470)^(W470-VB!V470)*(1+$K$4),0)))</f>
        <v>0</v>
      </c>
      <c r="AG470" s="36">
        <f>IF(W470&gt;=40,(AF470/Gesamt!$B$33*V470/((1+Gesamt!$B$29)^(Gesamt!$B$33-VB!V470))*(1+AB470)),IF(W470&gt;=35,(AF470/W470*V470/((1+Gesamt!$B$29)^(W470-VB!V470))*(1+AB470)),0))</f>
        <v>0</v>
      </c>
    </row>
    <row r="471" spans="4:33" x14ac:dyDescent="0.15">
      <c r="D471" s="41"/>
      <c r="F471" s="40"/>
      <c r="G471" s="40"/>
      <c r="J471" s="47"/>
      <c r="K471" s="32">
        <f t="shared" si="78"/>
        <v>0</v>
      </c>
      <c r="L471" s="48">
        <v>1.4999999999999999E-2</v>
      </c>
      <c r="M471" s="49">
        <f t="shared" si="79"/>
        <v>-50.997946611909654</v>
      </c>
      <c r="N471" s="50">
        <f>(Gesamt!$B$2-IF(H471=0,G471,H471))/365.25</f>
        <v>116</v>
      </c>
      <c r="O471" s="50">
        <f t="shared" si="83"/>
        <v>65.002053388090346</v>
      </c>
      <c r="P471" s="51">
        <f>IF(AND(OR(AND(H471&lt;=Gesamt!$B$11,G471&lt;=Gesamt!$B$11),AND(H471&gt;0,H471&lt;=Gesamt!$B$11)), O471&gt;=Gesamt!$B$4),VLOOKUP(O471,Gesamt!$B$4:$C$9,2),0)</f>
        <v>12</v>
      </c>
      <c r="Q471" s="37">
        <f>IF(M471&gt;0,((P471*K471/12)/O471*N471*((1+L471)^M471))/((1+Gesamt!$B$29)^(O471-N471)),0)</f>
        <v>0</v>
      </c>
      <c r="R471" s="52">
        <f>(F471+(IF(C471="W",IF(F471&lt;23347,VLOOKUP(23346,Staffelung,2,FALSE)*365.25,IF(F471&gt;24990,VLOOKUP(24991,Staffelung,2,FALSE)*365.25,VLOOKUP(F471,Staffelung,2,FALSE)*365.25)),Gesamt!$B$26*365.25)))</f>
        <v>23741.25</v>
      </c>
      <c r="S471" s="52">
        <f t="shared" si="80"/>
        <v>23742</v>
      </c>
      <c r="T471" s="53">
        <f t="shared" si="84"/>
        <v>65</v>
      </c>
      <c r="U471" s="49">
        <f t="shared" si="81"/>
        <v>-50.997946611909654</v>
      </c>
      <c r="V471" s="50">
        <f>(Gesamt!$B$2-IF(I471=0,G471,I471))/365.25</f>
        <v>116</v>
      </c>
      <c r="W471" s="50">
        <f t="shared" si="85"/>
        <v>65.002053388090346</v>
      </c>
      <c r="X471" s="54">
        <f>(F471+(IF(C471="W",IF(F471&lt;23347,VLOOKUP(23346,Staffelung,2,FALSE)*365.25,IF(F471&gt;24990,VLOOKUP(24991,Staffelung,2,FALSE)*365.25,VLOOKUP(F471,Staffelung,2,FALSE)*365.25)),Gesamt!$B$26*365.25)))</f>
        <v>23741.25</v>
      </c>
      <c r="Y471" s="52">
        <f t="shared" si="82"/>
        <v>23742</v>
      </c>
      <c r="Z471" s="53">
        <f t="shared" si="86"/>
        <v>65</v>
      </c>
      <c r="AA471" s="55">
        <f>IF(YEAR(Y471)&lt;=YEAR(Gesamt!$B$2),0,IF(V471&lt;Gesamt!$B$32,(IF(I471=0,G471,I471)+365.25*Gesamt!$B$32),0))</f>
        <v>0</v>
      </c>
      <c r="AB471" s="56">
        <f>IF(U471&lt;Gesamt!$B$36,Gesamt!$C$36,IF(U471&lt;Gesamt!$B$37,Gesamt!$C$37,IF(U471&lt;Gesamt!$B$38,Gesamt!$C$38,Gesamt!$C$39)))</f>
        <v>0</v>
      </c>
      <c r="AC471" s="36">
        <f>IF(AA471&gt;0,IF(AA471&lt;X471,K471/12*Gesamt!$C$32*(1+L471)^(Gesamt!$B$32-VB!V471)*(1+$K$4),0),0)</f>
        <v>0</v>
      </c>
      <c r="AD471" s="36">
        <f>(AC471/Gesamt!$B$32*V471/((1+Gesamt!$B$29)^(Gesamt!$B$32-VB!V471))*(1+AB471))</f>
        <v>0</v>
      </c>
      <c r="AE471" s="55">
        <f>IF(YEAR($Y471)&lt;=YEAR(Gesamt!$B$2),0,IF($V471&lt;Gesamt!$B$33,(IF($I471=0,$G471,$I471)+365.25*Gesamt!$B$33),0))</f>
        <v>0</v>
      </c>
      <c r="AF471" s="36" t="b">
        <f>IF(AE471&gt;0,IF(AE471&lt;$Y471,$K471/12*Gesamt!$C$33*(1+$L471)^(Gesamt!$B$33-VB!$V471)*(1+$K$4),IF(W471&gt;=35,K471/12*Gesamt!$C$33*(1+L471)^(W471-VB!V471)*(1+$K$4),0)))</f>
        <v>0</v>
      </c>
      <c r="AG471" s="36">
        <f>IF(W471&gt;=40,(AF471/Gesamt!$B$33*V471/((1+Gesamt!$B$29)^(Gesamt!$B$33-VB!V471))*(1+AB471)),IF(W471&gt;=35,(AF471/W471*V471/((1+Gesamt!$B$29)^(W471-VB!V471))*(1+AB471)),0))</f>
        <v>0</v>
      </c>
    </row>
    <row r="472" spans="4:33" x14ac:dyDescent="0.15">
      <c r="D472" s="41"/>
      <c r="F472" s="40"/>
      <c r="G472" s="40"/>
      <c r="J472" s="47"/>
      <c r="K472" s="32">
        <f t="shared" si="78"/>
        <v>0</v>
      </c>
      <c r="L472" s="48">
        <v>1.4999999999999999E-2</v>
      </c>
      <c r="M472" s="49">
        <f t="shared" si="79"/>
        <v>-50.997946611909654</v>
      </c>
      <c r="N472" s="50">
        <f>(Gesamt!$B$2-IF(H472=0,G472,H472))/365.25</f>
        <v>116</v>
      </c>
      <c r="O472" s="50">
        <f t="shared" si="83"/>
        <v>65.002053388090346</v>
      </c>
      <c r="P472" s="51">
        <f>IF(AND(OR(AND(H472&lt;=Gesamt!$B$11,G472&lt;=Gesamt!$B$11),AND(H472&gt;0,H472&lt;=Gesamt!$B$11)), O472&gt;=Gesamt!$B$4),VLOOKUP(O472,Gesamt!$B$4:$C$9,2),0)</f>
        <v>12</v>
      </c>
      <c r="Q472" s="37">
        <f>IF(M472&gt;0,((P472*K472/12)/O472*N472*((1+L472)^M472))/((1+Gesamt!$B$29)^(O472-N472)),0)</f>
        <v>0</v>
      </c>
      <c r="R472" s="52">
        <f>(F472+(IF(C472="W",IF(F472&lt;23347,VLOOKUP(23346,Staffelung,2,FALSE)*365.25,IF(F472&gt;24990,VLOOKUP(24991,Staffelung,2,FALSE)*365.25,VLOOKUP(F472,Staffelung,2,FALSE)*365.25)),Gesamt!$B$26*365.25)))</f>
        <v>23741.25</v>
      </c>
      <c r="S472" s="52">
        <f t="shared" si="80"/>
        <v>23742</v>
      </c>
      <c r="T472" s="53">
        <f t="shared" si="84"/>
        <v>65</v>
      </c>
      <c r="U472" s="49">
        <f t="shared" si="81"/>
        <v>-50.997946611909654</v>
      </c>
      <c r="V472" s="50">
        <f>(Gesamt!$B$2-IF(I472=0,G472,I472))/365.25</f>
        <v>116</v>
      </c>
      <c r="W472" s="50">
        <f t="shared" si="85"/>
        <v>65.002053388090346</v>
      </c>
      <c r="X472" s="54">
        <f>(F472+(IF(C472="W",IF(F472&lt;23347,VLOOKUP(23346,Staffelung,2,FALSE)*365.25,IF(F472&gt;24990,VLOOKUP(24991,Staffelung,2,FALSE)*365.25,VLOOKUP(F472,Staffelung,2,FALSE)*365.25)),Gesamt!$B$26*365.25)))</f>
        <v>23741.25</v>
      </c>
      <c r="Y472" s="52">
        <f t="shared" si="82"/>
        <v>23742</v>
      </c>
      <c r="Z472" s="53">
        <f t="shared" si="86"/>
        <v>65</v>
      </c>
      <c r="AA472" s="55">
        <f>IF(YEAR(Y472)&lt;=YEAR(Gesamt!$B$2),0,IF(V472&lt;Gesamt!$B$32,(IF(I472=0,G472,I472)+365.25*Gesamt!$B$32),0))</f>
        <v>0</v>
      </c>
      <c r="AB472" s="56">
        <f>IF(U472&lt;Gesamt!$B$36,Gesamt!$C$36,IF(U472&lt;Gesamt!$B$37,Gesamt!$C$37,IF(U472&lt;Gesamt!$B$38,Gesamt!$C$38,Gesamt!$C$39)))</f>
        <v>0</v>
      </c>
      <c r="AC472" s="36">
        <f>IF(AA472&gt;0,IF(AA472&lt;X472,K472/12*Gesamt!$C$32*(1+L472)^(Gesamt!$B$32-VB!V472)*(1+$K$4),0),0)</f>
        <v>0</v>
      </c>
      <c r="AD472" s="36">
        <f>(AC472/Gesamt!$B$32*V472/((1+Gesamt!$B$29)^(Gesamt!$B$32-VB!V472))*(1+AB472))</f>
        <v>0</v>
      </c>
      <c r="AE472" s="55">
        <f>IF(YEAR($Y472)&lt;=YEAR(Gesamt!$B$2),0,IF($V472&lt;Gesamt!$B$33,(IF($I472=0,$G472,$I472)+365.25*Gesamt!$B$33),0))</f>
        <v>0</v>
      </c>
      <c r="AF472" s="36" t="b">
        <f>IF(AE472&gt;0,IF(AE472&lt;$Y472,$K472/12*Gesamt!$C$33*(1+$L472)^(Gesamt!$B$33-VB!$V472)*(1+$K$4),IF(W472&gt;=35,K472/12*Gesamt!$C$33*(1+L472)^(W472-VB!V472)*(1+$K$4),0)))</f>
        <v>0</v>
      </c>
      <c r="AG472" s="36">
        <f>IF(W472&gt;=40,(AF472/Gesamt!$B$33*V472/((1+Gesamt!$B$29)^(Gesamt!$B$33-VB!V472))*(1+AB472)),IF(W472&gt;=35,(AF472/W472*V472/((1+Gesamt!$B$29)^(W472-VB!V472))*(1+AB472)),0))</f>
        <v>0</v>
      </c>
    </row>
    <row r="473" spans="4:33" x14ac:dyDescent="0.15">
      <c r="D473" s="41"/>
      <c r="F473" s="40"/>
      <c r="G473" s="40"/>
      <c r="J473" s="47"/>
      <c r="K473" s="32">
        <f t="shared" si="78"/>
        <v>0</v>
      </c>
      <c r="L473" s="48">
        <v>1.4999999999999999E-2</v>
      </c>
      <c r="M473" s="49">
        <f t="shared" si="79"/>
        <v>-50.997946611909654</v>
      </c>
      <c r="N473" s="50">
        <f>(Gesamt!$B$2-IF(H473=0,G473,H473))/365.25</f>
        <v>116</v>
      </c>
      <c r="O473" s="50">
        <f t="shared" si="83"/>
        <v>65.002053388090346</v>
      </c>
      <c r="P473" s="51">
        <f>IF(AND(OR(AND(H473&lt;=Gesamt!$B$11,G473&lt;=Gesamt!$B$11),AND(H473&gt;0,H473&lt;=Gesamt!$B$11)), O473&gt;=Gesamt!$B$4),VLOOKUP(O473,Gesamt!$B$4:$C$9,2),0)</f>
        <v>12</v>
      </c>
      <c r="Q473" s="37">
        <f>IF(M473&gt;0,((P473*K473/12)/O473*N473*((1+L473)^M473))/((1+Gesamt!$B$29)^(O473-N473)),0)</f>
        <v>0</v>
      </c>
      <c r="R473" s="52">
        <f>(F473+(IF(C473="W",IF(F473&lt;23347,VLOOKUP(23346,Staffelung,2,FALSE)*365.25,IF(F473&gt;24990,VLOOKUP(24991,Staffelung,2,FALSE)*365.25,VLOOKUP(F473,Staffelung,2,FALSE)*365.25)),Gesamt!$B$26*365.25)))</f>
        <v>23741.25</v>
      </c>
      <c r="S473" s="52">
        <f t="shared" si="80"/>
        <v>23742</v>
      </c>
      <c r="T473" s="53">
        <f t="shared" si="84"/>
        <v>65</v>
      </c>
      <c r="U473" s="49">
        <f t="shared" si="81"/>
        <v>-50.997946611909654</v>
      </c>
      <c r="V473" s="50">
        <f>(Gesamt!$B$2-IF(I473=0,G473,I473))/365.25</f>
        <v>116</v>
      </c>
      <c r="W473" s="50">
        <f t="shared" si="85"/>
        <v>65.002053388090346</v>
      </c>
      <c r="X473" s="54">
        <f>(F473+(IF(C473="W",IF(F473&lt;23347,VLOOKUP(23346,Staffelung,2,FALSE)*365.25,IF(F473&gt;24990,VLOOKUP(24991,Staffelung,2,FALSE)*365.25,VLOOKUP(F473,Staffelung,2,FALSE)*365.25)),Gesamt!$B$26*365.25)))</f>
        <v>23741.25</v>
      </c>
      <c r="Y473" s="52">
        <f t="shared" si="82"/>
        <v>23742</v>
      </c>
      <c r="Z473" s="53">
        <f t="shared" si="86"/>
        <v>65</v>
      </c>
      <c r="AA473" s="55">
        <f>IF(YEAR(Y473)&lt;=YEAR(Gesamt!$B$2),0,IF(V473&lt;Gesamt!$B$32,(IF(I473=0,G473,I473)+365.25*Gesamt!$B$32),0))</f>
        <v>0</v>
      </c>
      <c r="AB473" s="56">
        <f>IF(U473&lt;Gesamt!$B$36,Gesamt!$C$36,IF(U473&lt;Gesamt!$B$37,Gesamt!$C$37,IF(U473&lt;Gesamt!$B$38,Gesamt!$C$38,Gesamt!$C$39)))</f>
        <v>0</v>
      </c>
      <c r="AC473" s="36">
        <f>IF(AA473&gt;0,IF(AA473&lt;X473,K473/12*Gesamt!$C$32*(1+L473)^(Gesamt!$B$32-VB!V473)*(1+$K$4),0),0)</f>
        <v>0</v>
      </c>
      <c r="AD473" s="36">
        <f>(AC473/Gesamt!$B$32*V473/((1+Gesamt!$B$29)^(Gesamt!$B$32-VB!V473))*(1+AB473))</f>
        <v>0</v>
      </c>
      <c r="AE473" s="55">
        <f>IF(YEAR($Y473)&lt;=YEAR(Gesamt!$B$2),0,IF($V473&lt;Gesamt!$B$33,(IF($I473=0,$G473,$I473)+365.25*Gesamt!$B$33),0))</f>
        <v>0</v>
      </c>
      <c r="AF473" s="36" t="b">
        <f>IF(AE473&gt;0,IF(AE473&lt;$Y473,$K473/12*Gesamt!$C$33*(1+$L473)^(Gesamt!$B$33-VB!$V473)*(1+$K$4),IF(W473&gt;=35,K473/12*Gesamt!$C$33*(1+L473)^(W473-VB!V473)*(1+$K$4),0)))</f>
        <v>0</v>
      </c>
      <c r="AG473" s="36">
        <f>IF(W473&gt;=40,(AF473/Gesamt!$B$33*V473/((1+Gesamt!$B$29)^(Gesamt!$B$33-VB!V473))*(1+AB473)),IF(W473&gt;=35,(AF473/W473*V473/((1+Gesamt!$B$29)^(W473-VB!V473))*(1+AB473)),0))</f>
        <v>0</v>
      </c>
    </row>
    <row r="474" spans="4:33" x14ac:dyDescent="0.15">
      <c r="D474" s="41"/>
      <c r="F474" s="40"/>
      <c r="G474" s="40"/>
      <c r="J474" s="47"/>
      <c r="K474" s="32">
        <f t="shared" si="78"/>
        <v>0</v>
      </c>
      <c r="L474" s="48">
        <v>1.4999999999999999E-2</v>
      </c>
      <c r="M474" s="49">
        <f t="shared" si="79"/>
        <v>-50.997946611909654</v>
      </c>
      <c r="N474" s="50">
        <f>(Gesamt!$B$2-IF(H474=0,G474,H474))/365.25</f>
        <v>116</v>
      </c>
      <c r="O474" s="50">
        <f t="shared" si="83"/>
        <v>65.002053388090346</v>
      </c>
      <c r="P474" s="51">
        <f>IF(AND(OR(AND(H474&lt;=Gesamt!$B$11,G474&lt;=Gesamt!$B$11),AND(H474&gt;0,H474&lt;=Gesamt!$B$11)), O474&gt;=Gesamt!$B$4),VLOOKUP(O474,Gesamt!$B$4:$C$9,2),0)</f>
        <v>12</v>
      </c>
      <c r="Q474" s="37">
        <f>IF(M474&gt;0,((P474*K474/12)/O474*N474*((1+L474)^M474))/((1+Gesamt!$B$29)^(O474-N474)),0)</f>
        <v>0</v>
      </c>
      <c r="R474" s="52">
        <f>(F474+(IF(C474="W",IF(F474&lt;23347,VLOOKUP(23346,Staffelung,2,FALSE)*365.25,IF(F474&gt;24990,VLOOKUP(24991,Staffelung,2,FALSE)*365.25,VLOOKUP(F474,Staffelung,2,FALSE)*365.25)),Gesamt!$B$26*365.25)))</f>
        <v>23741.25</v>
      </c>
      <c r="S474" s="52">
        <f t="shared" si="80"/>
        <v>23742</v>
      </c>
      <c r="T474" s="53">
        <f t="shared" si="84"/>
        <v>65</v>
      </c>
      <c r="U474" s="49">
        <f t="shared" si="81"/>
        <v>-50.997946611909654</v>
      </c>
      <c r="V474" s="50">
        <f>(Gesamt!$B$2-IF(I474=0,G474,I474))/365.25</f>
        <v>116</v>
      </c>
      <c r="W474" s="50">
        <f t="shared" si="85"/>
        <v>65.002053388090346</v>
      </c>
      <c r="X474" s="54">
        <f>(F474+(IF(C474="W",IF(F474&lt;23347,VLOOKUP(23346,Staffelung,2,FALSE)*365.25,IF(F474&gt;24990,VLOOKUP(24991,Staffelung,2,FALSE)*365.25,VLOOKUP(F474,Staffelung,2,FALSE)*365.25)),Gesamt!$B$26*365.25)))</f>
        <v>23741.25</v>
      </c>
      <c r="Y474" s="52">
        <f t="shared" si="82"/>
        <v>23742</v>
      </c>
      <c r="Z474" s="53">
        <f t="shared" si="86"/>
        <v>65</v>
      </c>
      <c r="AA474" s="55">
        <f>IF(YEAR(Y474)&lt;=YEAR(Gesamt!$B$2),0,IF(V474&lt;Gesamt!$B$32,(IF(I474=0,G474,I474)+365.25*Gesamt!$B$32),0))</f>
        <v>0</v>
      </c>
      <c r="AB474" s="56">
        <f>IF(U474&lt;Gesamt!$B$36,Gesamt!$C$36,IF(U474&lt;Gesamt!$B$37,Gesamt!$C$37,IF(U474&lt;Gesamt!$B$38,Gesamt!$C$38,Gesamt!$C$39)))</f>
        <v>0</v>
      </c>
      <c r="AC474" s="36">
        <f>IF(AA474&gt;0,IF(AA474&lt;X474,K474/12*Gesamt!$C$32*(1+L474)^(Gesamt!$B$32-VB!V474)*(1+$K$4),0),0)</f>
        <v>0</v>
      </c>
      <c r="AD474" s="36">
        <f>(AC474/Gesamt!$B$32*V474/((1+Gesamt!$B$29)^(Gesamt!$B$32-VB!V474))*(1+AB474))</f>
        <v>0</v>
      </c>
      <c r="AE474" s="55">
        <f>IF(YEAR($Y474)&lt;=YEAR(Gesamt!$B$2),0,IF($V474&lt;Gesamt!$B$33,(IF($I474=0,$G474,$I474)+365.25*Gesamt!$B$33),0))</f>
        <v>0</v>
      </c>
      <c r="AF474" s="36" t="b">
        <f>IF(AE474&gt;0,IF(AE474&lt;$Y474,$K474/12*Gesamt!$C$33*(1+$L474)^(Gesamt!$B$33-VB!$V474)*(1+$K$4),IF(W474&gt;=35,K474/12*Gesamt!$C$33*(1+L474)^(W474-VB!V474)*(1+$K$4),0)))</f>
        <v>0</v>
      </c>
      <c r="AG474" s="36">
        <f>IF(W474&gt;=40,(AF474/Gesamt!$B$33*V474/((1+Gesamt!$B$29)^(Gesamt!$B$33-VB!V474))*(1+AB474)),IF(W474&gt;=35,(AF474/W474*V474/((1+Gesamt!$B$29)^(W474-VB!V474))*(1+AB474)),0))</f>
        <v>0</v>
      </c>
    </row>
    <row r="475" spans="4:33" x14ac:dyDescent="0.15">
      <c r="D475" s="41"/>
      <c r="F475" s="40"/>
      <c r="G475" s="40"/>
      <c r="J475" s="47"/>
      <c r="K475" s="32">
        <f t="shared" ref="K475:K538" si="87">J475*12</f>
        <v>0</v>
      </c>
      <c r="L475" s="48">
        <v>1.4999999999999999E-2</v>
      </c>
      <c r="M475" s="49">
        <f t="shared" ref="M475:M538" si="88">+O475-N475</f>
        <v>-50.997946611909654</v>
      </c>
      <c r="N475" s="50">
        <f>(Gesamt!$B$2-IF(H475=0,G475,H475))/365.25</f>
        <v>116</v>
      </c>
      <c r="O475" s="50">
        <f t="shared" si="83"/>
        <v>65.002053388090346</v>
      </c>
      <c r="P475" s="51">
        <f>IF(AND(OR(AND(H475&lt;=Gesamt!$B$11,G475&lt;=Gesamt!$B$11),AND(H475&gt;0,H475&lt;=Gesamt!$B$11)), O475&gt;=Gesamt!$B$4),VLOOKUP(O475,Gesamt!$B$4:$C$9,2),0)</f>
        <v>12</v>
      </c>
      <c r="Q475" s="37">
        <f>IF(M475&gt;0,((P475*K475/12)/O475*N475*((1+L475)^M475))/((1+Gesamt!$B$29)^(O475-N475)),0)</f>
        <v>0</v>
      </c>
      <c r="R475" s="52">
        <f>(F475+(IF(C475="W",IF(F475&lt;23347,VLOOKUP(23346,Staffelung,2,FALSE)*365.25,IF(F475&gt;24990,VLOOKUP(24991,Staffelung,2,FALSE)*365.25,VLOOKUP(F475,Staffelung,2,FALSE)*365.25)),Gesamt!$B$26*365.25)))</f>
        <v>23741.25</v>
      </c>
      <c r="S475" s="52">
        <f t="shared" ref="S475:S538" si="89">EOMONTH(R475,0)</f>
        <v>23742</v>
      </c>
      <c r="T475" s="53">
        <f t="shared" si="84"/>
        <v>65</v>
      </c>
      <c r="U475" s="49">
        <f t="shared" ref="U475:U538" si="90">+W475-V475</f>
        <v>-50.997946611909654</v>
      </c>
      <c r="V475" s="50">
        <f>(Gesamt!$B$2-IF(I475=0,G475,I475))/365.25</f>
        <v>116</v>
      </c>
      <c r="W475" s="50">
        <f t="shared" si="85"/>
        <v>65.002053388090346</v>
      </c>
      <c r="X475" s="54">
        <f>(F475+(IF(C475="W",IF(F475&lt;23347,VLOOKUP(23346,Staffelung,2,FALSE)*365.25,IF(F475&gt;24990,VLOOKUP(24991,Staffelung,2,FALSE)*365.25,VLOOKUP(F475,Staffelung,2,FALSE)*365.25)),Gesamt!$B$26*365.25)))</f>
        <v>23741.25</v>
      </c>
      <c r="Y475" s="52">
        <f t="shared" ref="Y475:Y538" si="91">S475</f>
        <v>23742</v>
      </c>
      <c r="Z475" s="53">
        <f t="shared" si="86"/>
        <v>65</v>
      </c>
      <c r="AA475" s="55">
        <f>IF(YEAR(Y475)&lt;=YEAR(Gesamt!$B$2),0,IF(V475&lt;Gesamt!$B$32,(IF(I475=0,G475,I475)+365.25*Gesamt!$B$32),0))</f>
        <v>0</v>
      </c>
      <c r="AB475" s="56">
        <f>IF(U475&lt;Gesamt!$B$36,Gesamt!$C$36,IF(U475&lt;Gesamt!$B$37,Gesamt!$C$37,IF(U475&lt;Gesamt!$B$38,Gesamt!$C$38,Gesamt!$C$39)))</f>
        <v>0</v>
      </c>
      <c r="AC475" s="36">
        <f>IF(AA475&gt;0,IF(AA475&lt;X475,K475/12*Gesamt!$C$32*(1+L475)^(Gesamt!$B$32-VB!V475)*(1+$K$4),0),0)</f>
        <v>0</v>
      </c>
      <c r="AD475" s="36">
        <f>(AC475/Gesamt!$B$32*V475/((1+Gesamt!$B$29)^(Gesamt!$B$32-VB!V475))*(1+AB475))</f>
        <v>0</v>
      </c>
      <c r="AE475" s="55">
        <f>IF(YEAR($Y475)&lt;=YEAR(Gesamt!$B$2),0,IF($V475&lt;Gesamt!$B$33,(IF($I475=0,$G475,$I475)+365.25*Gesamt!$B$33),0))</f>
        <v>0</v>
      </c>
      <c r="AF475" s="36" t="b">
        <f>IF(AE475&gt;0,IF(AE475&lt;$Y475,$K475/12*Gesamt!$C$33*(1+$L475)^(Gesamt!$B$33-VB!$V475)*(1+$K$4),IF(W475&gt;=35,K475/12*Gesamt!$C$33*(1+L475)^(W475-VB!V475)*(1+$K$4),0)))</f>
        <v>0</v>
      </c>
      <c r="AG475" s="36">
        <f>IF(W475&gt;=40,(AF475/Gesamt!$B$33*V475/((1+Gesamt!$B$29)^(Gesamt!$B$33-VB!V475))*(1+AB475)),IF(W475&gt;=35,(AF475/W475*V475/((1+Gesamt!$B$29)^(W475-VB!V475))*(1+AB475)),0))</f>
        <v>0</v>
      </c>
    </row>
    <row r="476" spans="4:33" x14ac:dyDescent="0.15">
      <c r="D476" s="41"/>
      <c r="F476" s="40"/>
      <c r="G476" s="40"/>
      <c r="J476" s="47"/>
      <c r="K476" s="32">
        <f t="shared" si="87"/>
        <v>0</v>
      </c>
      <c r="L476" s="48">
        <v>1.4999999999999999E-2</v>
      </c>
      <c r="M476" s="49">
        <f t="shared" si="88"/>
        <v>-50.997946611909654</v>
      </c>
      <c r="N476" s="50">
        <f>(Gesamt!$B$2-IF(H476=0,G476,H476))/365.25</f>
        <v>116</v>
      </c>
      <c r="O476" s="50">
        <f t="shared" si="83"/>
        <v>65.002053388090346</v>
      </c>
      <c r="P476" s="51">
        <f>IF(AND(OR(AND(H476&lt;=Gesamt!$B$11,G476&lt;=Gesamt!$B$11),AND(H476&gt;0,H476&lt;=Gesamt!$B$11)), O476&gt;=Gesamt!$B$4),VLOOKUP(O476,Gesamt!$B$4:$C$9,2),0)</f>
        <v>12</v>
      </c>
      <c r="Q476" s="37">
        <f>IF(M476&gt;0,((P476*K476/12)/O476*N476*((1+L476)^M476))/((1+Gesamt!$B$29)^(O476-N476)),0)</f>
        <v>0</v>
      </c>
      <c r="R476" s="52">
        <f>(F476+(IF(C476="W",IF(F476&lt;23347,VLOOKUP(23346,Staffelung,2,FALSE)*365.25,IF(F476&gt;24990,VLOOKUP(24991,Staffelung,2,FALSE)*365.25,VLOOKUP(F476,Staffelung,2,FALSE)*365.25)),Gesamt!$B$26*365.25)))</f>
        <v>23741.25</v>
      </c>
      <c r="S476" s="52">
        <f t="shared" si="89"/>
        <v>23742</v>
      </c>
      <c r="T476" s="53">
        <f t="shared" si="84"/>
        <v>65</v>
      </c>
      <c r="U476" s="49">
        <f t="shared" si="90"/>
        <v>-50.997946611909654</v>
      </c>
      <c r="V476" s="50">
        <f>(Gesamt!$B$2-IF(I476=0,G476,I476))/365.25</f>
        <v>116</v>
      </c>
      <c r="W476" s="50">
        <f t="shared" si="85"/>
        <v>65.002053388090346</v>
      </c>
      <c r="X476" s="54">
        <f>(F476+(IF(C476="W",IF(F476&lt;23347,VLOOKUP(23346,Staffelung,2,FALSE)*365.25,IF(F476&gt;24990,VLOOKUP(24991,Staffelung,2,FALSE)*365.25,VLOOKUP(F476,Staffelung,2,FALSE)*365.25)),Gesamt!$B$26*365.25)))</f>
        <v>23741.25</v>
      </c>
      <c r="Y476" s="52">
        <f t="shared" si="91"/>
        <v>23742</v>
      </c>
      <c r="Z476" s="53">
        <f t="shared" si="86"/>
        <v>65</v>
      </c>
      <c r="AA476" s="55">
        <f>IF(YEAR(Y476)&lt;=YEAR(Gesamt!$B$2),0,IF(V476&lt;Gesamt!$B$32,(IF(I476=0,G476,I476)+365.25*Gesamt!$B$32),0))</f>
        <v>0</v>
      </c>
      <c r="AB476" s="56">
        <f>IF(U476&lt;Gesamt!$B$36,Gesamt!$C$36,IF(U476&lt;Gesamt!$B$37,Gesamt!$C$37,IF(U476&lt;Gesamt!$B$38,Gesamt!$C$38,Gesamt!$C$39)))</f>
        <v>0</v>
      </c>
      <c r="AC476" s="36">
        <f>IF(AA476&gt;0,IF(AA476&lt;X476,K476/12*Gesamt!$C$32*(1+L476)^(Gesamt!$B$32-VB!V476)*(1+$K$4),0),0)</f>
        <v>0</v>
      </c>
      <c r="AD476" s="36">
        <f>(AC476/Gesamt!$B$32*V476/((1+Gesamt!$B$29)^(Gesamt!$B$32-VB!V476))*(1+AB476))</f>
        <v>0</v>
      </c>
      <c r="AE476" s="55">
        <f>IF(YEAR($Y476)&lt;=YEAR(Gesamt!$B$2),0,IF($V476&lt;Gesamt!$B$33,(IF($I476=0,$G476,$I476)+365.25*Gesamt!$B$33),0))</f>
        <v>0</v>
      </c>
      <c r="AF476" s="36" t="b">
        <f>IF(AE476&gt;0,IF(AE476&lt;$Y476,$K476/12*Gesamt!$C$33*(1+$L476)^(Gesamt!$B$33-VB!$V476)*(1+$K$4),IF(W476&gt;=35,K476/12*Gesamt!$C$33*(1+L476)^(W476-VB!V476)*(1+$K$4),0)))</f>
        <v>0</v>
      </c>
      <c r="AG476" s="36">
        <f>IF(W476&gt;=40,(AF476/Gesamt!$B$33*V476/((1+Gesamt!$B$29)^(Gesamt!$B$33-VB!V476))*(1+AB476)),IF(W476&gt;=35,(AF476/W476*V476/((1+Gesamt!$B$29)^(W476-VB!V476))*(1+AB476)),0))</f>
        <v>0</v>
      </c>
    </row>
    <row r="477" spans="4:33" x14ac:dyDescent="0.15">
      <c r="D477" s="41"/>
      <c r="F477" s="40"/>
      <c r="G477" s="40"/>
      <c r="J477" s="47"/>
      <c r="K477" s="32">
        <f t="shared" si="87"/>
        <v>0</v>
      </c>
      <c r="L477" s="48">
        <v>1.4999999999999999E-2</v>
      </c>
      <c r="M477" s="49">
        <f t="shared" si="88"/>
        <v>-50.997946611909654</v>
      </c>
      <c r="N477" s="50">
        <f>(Gesamt!$B$2-IF(H477=0,G477,H477))/365.25</f>
        <v>116</v>
      </c>
      <c r="O477" s="50">
        <f t="shared" si="83"/>
        <v>65.002053388090346</v>
      </c>
      <c r="P477" s="51">
        <f>IF(AND(OR(AND(H477&lt;=Gesamt!$B$11,G477&lt;=Gesamt!$B$11),AND(H477&gt;0,H477&lt;=Gesamt!$B$11)), O477&gt;=Gesamt!$B$4),VLOOKUP(O477,Gesamt!$B$4:$C$9,2),0)</f>
        <v>12</v>
      </c>
      <c r="Q477" s="37">
        <f>IF(M477&gt;0,((P477*K477/12)/O477*N477*((1+L477)^M477))/((1+Gesamt!$B$29)^(O477-N477)),0)</f>
        <v>0</v>
      </c>
      <c r="R477" s="52">
        <f>(F477+(IF(C477="W",IF(F477&lt;23347,VLOOKUP(23346,Staffelung,2,FALSE)*365.25,IF(F477&gt;24990,VLOOKUP(24991,Staffelung,2,FALSE)*365.25,VLOOKUP(F477,Staffelung,2,FALSE)*365.25)),Gesamt!$B$26*365.25)))</f>
        <v>23741.25</v>
      </c>
      <c r="S477" s="52">
        <f t="shared" si="89"/>
        <v>23742</v>
      </c>
      <c r="T477" s="53">
        <f t="shared" si="84"/>
        <v>65</v>
      </c>
      <c r="U477" s="49">
        <f t="shared" si="90"/>
        <v>-50.997946611909654</v>
      </c>
      <c r="V477" s="50">
        <f>(Gesamt!$B$2-IF(I477=0,G477,I477))/365.25</f>
        <v>116</v>
      </c>
      <c r="W477" s="50">
        <f t="shared" si="85"/>
        <v>65.002053388090346</v>
      </c>
      <c r="X477" s="54">
        <f>(F477+(IF(C477="W",IF(F477&lt;23347,VLOOKUP(23346,Staffelung,2,FALSE)*365.25,IF(F477&gt;24990,VLOOKUP(24991,Staffelung,2,FALSE)*365.25,VLOOKUP(F477,Staffelung,2,FALSE)*365.25)),Gesamt!$B$26*365.25)))</f>
        <v>23741.25</v>
      </c>
      <c r="Y477" s="52">
        <f t="shared" si="91"/>
        <v>23742</v>
      </c>
      <c r="Z477" s="53">
        <f t="shared" si="86"/>
        <v>65</v>
      </c>
      <c r="AA477" s="55">
        <f>IF(YEAR(Y477)&lt;=YEAR(Gesamt!$B$2),0,IF(V477&lt;Gesamt!$B$32,(IF(I477=0,G477,I477)+365.25*Gesamt!$B$32),0))</f>
        <v>0</v>
      </c>
      <c r="AB477" s="56">
        <f>IF(U477&lt;Gesamt!$B$36,Gesamt!$C$36,IF(U477&lt;Gesamt!$B$37,Gesamt!$C$37,IF(U477&lt;Gesamt!$B$38,Gesamt!$C$38,Gesamt!$C$39)))</f>
        <v>0</v>
      </c>
      <c r="AC477" s="36">
        <f>IF(AA477&gt;0,IF(AA477&lt;X477,K477/12*Gesamt!$C$32*(1+L477)^(Gesamt!$B$32-VB!V477)*(1+$K$4),0),0)</f>
        <v>0</v>
      </c>
      <c r="AD477" s="36">
        <f>(AC477/Gesamt!$B$32*V477/((1+Gesamt!$B$29)^(Gesamt!$B$32-VB!V477))*(1+AB477))</f>
        <v>0</v>
      </c>
      <c r="AE477" s="55">
        <f>IF(YEAR($Y477)&lt;=YEAR(Gesamt!$B$2),0,IF($V477&lt;Gesamt!$B$33,(IF($I477=0,$G477,$I477)+365.25*Gesamt!$B$33),0))</f>
        <v>0</v>
      </c>
      <c r="AF477" s="36" t="b">
        <f>IF(AE477&gt;0,IF(AE477&lt;$Y477,$K477/12*Gesamt!$C$33*(1+$L477)^(Gesamt!$B$33-VB!$V477)*(1+$K$4),IF(W477&gt;=35,K477/12*Gesamt!$C$33*(1+L477)^(W477-VB!V477)*(1+$K$4),0)))</f>
        <v>0</v>
      </c>
      <c r="AG477" s="36">
        <f>IF(W477&gt;=40,(AF477/Gesamt!$B$33*V477/((1+Gesamt!$B$29)^(Gesamt!$B$33-VB!V477))*(1+AB477)),IF(W477&gt;=35,(AF477/W477*V477/((1+Gesamt!$B$29)^(W477-VB!V477))*(1+AB477)),0))</f>
        <v>0</v>
      </c>
    </row>
    <row r="478" spans="4:33" x14ac:dyDescent="0.15">
      <c r="D478" s="41"/>
      <c r="F478" s="40"/>
      <c r="G478" s="40"/>
      <c r="J478" s="47"/>
      <c r="K478" s="32">
        <f t="shared" si="87"/>
        <v>0</v>
      </c>
      <c r="L478" s="48">
        <v>1.4999999999999999E-2</v>
      </c>
      <c r="M478" s="49">
        <f t="shared" si="88"/>
        <v>-50.997946611909654</v>
      </c>
      <c r="N478" s="50">
        <f>(Gesamt!$B$2-IF(H478=0,G478,H478))/365.25</f>
        <v>116</v>
      </c>
      <c r="O478" s="50">
        <f t="shared" si="83"/>
        <v>65.002053388090346</v>
      </c>
      <c r="P478" s="51">
        <f>IF(AND(OR(AND(H478&lt;=Gesamt!$B$11,G478&lt;=Gesamt!$B$11),AND(H478&gt;0,H478&lt;=Gesamt!$B$11)), O478&gt;=Gesamt!$B$4),VLOOKUP(O478,Gesamt!$B$4:$C$9,2),0)</f>
        <v>12</v>
      </c>
      <c r="Q478" s="37">
        <f>IF(M478&gt;0,((P478*K478/12)/O478*N478*((1+L478)^M478))/((1+Gesamt!$B$29)^(O478-N478)),0)</f>
        <v>0</v>
      </c>
      <c r="R478" s="52">
        <f>(F478+(IF(C478="W",IF(F478&lt;23347,VLOOKUP(23346,Staffelung,2,FALSE)*365.25,IF(F478&gt;24990,VLOOKUP(24991,Staffelung,2,FALSE)*365.25,VLOOKUP(F478,Staffelung,2,FALSE)*365.25)),Gesamt!$B$26*365.25)))</f>
        <v>23741.25</v>
      </c>
      <c r="S478" s="52">
        <f t="shared" si="89"/>
        <v>23742</v>
      </c>
      <c r="T478" s="53">
        <f t="shared" si="84"/>
        <v>65</v>
      </c>
      <c r="U478" s="49">
        <f t="shared" si="90"/>
        <v>-50.997946611909654</v>
      </c>
      <c r="V478" s="50">
        <f>(Gesamt!$B$2-IF(I478=0,G478,I478))/365.25</f>
        <v>116</v>
      </c>
      <c r="W478" s="50">
        <f t="shared" si="85"/>
        <v>65.002053388090346</v>
      </c>
      <c r="X478" s="54">
        <f>(F478+(IF(C478="W",IF(F478&lt;23347,VLOOKUP(23346,Staffelung,2,FALSE)*365.25,IF(F478&gt;24990,VLOOKUP(24991,Staffelung,2,FALSE)*365.25,VLOOKUP(F478,Staffelung,2,FALSE)*365.25)),Gesamt!$B$26*365.25)))</f>
        <v>23741.25</v>
      </c>
      <c r="Y478" s="52">
        <f t="shared" si="91"/>
        <v>23742</v>
      </c>
      <c r="Z478" s="53">
        <f t="shared" si="86"/>
        <v>65</v>
      </c>
      <c r="AA478" s="55">
        <f>IF(YEAR(Y478)&lt;=YEAR(Gesamt!$B$2),0,IF(V478&lt;Gesamt!$B$32,(IF(I478=0,G478,I478)+365.25*Gesamt!$B$32),0))</f>
        <v>0</v>
      </c>
      <c r="AB478" s="56">
        <f>IF(U478&lt;Gesamt!$B$36,Gesamt!$C$36,IF(U478&lt;Gesamt!$B$37,Gesamt!$C$37,IF(U478&lt;Gesamt!$B$38,Gesamt!$C$38,Gesamt!$C$39)))</f>
        <v>0</v>
      </c>
      <c r="AC478" s="36">
        <f>IF(AA478&gt;0,IF(AA478&lt;X478,K478/12*Gesamt!$C$32*(1+L478)^(Gesamt!$B$32-VB!V478)*(1+$K$4),0),0)</f>
        <v>0</v>
      </c>
      <c r="AD478" s="36">
        <f>(AC478/Gesamt!$B$32*V478/((1+Gesamt!$B$29)^(Gesamt!$B$32-VB!V478))*(1+AB478))</f>
        <v>0</v>
      </c>
      <c r="AE478" s="55">
        <f>IF(YEAR($Y478)&lt;=YEAR(Gesamt!$B$2),0,IF($V478&lt;Gesamt!$B$33,(IF($I478=0,$G478,$I478)+365.25*Gesamt!$B$33),0))</f>
        <v>0</v>
      </c>
      <c r="AF478" s="36" t="b">
        <f>IF(AE478&gt;0,IF(AE478&lt;$Y478,$K478/12*Gesamt!$C$33*(1+$L478)^(Gesamt!$B$33-VB!$V478)*(1+$K$4),IF(W478&gt;=35,K478/12*Gesamt!$C$33*(1+L478)^(W478-VB!V478)*(1+$K$4),0)))</f>
        <v>0</v>
      </c>
      <c r="AG478" s="36">
        <f>IF(W478&gt;=40,(AF478/Gesamt!$B$33*V478/((1+Gesamt!$B$29)^(Gesamt!$B$33-VB!V478))*(1+AB478)),IF(W478&gt;=35,(AF478/W478*V478/((1+Gesamt!$B$29)^(W478-VB!V478))*(1+AB478)),0))</f>
        <v>0</v>
      </c>
    </row>
    <row r="479" spans="4:33" x14ac:dyDescent="0.15">
      <c r="D479" s="41"/>
      <c r="F479" s="40"/>
      <c r="G479" s="40"/>
      <c r="J479" s="47"/>
      <c r="K479" s="32">
        <f t="shared" si="87"/>
        <v>0</v>
      </c>
      <c r="L479" s="48">
        <v>1.4999999999999999E-2</v>
      </c>
      <c r="M479" s="49">
        <f t="shared" si="88"/>
        <v>-50.997946611909654</v>
      </c>
      <c r="N479" s="50">
        <f>(Gesamt!$B$2-IF(H479=0,G479,H479))/365.25</f>
        <v>116</v>
      </c>
      <c r="O479" s="50">
        <f t="shared" si="83"/>
        <v>65.002053388090346</v>
      </c>
      <c r="P479" s="51">
        <f>IF(AND(OR(AND(H479&lt;=Gesamt!$B$11,G479&lt;=Gesamt!$B$11),AND(H479&gt;0,H479&lt;=Gesamt!$B$11)), O479&gt;=Gesamt!$B$4),VLOOKUP(O479,Gesamt!$B$4:$C$9,2),0)</f>
        <v>12</v>
      </c>
      <c r="Q479" s="37">
        <f>IF(M479&gt;0,((P479*K479/12)/O479*N479*((1+L479)^M479))/((1+Gesamt!$B$29)^(O479-N479)),0)</f>
        <v>0</v>
      </c>
      <c r="R479" s="52">
        <f>(F479+(IF(C479="W",IF(F479&lt;23347,VLOOKUP(23346,Staffelung,2,FALSE)*365.25,IF(F479&gt;24990,VLOOKUP(24991,Staffelung,2,FALSE)*365.25,VLOOKUP(F479,Staffelung,2,FALSE)*365.25)),Gesamt!$B$26*365.25)))</f>
        <v>23741.25</v>
      </c>
      <c r="S479" s="52">
        <f t="shared" si="89"/>
        <v>23742</v>
      </c>
      <c r="T479" s="53">
        <f t="shared" si="84"/>
        <v>65</v>
      </c>
      <c r="U479" s="49">
        <f t="shared" si="90"/>
        <v>-50.997946611909654</v>
      </c>
      <c r="V479" s="50">
        <f>(Gesamt!$B$2-IF(I479=0,G479,I479))/365.25</f>
        <v>116</v>
      </c>
      <c r="W479" s="50">
        <f t="shared" si="85"/>
        <v>65.002053388090346</v>
      </c>
      <c r="X479" s="54">
        <f>(F479+(IF(C479="W",IF(F479&lt;23347,VLOOKUP(23346,Staffelung,2,FALSE)*365.25,IF(F479&gt;24990,VLOOKUP(24991,Staffelung,2,FALSE)*365.25,VLOOKUP(F479,Staffelung,2,FALSE)*365.25)),Gesamt!$B$26*365.25)))</f>
        <v>23741.25</v>
      </c>
      <c r="Y479" s="52">
        <f t="shared" si="91"/>
        <v>23742</v>
      </c>
      <c r="Z479" s="53">
        <f t="shared" si="86"/>
        <v>65</v>
      </c>
      <c r="AA479" s="55">
        <f>IF(YEAR(Y479)&lt;=YEAR(Gesamt!$B$2),0,IF(V479&lt;Gesamt!$B$32,(IF(I479=0,G479,I479)+365.25*Gesamt!$B$32),0))</f>
        <v>0</v>
      </c>
      <c r="AB479" s="56">
        <f>IF(U479&lt;Gesamt!$B$36,Gesamt!$C$36,IF(U479&lt;Gesamt!$B$37,Gesamt!$C$37,IF(U479&lt;Gesamt!$B$38,Gesamt!$C$38,Gesamt!$C$39)))</f>
        <v>0</v>
      </c>
      <c r="AC479" s="36">
        <f>IF(AA479&gt;0,IF(AA479&lt;X479,K479/12*Gesamt!$C$32*(1+L479)^(Gesamt!$B$32-VB!V479)*(1+$K$4),0),0)</f>
        <v>0</v>
      </c>
      <c r="AD479" s="36">
        <f>(AC479/Gesamt!$B$32*V479/((1+Gesamt!$B$29)^(Gesamt!$B$32-VB!V479))*(1+AB479))</f>
        <v>0</v>
      </c>
      <c r="AE479" s="55">
        <f>IF(YEAR($Y479)&lt;=YEAR(Gesamt!$B$2),0,IF($V479&lt;Gesamt!$B$33,(IF($I479=0,$G479,$I479)+365.25*Gesamt!$B$33),0))</f>
        <v>0</v>
      </c>
      <c r="AF479" s="36" t="b">
        <f>IF(AE479&gt;0,IF(AE479&lt;$Y479,$K479/12*Gesamt!$C$33*(1+$L479)^(Gesamt!$B$33-VB!$V479)*(1+$K$4),IF(W479&gt;=35,K479/12*Gesamt!$C$33*(1+L479)^(W479-VB!V479)*(1+$K$4),0)))</f>
        <v>0</v>
      </c>
      <c r="AG479" s="36">
        <f>IF(W479&gt;=40,(AF479/Gesamt!$B$33*V479/((1+Gesamt!$B$29)^(Gesamt!$B$33-VB!V479))*(1+AB479)),IF(W479&gt;=35,(AF479/W479*V479/((1+Gesamt!$B$29)^(W479-VB!V479))*(1+AB479)),0))</f>
        <v>0</v>
      </c>
    </row>
    <row r="480" spans="4:33" x14ac:dyDescent="0.15">
      <c r="D480" s="41"/>
      <c r="F480" s="40"/>
      <c r="G480" s="40"/>
      <c r="J480" s="47"/>
      <c r="K480" s="32">
        <f t="shared" si="87"/>
        <v>0</v>
      </c>
      <c r="L480" s="48">
        <v>1.4999999999999999E-2</v>
      </c>
      <c r="M480" s="49">
        <f t="shared" si="88"/>
        <v>-50.997946611909654</v>
      </c>
      <c r="N480" s="50">
        <f>(Gesamt!$B$2-IF(H480=0,G480,H480))/365.25</f>
        <v>116</v>
      </c>
      <c r="O480" s="50">
        <f t="shared" si="83"/>
        <v>65.002053388090346</v>
      </c>
      <c r="P480" s="51">
        <f>IF(AND(OR(AND(H480&lt;=Gesamt!$B$11,G480&lt;=Gesamt!$B$11),AND(H480&gt;0,H480&lt;=Gesamt!$B$11)), O480&gt;=Gesamt!$B$4),VLOOKUP(O480,Gesamt!$B$4:$C$9,2),0)</f>
        <v>12</v>
      </c>
      <c r="Q480" s="37">
        <f>IF(M480&gt;0,((P480*K480/12)/O480*N480*((1+L480)^M480))/((1+Gesamt!$B$29)^(O480-N480)),0)</f>
        <v>0</v>
      </c>
      <c r="R480" s="52">
        <f>(F480+(IF(C480="W",IF(F480&lt;23347,VLOOKUP(23346,Staffelung,2,FALSE)*365.25,IF(F480&gt;24990,VLOOKUP(24991,Staffelung,2,FALSE)*365.25,VLOOKUP(F480,Staffelung,2,FALSE)*365.25)),Gesamt!$B$26*365.25)))</f>
        <v>23741.25</v>
      </c>
      <c r="S480" s="52">
        <f t="shared" si="89"/>
        <v>23742</v>
      </c>
      <c r="T480" s="53">
        <f t="shared" si="84"/>
        <v>65</v>
      </c>
      <c r="U480" s="49">
        <f t="shared" si="90"/>
        <v>-50.997946611909654</v>
      </c>
      <c r="V480" s="50">
        <f>(Gesamt!$B$2-IF(I480=0,G480,I480))/365.25</f>
        <v>116</v>
      </c>
      <c r="W480" s="50">
        <f t="shared" si="85"/>
        <v>65.002053388090346</v>
      </c>
      <c r="X480" s="54">
        <f>(F480+(IF(C480="W",IF(F480&lt;23347,VLOOKUP(23346,Staffelung,2,FALSE)*365.25,IF(F480&gt;24990,VLOOKUP(24991,Staffelung,2,FALSE)*365.25,VLOOKUP(F480,Staffelung,2,FALSE)*365.25)),Gesamt!$B$26*365.25)))</f>
        <v>23741.25</v>
      </c>
      <c r="Y480" s="52">
        <f t="shared" si="91"/>
        <v>23742</v>
      </c>
      <c r="Z480" s="53">
        <f t="shared" si="86"/>
        <v>65</v>
      </c>
      <c r="AA480" s="55">
        <f>IF(YEAR(Y480)&lt;=YEAR(Gesamt!$B$2),0,IF(V480&lt;Gesamt!$B$32,(IF(I480=0,G480,I480)+365.25*Gesamt!$B$32),0))</f>
        <v>0</v>
      </c>
      <c r="AB480" s="56">
        <f>IF(U480&lt;Gesamt!$B$36,Gesamt!$C$36,IF(U480&lt;Gesamt!$B$37,Gesamt!$C$37,IF(U480&lt;Gesamt!$B$38,Gesamt!$C$38,Gesamt!$C$39)))</f>
        <v>0</v>
      </c>
      <c r="AC480" s="36">
        <f>IF(AA480&gt;0,IF(AA480&lt;X480,K480/12*Gesamt!$C$32*(1+L480)^(Gesamt!$B$32-VB!V480)*(1+$K$4),0),0)</f>
        <v>0</v>
      </c>
      <c r="AD480" s="36">
        <f>(AC480/Gesamt!$B$32*V480/((1+Gesamt!$B$29)^(Gesamt!$B$32-VB!V480))*(1+AB480))</f>
        <v>0</v>
      </c>
      <c r="AE480" s="55">
        <f>IF(YEAR($Y480)&lt;=YEAR(Gesamt!$B$2),0,IF($V480&lt;Gesamt!$B$33,(IF($I480=0,$G480,$I480)+365.25*Gesamt!$B$33),0))</f>
        <v>0</v>
      </c>
      <c r="AF480" s="36" t="b">
        <f>IF(AE480&gt;0,IF(AE480&lt;$Y480,$K480/12*Gesamt!$C$33*(1+$L480)^(Gesamt!$B$33-VB!$V480)*(1+$K$4),IF(W480&gt;=35,K480/12*Gesamt!$C$33*(1+L480)^(W480-VB!V480)*(1+$K$4),0)))</f>
        <v>0</v>
      </c>
      <c r="AG480" s="36">
        <f>IF(W480&gt;=40,(AF480/Gesamt!$B$33*V480/((1+Gesamt!$B$29)^(Gesamt!$B$33-VB!V480))*(1+AB480)),IF(W480&gt;=35,(AF480/W480*V480/((1+Gesamt!$B$29)^(W480-VB!V480))*(1+AB480)),0))</f>
        <v>0</v>
      </c>
    </row>
    <row r="481" spans="4:33" x14ac:dyDescent="0.15">
      <c r="D481" s="41"/>
      <c r="F481" s="40"/>
      <c r="G481" s="40"/>
      <c r="J481" s="47"/>
      <c r="K481" s="32">
        <f t="shared" si="87"/>
        <v>0</v>
      </c>
      <c r="L481" s="48">
        <v>1.4999999999999999E-2</v>
      </c>
      <c r="M481" s="49">
        <f t="shared" si="88"/>
        <v>-50.997946611909654</v>
      </c>
      <c r="N481" s="50">
        <f>(Gesamt!$B$2-IF(H481=0,G481,H481))/365.25</f>
        <v>116</v>
      </c>
      <c r="O481" s="50">
        <f t="shared" si="83"/>
        <v>65.002053388090346</v>
      </c>
      <c r="P481" s="51">
        <f>IF(AND(OR(AND(H481&lt;=Gesamt!$B$11,G481&lt;=Gesamt!$B$11),AND(H481&gt;0,H481&lt;=Gesamt!$B$11)), O481&gt;=Gesamt!$B$4),VLOOKUP(O481,Gesamt!$B$4:$C$9,2),0)</f>
        <v>12</v>
      </c>
      <c r="Q481" s="37">
        <f>IF(M481&gt;0,((P481*K481/12)/O481*N481*((1+L481)^M481))/((1+Gesamt!$B$29)^(O481-N481)),0)</f>
        <v>0</v>
      </c>
      <c r="R481" s="52">
        <f>(F481+(IF(C481="W",IF(F481&lt;23347,VLOOKUP(23346,Staffelung,2,FALSE)*365.25,IF(F481&gt;24990,VLOOKUP(24991,Staffelung,2,FALSE)*365.25,VLOOKUP(F481,Staffelung,2,FALSE)*365.25)),Gesamt!$B$26*365.25)))</f>
        <v>23741.25</v>
      </c>
      <c r="S481" s="52">
        <f t="shared" si="89"/>
        <v>23742</v>
      </c>
      <c r="T481" s="53">
        <f t="shared" si="84"/>
        <v>65</v>
      </c>
      <c r="U481" s="49">
        <f t="shared" si="90"/>
        <v>-50.997946611909654</v>
      </c>
      <c r="V481" s="50">
        <f>(Gesamt!$B$2-IF(I481=0,G481,I481))/365.25</f>
        <v>116</v>
      </c>
      <c r="W481" s="50">
        <f t="shared" si="85"/>
        <v>65.002053388090346</v>
      </c>
      <c r="X481" s="54">
        <f>(F481+(IF(C481="W",IF(F481&lt;23347,VLOOKUP(23346,Staffelung,2,FALSE)*365.25,IF(F481&gt;24990,VLOOKUP(24991,Staffelung,2,FALSE)*365.25,VLOOKUP(F481,Staffelung,2,FALSE)*365.25)),Gesamt!$B$26*365.25)))</f>
        <v>23741.25</v>
      </c>
      <c r="Y481" s="52">
        <f t="shared" si="91"/>
        <v>23742</v>
      </c>
      <c r="Z481" s="53">
        <f t="shared" si="86"/>
        <v>65</v>
      </c>
      <c r="AA481" s="55">
        <f>IF(YEAR(Y481)&lt;=YEAR(Gesamt!$B$2),0,IF(V481&lt;Gesamt!$B$32,(IF(I481=0,G481,I481)+365.25*Gesamt!$B$32),0))</f>
        <v>0</v>
      </c>
      <c r="AB481" s="56">
        <f>IF(U481&lt;Gesamt!$B$36,Gesamt!$C$36,IF(U481&lt;Gesamt!$B$37,Gesamt!$C$37,IF(U481&lt;Gesamt!$B$38,Gesamt!$C$38,Gesamt!$C$39)))</f>
        <v>0</v>
      </c>
      <c r="AC481" s="36">
        <f>IF(AA481&gt;0,IF(AA481&lt;X481,K481/12*Gesamt!$C$32*(1+L481)^(Gesamt!$B$32-VB!V481)*(1+$K$4),0),0)</f>
        <v>0</v>
      </c>
      <c r="AD481" s="36">
        <f>(AC481/Gesamt!$B$32*V481/((1+Gesamt!$B$29)^(Gesamt!$B$32-VB!V481))*(1+AB481))</f>
        <v>0</v>
      </c>
      <c r="AE481" s="55">
        <f>IF(YEAR($Y481)&lt;=YEAR(Gesamt!$B$2),0,IF($V481&lt;Gesamt!$B$33,(IF($I481=0,$G481,$I481)+365.25*Gesamt!$B$33),0))</f>
        <v>0</v>
      </c>
      <c r="AF481" s="36" t="b">
        <f>IF(AE481&gt;0,IF(AE481&lt;$Y481,$K481/12*Gesamt!$C$33*(1+$L481)^(Gesamt!$B$33-VB!$V481)*(1+$K$4),IF(W481&gt;=35,K481/12*Gesamt!$C$33*(1+L481)^(W481-VB!V481)*(1+$K$4),0)))</f>
        <v>0</v>
      </c>
      <c r="AG481" s="36">
        <f>IF(W481&gt;=40,(AF481/Gesamt!$B$33*V481/((1+Gesamt!$B$29)^(Gesamt!$B$33-VB!V481))*(1+AB481)),IF(W481&gt;=35,(AF481/W481*V481/((1+Gesamt!$B$29)^(W481-VB!V481))*(1+AB481)),0))</f>
        <v>0</v>
      </c>
    </row>
    <row r="482" spans="4:33" x14ac:dyDescent="0.15">
      <c r="D482" s="41"/>
      <c r="F482" s="40"/>
      <c r="G482" s="40"/>
      <c r="J482" s="47"/>
      <c r="K482" s="32">
        <f t="shared" si="87"/>
        <v>0</v>
      </c>
      <c r="L482" s="48">
        <v>1.4999999999999999E-2</v>
      </c>
      <c r="M482" s="49">
        <f t="shared" si="88"/>
        <v>-50.997946611909654</v>
      </c>
      <c r="N482" s="50">
        <f>(Gesamt!$B$2-IF(H482=0,G482,H482))/365.25</f>
        <v>116</v>
      </c>
      <c r="O482" s="50">
        <f t="shared" si="83"/>
        <v>65.002053388090346</v>
      </c>
      <c r="P482" s="51">
        <f>IF(AND(OR(AND(H482&lt;=Gesamt!$B$11,G482&lt;=Gesamt!$B$11),AND(H482&gt;0,H482&lt;=Gesamt!$B$11)), O482&gt;=Gesamt!$B$4),VLOOKUP(O482,Gesamt!$B$4:$C$9,2),0)</f>
        <v>12</v>
      </c>
      <c r="Q482" s="37">
        <f>IF(M482&gt;0,((P482*K482/12)/O482*N482*((1+L482)^M482))/((1+Gesamt!$B$29)^(O482-N482)),0)</f>
        <v>0</v>
      </c>
      <c r="R482" s="52">
        <f>(F482+(IF(C482="W",IF(F482&lt;23347,VLOOKUP(23346,Staffelung,2,FALSE)*365.25,IF(F482&gt;24990,VLOOKUP(24991,Staffelung,2,FALSE)*365.25,VLOOKUP(F482,Staffelung,2,FALSE)*365.25)),Gesamt!$B$26*365.25)))</f>
        <v>23741.25</v>
      </c>
      <c r="S482" s="52">
        <f t="shared" si="89"/>
        <v>23742</v>
      </c>
      <c r="T482" s="53">
        <f t="shared" si="84"/>
        <v>65</v>
      </c>
      <c r="U482" s="49">
        <f t="shared" si="90"/>
        <v>-50.997946611909654</v>
      </c>
      <c r="V482" s="50">
        <f>(Gesamt!$B$2-IF(I482=0,G482,I482))/365.25</f>
        <v>116</v>
      </c>
      <c r="W482" s="50">
        <f t="shared" si="85"/>
        <v>65.002053388090346</v>
      </c>
      <c r="X482" s="54">
        <f>(F482+(IF(C482="W",IF(F482&lt;23347,VLOOKUP(23346,Staffelung,2,FALSE)*365.25,IF(F482&gt;24990,VLOOKUP(24991,Staffelung,2,FALSE)*365.25,VLOOKUP(F482,Staffelung,2,FALSE)*365.25)),Gesamt!$B$26*365.25)))</f>
        <v>23741.25</v>
      </c>
      <c r="Y482" s="52">
        <f t="shared" si="91"/>
        <v>23742</v>
      </c>
      <c r="Z482" s="53">
        <f t="shared" si="86"/>
        <v>65</v>
      </c>
      <c r="AA482" s="55">
        <f>IF(YEAR(Y482)&lt;=YEAR(Gesamt!$B$2),0,IF(V482&lt;Gesamt!$B$32,(IF(I482=0,G482,I482)+365.25*Gesamt!$B$32),0))</f>
        <v>0</v>
      </c>
      <c r="AB482" s="56">
        <f>IF(U482&lt;Gesamt!$B$36,Gesamt!$C$36,IF(U482&lt;Gesamt!$B$37,Gesamt!$C$37,IF(U482&lt;Gesamt!$B$38,Gesamt!$C$38,Gesamt!$C$39)))</f>
        <v>0</v>
      </c>
      <c r="AC482" s="36">
        <f>IF(AA482&gt;0,IF(AA482&lt;X482,K482/12*Gesamt!$C$32*(1+L482)^(Gesamt!$B$32-VB!V482)*(1+$K$4),0),0)</f>
        <v>0</v>
      </c>
      <c r="AD482" s="36">
        <f>(AC482/Gesamt!$B$32*V482/((1+Gesamt!$B$29)^(Gesamt!$B$32-VB!V482))*(1+AB482))</f>
        <v>0</v>
      </c>
      <c r="AE482" s="55">
        <f>IF(YEAR($Y482)&lt;=YEAR(Gesamt!$B$2),0,IF($V482&lt;Gesamt!$B$33,(IF($I482=0,$G482,$I482)+365.25*Gesamt!$B$33),0))</f>
        <v>0</v>
      </c>
      <c r="AF482" s="36" t="b">
        <f>IF(AE482&gt;0,IF(AE482&lt;$Y482,$K482/12*Gesamt!$C$33*(1+$L482)^(Gesamt!$B$33-VB!$V482)*(1+$K$4),IF(W482&gt;=35,K482/12*Gesamt!$C$33*(1+L482)^(W482-VB!V482)*(1+$K$4),0)))</f>
        <v>0</v>
      </c>
      <c r="AG482" s="36">
        <f>IF(W482&gt;=40,(AF482/Gesamt!$B$33*V482/((1+Gesamt!$B$29)^(Gesamt!$B$33-VB!V482))*(1+AB482)),IF(W482&gt;=35,(AF482/W482*V482/((1+Gesamt!$B$29)^(W482-VB!V482))*(1+AB482)),0))</f>
        <v>0</v>
      </c>
    </row>
    <row r="483" spans="4:33" x14ac:dyDescent="0.15">
      <c r="D483" s="41"/>
      <c r="F483" s="40"/>
      <c r="G483" s="40"/>
      <c r="J483" s="47"/>
      <c r="K483" s="32">
        <f t="shared" si="87"/>
        <v>0</v>
      </c>
      <c r="L483" s="48">
        <v>1.4999999999999999E-2</v>
      </c>
      <c r="M483" s="49">
        <f t="shared" si="88"/>
        <v>-50.997946611909654</v>
      </c>
      <c r="N483" s="50">
        <f>(Gesamt!$B$2-IF(H483=0,G483,H483))/365.25</f>
        <v>116</v>
      </c>
      <c r="O483" s="50">
        <f t="shared" si="83"/>
        <v>65.002053388090346</v>
      </c>
      <c r="P483" s="51">
        <f>IF(AND(OR(AND(H483&lt;=Gesamt!$B$11,G483&lt;=Gesamt!$B$11),AND(H483&gt;0,H483&lt;=Gesamt!$B$11)), O483&gt;=Gesamt!$B$4),VLOOKUP(O483,Gesamt!$B$4:$C$9,2),0)</f>
        <v>12</v>
      </c>
      <c r="Q483" s="37">
        <f>IF(M483&gt;0,((P483*K483/12)/O483*N483*((1+L483)^M483))/((1+Gesamt!$B$29)^(O483-N483)),0)</f>
        <v>0</v>
      </c>
      <c r="R483" s="52">
        <f>(F483+(IF(C483="W",IF(F483&lt;23347,VLOOKUP(23346,Staffelung,2,FALSE)*365.25,IF(F483&gt;24990,VLOOKUP(24991,Staffelung,2,FALSE)*365.25,VLOOKUP(F483,Staffelung,2,FALSE)*365.25)),Gesamt!$B$26*365.25)))</f>
        <v>23741.25</v>
      </c>
      <c r="S483" s="52">
        <f t="shared" si="89"/>
        <v>23742</v>
      </c>
      <c r="T483" s="53">
        <f t="shared" si="84"/>
        <v>65</v>
      </c>
      <c r="U483" s="49">
        <f t="shared" si="90"/>
        <v>-50.997946611909654</v>
      </c>
      <c r="V483" s="50">
        <f>(Gesamt!$B$2-IF(I483=0,G483,I483))/365.25</f>
        <v>116</v>
      </c>
      <c r="W483" s="50">
        <f t="shared" si="85"/>
        <v>65.002053388090346</v>
      </c>
      <c r="X483" s="54">
        <f>(F483+(IF(C483="W",IF(F483&lt;23347,VLOOKUP(23346,Staffelung,2,FALSE)*365.25,IF(F483&gt;24990,VLOOKUP(24991,Staffelung,2,FALSE)*365.25,VLOOKUP(F483,Staffelung,2,FALSE)*365.25)),Gesamt!$B$26*365.25)))</f>
        <v>23741.25</v>
      </c>
      <c r="Y483" s="52">
        <f t="shared" si="91"/>
        <v>23742</v>
      </c>
      <c r="Z483" s="53">
        <f t="shared" si="86"/>
        <v>65</v>
      </c>
      <c r="AA483" s="55">
        <f>IF(YEAR(Y483)&lt;=YEAR(Gesamt!$B$2),0,IF(V483&lt;Gesamt!$B$32,(IF(I483=0,G483,I483)+365.25*Gesamt!$B$32),0))</f>
        <v>0</v>
      </c>
      <c r="AB483" s="56">
        <f>IF(U483&lt;Gesamt!$B$36,Gesamt!$C$36,IF(U483&lt;Gesamt!$B$37,Gesamt!$C$37,IF(U483&lt;Gesamt!$B$38,Gesamt!$C$38,Gesamt!$C$39)))</f>
        <v>0</v>
      </c>
      <c r="AC483" s="36">
        <f>IF(AA483&gt;0,IF(AA483&lt;X483,K483/12*Gesamt!$C$32*(1+L483)^(Gesamt!$B$32-VB!V483)*(1+$K$4),0),0)</f>
        <v>0</v>
      </c>
      <c r="AD483" s="36">
        <f>(AC483/Gesamt!$B$32*V483/((1+Gesamt!$B$29)^(Gesamt!$B$32-VB!V483))*(1+AB483))</f>
        <v>0</v>
      </c>
      <c r="AE483" s="55">
        <f>IF(YEAR($Y483)&lt;=YEAR(Gesamt!$B$2),0,IF($V483&lt;Gesamt!$B$33,(IF($I483=0,$G483,$I483)+365.25*Gesamt!$B$33),0))</f>
        <v>0</v>
      </c>
      <c r="AF483" s="36" t="b">
        <f>IF(AE483&gt;0,IF(AE483&lt;$Y483,$K483/12*Gesamt!$C$33*(1+$L483)^(Gesamt!$B$33-VB!$V483)*(1+$K$4),IF(W483&gt;=35,K483/12*Gesamt!$C$33*(1+L483)^(W483-VB!V483)*(1+$K$4),0)))</f>
        <v>0</v>
      </c>
      <c r="AG483" s="36">
        <f>IF(W483&gt;=40,(AF483/Gesamt!$B$33*V483/((1+Gesamt!$B$29)^(Gesamt!$B$33-VB!V483))*(1+AB483)),IF(W483&gt;=35,(AF483/W483*V483/((1+Gesamt!$B$29)^(W483-VB!V483))*(1+AB483)),0))</f>
        <v>0</v>
      </c>
    </row>
    <row r="484" spans="4:33" x14ac:dyDescent="0.15">
      <c r="D484" s="41"/>
      <c r="F484" s="40"/>
      <c r="G484" s="40"/>
      <c r="J484" s="47"/>
      <c r="K484" s="32">
        <f t="shared" si="87"/>
        <v>0</v>
      </c>
      <c r="L484" s="48">
        <v>1.4999999999999999E-2</v>
      </c>
      <c r="M484" s="49">
        <f t="shared" si="88"/>
        <v>-50.997946611909654</v>
      </c>
      <c r="N484" s="50">
        <f>(Gesamt!$B$2-IF(H484=0,G484,H484))/365.25</f>
        <v>116</v>
      </c>
      <c r="O484" s="50">
        <f t="shared" si="83"/>
        <v>65.002053388090346</v>
      </c>
      <c r="P484" s="51">
        <f>IF(AND(OR(AND(H484&lt;=Gesamt!$B$11,G484&lt;=Gesamt!$B$11),AND(H484&gt;0,H484&lt;=Gesamt!$B$11)), O484&gt;=Gesamt!$B$4),VLOOKUP(O484,Gesamt!$B$4:$C$9,2),0)</f>
        <v>12</v>
      </c>
      <c r="Q484" s="37">
        <f>IF(M484&gt;0,((P484*K484/12)/O484*N484*((1+L484)^M484))/((1+Gesamt!$B$29)^(O484-N484)),0)</f>
        <v>0</v>
      </c>
      <c r="R484" s="52">
        <f>(F484+(IF(C484="W",IF(F484&lt;23347,VLOOKUP(23346,Staffelung,2,FALSE)*365.25,IF(F484&gt;24990,VLOOKUP(24991,Staffelung,2,FALSE)*365.25,VLOOKUP(F484,Staffelung,2,FALSE)*365.25)),Gesamt!$B$26*365.25)))</f>
        <v>23741.25</v>
      </c>
      <c r="S484" s="52">
        <f t="shared" si="89"/>
        <v>23742</v>
      </c>
      <c r="T484" s="53">
        <f t="shared" si="84"/>
        <v>65</v>
      </c>
      <c r="U484" s="49">
        <f t="shared" si="90"/>
        <v>-50.997946611909654</v>
      </c>
      <c r="V484" s="50">
        <f>(Gesamt!$B$2-IF(I484=0,G484,I484))/365.25</f>
        <v>116</v>
      </c>
      <c r="W484" s="50">
        <f t="shared" si="85"/>
        <v>65.002053388090346</v>
      </c>
      <c r="X484" s="54">
        <f>(F484+(IF(C484="W",IF(F484&lt;23347,VLOOKUP(23346,Staffelung,2,FALSE)*365.25,IF(F484&gt;24990,VLOOKUP(24991,Staffelung,2,FALSE)*365.25,VLOOKUP(F484,Staffelung,2,FALSE)*365.25)),Gesamt!$B$26*365.25)))</f>
        <v>23741.25</v>
      </c>
      <c r="Y484" s="52">
        <f t="shared" si="91"/>
        <v>23742</v>
      </c>
      <c r="Z484" s="53">
        <f t="shared" si="86"/>
        <v>65</v>
      </c>
      <c r="AA484" s="55">
        <f>IF(YEAR(Y484)&lt;=YEAR(Gesamt!$B$2),0,IF(V484&lt;Gesamt!$B$32,(IF(I484=0,G484,I484)+365.25*Gesamt!$B$32),0))</f>
        <v>0</v>
      </c>
      <c r="AB484" s="56">
        <f>IF(U484&lt;Gesamt!$B$36,Gesamt!$C$36,IF(U484&lt;Gesamt!$B$37,Gesamt!$C$37,IF(U484&lt;Gesamt!$B$38,Gesamt!$C$38,Gesamt!$C$39)))</f>
        <v>0</v>
      </c>
      <c r="AC484" s="36">
        <f>IF(AA484&gt;0,IF(AA484&lt;X484,K484/12*Gesamt!$C$32*(1+L484)^(Gesamt!$B$32-VB!V484)*(1+$K$4),0),0)</f>
        <v>0</v>
      </c>
      <c r="AD484" s="36">
        <f>(AC484/Gesamt!$B$32*V484/((1+Gesamt!$B$29)^(Gesamt!$B$32-VB!V484))*(1+AB484))</f>
        <v>0</v>
      </c>
      <c r="AE484" s="55">
        <f>IF(YEAR($Y484)&lt;=YEAR(Gesamt!$B$2),0,IF($V484&lt;Gesamt!$B$33,(IF($I484=0,$G484,$I484)+365.25*Gesamt!$B$33),0))</f>
        <v>0</v>
      </c>
      <c r="AF484" s="36" t="b">
        <f>IF(AE484&gt;0,IF(AE484&lt;$Y484,$K484/12*Gesamt!$C$33*(1+$L484)^(Gesamt!$B$33-VB!$V484)*(1+$K$4),IF(W484&gt;=35,K484/12*Gesamt!$C$33*(1+L484)^(W484-VB!V484)*(1+$K$4),0)))</f>
        <v>0</v>
      </c>
      <c r="AG484" s="36">
        <f>IF(W484&gt;=40,(AF484/Gesamt!$B$33*V484/((1+Gesamt!$B$29)^(Gesamt!$B$33-VB!V484))*(1+AB484)),IF(W484&gt;=35,(AF484/W484*V484/((1+Gesamt!$B$29)^(W484-VB!V484))*(1+AB484)),0))</f>
        <v>0</v>
      </c>
    </row>
    <row r="485" spans="4:33" x14ac:dyDescent="0.15">
      <c r="D485" s="41"/>
      <c r="F485" s="40"/>
      <c r="G485" s="40"/>
      <c r="J485" s="47"/>
      <c r="K485" s="32">
        <f t="shared" si="87"/>
        <v>0</v>
      </c>
      <c r="L485" s="48">
        <v>1.4999999999999999E-2</v>
      </c>
      <c r="M485" s="49">
        <f t="shared" si="88"/>
        <v>-50.997946611909654</v>
      </c>
      <c r="N485" s="50">
        <f>(Gesamt!$B$2-IF(H485=0,G485,H485))/365.25</f>
        <v>116</v>
      </c>
      <c r="O485" s="50">
        <f t="shared" si="83"/>
        <v>65.002053388090346</v>
      </c>
      <c r="P485" s="51">
        <f>IF(AND(OR(AND(H485&lt;=Gesamt!$B$11,G485&lt;=Gesamt!$B$11),AND(H485&gt;0,H485&lt;=Gesamt!$B$11)), O485&gt;=Gesamt!$B$4),VLOOKUP(O485,Gesamt!$B$4:$C$9,2),0)</f>
        <v>12</v>
      </c>
      <c r="Q485" s="37">
        <f>IF(M485&gt;0,((P485*K485/12)/O485*N485*((1+L485)^M485))/((1+Gesamt!$B$29)^(O485-N485)),0)</f>
        <v>0</v>
      </c>
      <c r="R485" s="52">
        <f>(F485+(IF(C485="W",IF(F485&lt;23347,VLOOKUP(23346,Staffelung,2,FALSE)*365.25,IF(F485&gt;24990,VLOOKUP(24991,Staffelung,2,FALSE)*365.25,VLOOKUP(F485,Staffelung,2,FALSE)*365.25)),Gesamt!$B$26*365.25)))</f>
        <v>23741.25</v>
      </c>
      <c r="S485" s="52">
        <f t="shared" si="89"/>
        <v>23742</v>
      </c>
      <c r="T485" s="53">
        <f t="shared" si="84"/>
        <v>65</v>
      </c>
      <c r="U485" s="49">
        <f t="shared" si="90"/>
        <v>-50.997946611909654</v>
      </c>
      <c r="V485" s="50">
        <f>(Gesamt!$B$2-IF(I485=0,G485,I485))/365.25</f>
        <v>116</v>
      </c>
      <c r="W485" s="50">
        <f t="shared" si="85"/>
        <v>65.002053388090346</v>
      </c>
      <c r="X485" s="54">
        <f>(F485+(IF(C485="W",IF(F485&lt;23347,VLOOKUP(23346,Staffelung,2,FALSE)*365.25,IF(F485&gt;24990,VLOOKUP(24991,Staffelung,2,FALSE)*365.25,VLOOKUP(F485,Staffelung,2,FALSE)*365.25)),Gesamt!$B$26*365.25)))</f>
        <v>23741.25</v>
      </c>
      <c r="Y485" s="52">
        <f t="shared" si="91"/>
        <v>23742</v>
      </c>
      <c r="Z485" s="53">
        <f t="shared" si="86"/>
        <v>65</v>
      </c>
      <c r="AA485" s="55">
        <f>IF(YEAR(Y485)&lt;=YEAR(Gesamt!$B$2),0,IF(V485&lt;Gesamt!$B$32,(IF(I485=0,G485,I485)+365.25*Gesamt!$B$32),0))</f>
        <v>0</v>
      </c>
      <c r="AB485" s="56">
        <f>IF(U485&lt;Gesamt!$B$36,Gesamt!$C$36,IF(U485&lt;Gesamt!$B$37,Gesamt!$C$37,IF(U485&lt;Gesamt!$B$38,Gesamt!$C$38,Gesamt!$C$39)))</f>
        <v>0</v>
      </c>
      <c r="AC485" s="36">
        <f>IF(AA485&gt;0,IF(AA485&lt;X485,K485/12*Gesamt!$C$32*(1+L485)^(Gesamt!$B$32-VB!V485)*(1+$K$4),0),0)</f>
        <v>0</v>
      </c>
      <c r="AD485" s="36">
        <f>(AC485/Gesamt!$B$32*V485/((1+Gesamt!$B$29)^(Gesamt!$B$32-VB!V485))*(1+AB485))</f>
        <v>0</v>
      </c>
      <c r="AE485" s="55">
        <f>IF(YEAR($Y485)&lt;=YEAR(Gesamt!$B$2),0,IF($V485&lt;Gesamt!$B$33,(IF($I485=0,$G485,$I485)+365.25*Gesamt!$B$33),0))</f>
        <v>0</v>
      </c>
      <c r="AF485" s="36" t="b">
        <f>IF(AE485&gt;0,IF(AE485&lt;$Y485,$K485/12*Gesamt!$C$33*(1+$L485)^(Gesamt!$B$33-VB!$V485)*(1+$K$4),IF(W485&gt;=35,K485/12*Gesamt!$C$33*(1+L485)^(W485-VB!V485)*(1+$K$4),0)))</f>
        <v>0</v>
      </c>
      <c r="AG485" s="36">
        <f>IF(W485&gt;=40,(AF485/Gesamt!$B$33*V485/((1+Gesamt!$B$29)^(Gesamt!$B$33-VB!V485))*(1+AB485)),IF(W485&gt;=35,(AF485/W485*V485/((1+Gesamt!$B$29)^(W485-VB!V485))*(1+AB485)),0))</f>
        <v>0</v>
      </c>
    </row>
    <row r="486" spans="4:33" x14ac:dyDescent="0.15">
      <c r="D486" s="41"/>
      <c r="F486" s="40"/>
      <c r="G486" s="40"/>
      <c r="J486" s="47"/>
      <c r="K486" s="32">
        <f t="shared" si="87"/>
        <v>0</v>
      </c>
      <c r="L486" s="48">
        <v>1.4999999999999999E-2</v>
      </c>
      <c r="M486" s="49">
        <f t="shared" si="88"/>
        <v>-50.997946611909654</v>
      </c>
      <c r="N486" s="50">
        <f>(Gesamt!$B$2-IF(H486=0,G486,H486))/365.25</f>
        <v>116</v>
      </c>
      <c r="O486" s="50">
        <f t="shared" si="83"/>
        <v>65.002053388090346</v>
      </c>
      <c r="P486" s="51">
        <f>IF(AND(OR(AND(H486&lt;=Gesamt!$B$11,G486&lt;=Gesamt!$B$11),AND(H486&gt;0,H486&lt;=Gesamt!$B$11)), O486&gt;=Gesamt!$B$4),VLOOKUP(O486,Gesamt!$B$4:$C$9,2),0)</f>
        <v>12</v>
      </c>
      <c r="Q486" s="37">
        <f>IF(M486&gt;0,((P486*K486/12)/O486*N486*((1+L486)^M486))/((1+Gesamt!$B$29)^(O486-N486)),0)</f>
        <v>0</v>
      </c>
      <c r="R486" s="52">
        <f>(F486+(IF(C486="W",IF(F486&lt;23347,VLOOKUP(23346,Staffelung,2,FALSE)*365.25,IF(F486&gt;24990,VLOOKUP(24991,Staffelung,2,FALSE)*365.25,VLOOKUP(F486,Staffelung,2,FALSE)*365.25)),Gesamt!$B$26*365.25)))</f>
        <v>23741.25</v>
      </c>
      <c r="S486" s="52">
        <f t="shared" si="89"/>
        <v>23742</v>
      </c>
      <c r="T486" s="53">
        <f t="shared" si="84"/>
        <v>65</v>
      </c>
      <c r="U486" s="49">
        <f t="shared" si="90"/>
        <v>-50.997946611909654</v>
      </c>
      <c r="V486" s="50">
        <f>(Gesamt!$B$2-IF(I486=0,G486,I486))/365.25</f>
        <v>116</v>
      </c>
      <c r="W486" s="50">
        <f t="shared" si="85"/>
        <v>65.002053388090346</v>
      </c>
      <c r="X486" s="54">
        <f>(F486+(IF(C486="W",IF(F486&lt;23347,VLOOKUP(23346,Staffelung,2,FALSE)*365.25,IF(F486&gt;24990,VLOOKUP(24991,Staffelung,2,FALSE)*365.25,VLOOKUP(F486,Staffelung,2,FALSE)*365.25)),Gesamt!$B$26*365.25)))</f>
        <v>23741.25</v>
      </c>
      <c r="Y486" s="52">
        <f t="shared" si="91"/>
        <v>23742</v>
      </c>
      <c r="Z486" s="53">
        <f t="shared" si="86"/>
        <v>65</v>
      </c>
      <c r="AA486" s="55">
        <f>IF(YEAR(Y486)&lt;=YEAR(Gesamt!$B$2),0,IF(V486&lt;Gesamt!$B$32,(IF(I486=0,G486,I486)+365.25*Gesamt!$B$32),0))</f>
        <v>0</v>
      </c>
      <c r="AB486" s="56">
        <f>IF(U486&lt;Gesamt!$B$36,Gesamt!$C$36,IF(U486&lt;Gesamt!$B$37,Gesamt!$C$37,IF(U486&lt;Gesamt!$B$38,Gesamt!$C$38,Gesamt!$C$39)))</f>
        <v>0</v>
      </c>
      <c r="AC486" s="36">
        <f>IF(AA486&gt;0,IF(AA486&lt;X486,K486/12*Gesamt!$C$32*(1+L486)^(Gesamt!$B$32-VB!V486)*(1+$K$4),0),0)</f>
        <v>0</v>
      </c>
      <c r="AD486" s="36">
        <f>(AC486/Gesamt!$B$32*V486/((1+Gesamt!$B$29)^(Gesamt!$B$32-VB!V486))*(1+AB486))</f>
        <v>0</v>
      </c>
      <c r="AE486" s="55">
        <f>IF(YEAR($Y486)&lt;=YEAR(Gesamt!$B$2),0,IF($V486&lt;Gesamt!$B$33,(IF($I486=0,$G486,$I486)+365.25*Gesamt!$B$33),0))</f>
        <v>0</v>
      </c>
      <c r="AF486" s="36" t="b">
        <f>IF(AE486&gt;0,IF(AE486&lt;$Y486,$K486/12*Gesamt!$C$33*(1+$L486)^(Gesamt!$B$33-VB!$V486)*(1+$K$4),IF(W486&gt;=35,K486/12*Gesamt!$C$33*(1+L486)^(W486-VB!V486)*(1+$K$4),0)))</f>
        <v>0</v>
      </c>
      <c r="AG486" s="36">
        <f>IF(W486&gt;=40,(AF486/Gesamt!$B$33*V486/((1+Gesamt!$B$29)^(Gesamt!$B$33-VB!V486))*(1+AB486)),IF(W486&gt;=35,(AF486/W486*V486/((1+Gesamt!$B$29)^(W486-VB!V486))*(1+AB486)),0))</f>
        <v>0</v>
      </c>
    </row>
    <row r="487" spans="4:33" x14ac:dyDescent="0.15">
      <c r="D487" s="41"/>
      <c r="F487" s="40"/>
      <c r="G487" s="40"/>
      <c r="J487" s="47"/>
      <c r="K487" s="32">
        <f t="shared" si="87"/>
        <v>0</v>
      </c>
      <c r="L487" s="48">
        <v>1.4999999999999999E-2</v>
      </c>
      <c r="M487" s="49">
        <f t="shared" si="88"/>
        <v>-50.997946611909654</v>
      </c>
      <c r="N487" s="50">
        <f>(Gesamt!$B$2-IF(H487=0,G487,H487))/365.25</f>
        <v>116</v>
      </c>
      <c r="O487" s="50">
        <f t="shared" si="83"/>
        <v>65.002053388090346</v>
      </c>
      <c r="P487" s="51">
        <f>IF(AND(OR(AND(H487&lt;=Gesamt!$B$11,G487&lt;=Gesamt!$B$11),AND(H487&gt;0,H487&lt;=Gesamt!$B$11)), O487&gt;=Gesamt!$B$4),VLOOKUP(O487,Gesamt!$B$4:$C$9,2),0)</f>
        <v>12</v>
      </c>
      <c r="Q487" s="37">
        <f>IF(M487&gt;0,((P487*K487/12)/O487*N487*((1+L487)^M487))/((1+Gesamt!$B$29)^(O487-N487)),0)</f>
        <v>0</v>
      </c>
      <c r="R487" s="52">
        <f>(F487+(IF(C487="W",IF(F487&lt;23347,VLOOKUP(23346,Staffelung,2,FALSE)*365.25,IF(F487&gt;24990,VLOOKUP(24991,Staffelung,2,FALSE)*365.25,VLOOKUP(F487,Staffelung,2,FALSE)*365.25)),Gesamt!$B$26*365.25)))</f>
        <v>23741.25</v>
      </c>
      <c r="S487" s="52">
        <f t="shared" si="89"/>
        <v>23742</v>
      </c>
      <c r="T487" s="53">
        <f t="shared" si="84"/>
        <v>65</v>
      </c>
      <c r="U487" s="49">
        <f t="shared" si="90"/>
        <v>-50.997946611909654</v>
      </c>
      <c r="V487" s="50">
        <f>(Gesamt!$B$2-IF(I487=0,G487,I487))/365.25</f>
        <v>116</v>
      </c>
      <c r="W487" s="50">
        <f t="shared" si="85"/>
        <v>65.002053388090346</v>
      </c>
      <c r="X487" s="54">
        <f>(F487+(IF(C487="W",IF(F487&lt;23347,VLOOKUP(23346,Staffelung,2,FALSE)*365.25,IF(F487&gt;24990,VLOOKUP(24991,Staffelung,2,FALSE)*365.25,VLOOKUP(F487,Staffelung,2,FALSE)*365.25)),Gesamt!$B$26*365.25)))</f>
        <v>23741.25</v>
      </c>
      <c r="Y487" s="52">
        <f t="shared" si="91"/>
        <v>23742</v>
      </c>
      <c r="Z487" s="53">
        <f t="shared" si="86"/>
        <v>65</v>
      </c>
      <c r="AA487" s="55">
        <f>IF(YEAR(Y487)&lt;=YEAR(Gesamt!$B$2),0,IF(V487&lt;Gesamt!$B$32,(IF(I487=0,G487,I487)+365.25*Gesamt!$B$32),0))</f>
        <v>0</v>
      </c>
      <c r="AB487" s="56">
        <f>IF(U487&lt;Gesamt!$B$36,Gesamt!$C$36,IF(U487&lt;Gesamt!$B$37,Gesamt!$C$37,IF(U487&lt;Gesamt!$B$38,Gesamt!$C$38,Gesamt!$C$39)))</f>
        <v>0</v>
      </c>
      <c r="AC487" s="36">
        <f>IF(AA487&gt;0,IF(AA487&lt;X487,K487/12*Gesamt!$C$32*(1+L487)^(Gesamt!$B$32-VB!V487)*(1+$K$4),0),0)</f>
        <v>0</v>
      </c>
      <c r="AD487" s="36">
        <f>(AC487/Gesamt!$B$32*V487/((1+Gesamt!$B$29)^(Gesamt!$B$32-VB!V487))*(1+AB487))</f>
        <v>0</v>
      </c>
      <c r="AE487" s="55">
        <f>IF(YEAR($Y487)&lt;=YEAR(Gesamt!$B$2),0,IF($V487&lt;Gesamt!$B$33,(IF($I487=0,$G487,$I487)+365.25*Gesamt!$B$33),0))</f>
        <v>0</v>
      </c>
      <c r="AF487" s="36" t="b">
        <f>IF(AE487&gt;0,IF(AE487&lt;$Y487,$K487/12*Gesamt!$C$33*(1+$L487)^(Gesamt!$B$33-VB!$V487)*(1+$K$4),IF(W487&gt;=35,K487/12*Gesamt!$C$33*(1+L487)^(W487-VB!V487)*(1+$K$4),0)))</f>
        <v>0</v>
      </c>
      <c r="AG487" s="36">
        <f>IF(W487&gt;=40,(AF487/Gesamt!$B$33*V487/((1+Gesamt!$B$29)^(Gesamt!$B$33-VB!V487))*(1+AB487)),IF(W487&gt;=35,(AF487/W487*V487/((1+Gesamt!$B$29)^(W487-VB!V487))*(1+AB487)),0))</f>
        <v>0</v>
      </c>
    </row>
    <row r="488" spans="4:33" x14ac:dyDescent="0.15">
      <c r="D488" s="41"/>
      <c r="F488" s="40"/>
      <c r="G488" s="40"/>
      <c r="J488" s="47"/>
      <c r="K488" s="32">
        <f t="shared" si="87"/>
        <v>0</v>
      </c>
      <c r="L488" s="48">
        <v>1.4999999999999999E-2</v>
      </c>
      <c r="M488" s="49">
        <f t="shared" si="88"/>
        <v>-50.997946611909654</v>
      </c>
      <c r="N488" s="50">
        <f>(Gesamt!$B$2-IF(H488=0,G488,H488))/365.25</f>
        <v>116</v>
      </c>
      <c r="O488" s="50">
        <f t="shared" si="83"/>
        <v>65.002053388090346</v>
      </c>
      <c r="P488" s="51">
        <f>IF(AND(OR(AND(H488&lt;=Gesamt!$B$11,G488&lt;=Gesamt!$B$11),AND(H488&gt;0,H488&lt;=Gesamt!$B$11)), O488&gt;=Gesamt!$B$4),VLOOKUP(O488,Gesamt!$B$4:$C$9,2),0)</f>
        <v>12</v>
      </c>
      <c r="Q488" s="37">
        <f>IF(M488&gt;0,((P488*K488/12)/O488*N488*((1+L488)^M488))/((1+Gesamt!$B$29)^(O488-N488)),0)</f>
        <v>0</v>
      </c>
      <c r="R488" s="52">
        <f>(F488+(IF(C488="W",IF(F488&lt;23347,VLOOKUP(23346,Staffelung,2,FALSE)*365.25,IF(F488&gt;24990,VLOOKUP(24991,Staffelung,2,FALSE)*365.25,VLOOKUP(F488,Staffelung,2,FALSE)*365.25)),Gesamt!$B$26*365.25)))</f>
        <v>23741.25</v>
      </c>
      <c r="S488" s="52">
        <f t="shared" si="89"/>
        <v>23742</v>
      </c>
      <c r="T488" s="53">
        <f t="shared" si="84"/>
        <v>65</v>
      </c>
      <c r="U488" s="49">
        <f t="shared" si="90"/>
        <v>-50.997946611909654</v>
      </c>
      <c r="V488" s="50">
        <f>(Gesamt!$B$2-IF(I488=0,G488,I488))/365.25</f>
        <v>116</v>
      </c>
      <c r="W488" s="50">
        <f t="shared" si="85"/>
        <v>65.002053388090346</v>
      </c>
      <c r="X488" s="54">
        <f>(F488+(IF(C488="W",IF(F488&lt;23347,VLOOKUP(23346,Staffelung,2,FALSE)*365.25,IF(F488&gt;24990,VLOOKUP(24991,Staffelung,2,FALSE)*365.25,VLOOKUP(F488,Staffelung,2,FALSE)*365.25)),Gesamt!$B$26*365.25)))</f>
        <v>23741.25</v>
      </c>
      <c r="Y488" s="52">
        <f t="shared" si="91"/>
        <v>23742</v>
      </c>
      <c r="Z488" s="53">
        <f t="shared" si="86"/>
        <v>65</v>
      </c>
      <c r="AA488" s="55">
        <f>IF(YEAR(Y488)&lt;=YEAR(Gesamt!$B$2),0,IF(V488&lt;Gesamt!$B$32,(IF(I488=0,G488,I488)+365.25*Gesamt!$B$32),0))</f>
        <v>0</v>
      </c>
      <c r="AB488" s="56">
        <f>IF(U488&lt;Gesamt!$B$36,Gesamt!$C$36,IF(U488&lt;Gesamt!$B$37,Gesamt!$C$37,IF(U488&lt;Gesamt!$B$38,Gesamt!$C$38,Gesamt!$C$39)))</f>
        <v>0</v>
      </c>
      <c r="AC488" s="36">
        <f>IF(AA488&gt;0,IF(AA488&lt;X488,K488/12*Gesamt!$C$32*(1+L488)^(Gesamt!$B$32-VB!V488)*(1+$K$4),0),0)</f>
        <v>0</v>
      </c>
      <c r="AD488" s="36">
        <f>(AC488/Gesamt!$B$32*V488/((1+Gesamt!$B$29)^(Gesamt!$B$32-VB!V488))*(1+AB488))</f>
        <v>0</v>
      </c>
      <c r="AE488" s="55">
        <f>IF(YEAR($Y488)&lt;=YEAR(Gesamt!$B$2),0,IF($V488&lt;Gesamt!$B$33,(IF($I488=0,$G488,$I488)+365.25*Gesamt!$B$33),0))</f>
        <v>0</v>
      </c>
      <c r="AF488" s="36" t="b">
        <f>IF(AE488&gt;0,IF(AE488&lt;$Y488,$K488/12*Gesamt!$C$33*(1+$L488)^(Gesamt!$B$33-VB!$V488)*(1+$K$4),IF(W488&gt;=35,K488/12*Gesamt!$C$33*(1+L488)^(W488-VB!V488)*(1+$K$4),0)))</f>
        <v>0</v>
      </c>
      <c r="AG488" s="36">
        <f>IF(W488&gt;=40,(AF488/Gesamt!$B$33*V488/((1+Gesamt!$B$29)^(Gesamt!$B$33-VB!V488))*(1+AB488)),IF(W488&gt;=35,(AF488/W488*V488/((1+Gesamt!$B$29)^(W488-VB!V488))*(1+AB488)),0))</f>
        <v>0</v>
      </c>
    </row>
    <row r="489" spans="4:33" x14ac:dyDescent="0.15">
      <c r="D489" s="41"/>
      <c r="F489" s="40"/>
      <c r="G489" s="40"/>
      <c r="J489" s="47"/>
      <c r="K489" s="32">
        <f t="shared" si="87"/>
        <v>0</v>
      </c>
      <c r="L489" s="48">
        <v>1.4999999999999999E-2</v>
      </c>
      <c r="M489" s="49">
        <f t="shared" si="88"/>
        <v>-50.997946611909654</v>
      </c>
      <c r="N489" s="50">
        <f>(Gesamt!$B$2-IF(H489=0,G489,H489))/365.25</f>
        <v>116</v>
      </c>
      <c r="O489" s="50">
        <f t="shared" si="83"/>
        <v>65.002053388090346</v>
      </c>
      <c r="P489" s="51">
        <f>IF(AND(OR(AND(H489&lt;=Gesamt!$B$11,G489&lt;=Gesamt!$B$11),AND(H489&gt;0,H489&lt;=Gesamt!$B$11)), O489&gt;=Gesamt!$B$4),VLOOKUP(O489,Gesamt!$B$4:$C$9,2),0)</f>
        <v>12</v>
      </c>
      <c r="Q489" s="37">
        <f>IF(M489&gt;0,((P489*K489/12)/O489*N489*((1+L489)^M489))/((1+Gesamt!$B$29)^(O489-N489)),0)</f>
        <v>0</v>
      </c>
      <c r="R489" s="52">
        <f>(F489+(IF(C489="W",IF(F489&lt;23347,VLOOKUP(23346,Staffelung,2,FALSE)*365.25,IF(F489&gt;24990,VLOOKUP(24991,Staffelung,2,FALSE)*365.25,VLOOKUP(F489,Staffelung,2,FALSE)*365.25)),Gesamt!$B$26*365.25)))</f>
        <v>23741.25</v>
      </c>
      <c r="S489" s="52">
        <f t="shared" si="89"/>
        <v>23742</v>
      </c>
      <c r="T489" s="53">
        <f t="shared" si="84"/>
        <v>65</v>
      </c>
      <c r="U489" s="49">
        <f t="shared" si="90"/>
        <v>-50.997946611909654</v>
      </c>
      <c r="V489" s="50">
        <f>(Gesamt!$B$2-IF(I489=0,G489,I489))/365.25</f>
        <v>116</v>
      </c>
      <c r="W489" s="50">
        <f t="shared" si="85"/>
        <v>65.002053388090346</v>
      </c>
      <c r="X489" s="54">
        <f>(F489+(IF(C489="W",IF(F489&lt;23347,VLOOKUP(23346,Staffelung,2,FALSE)*365.25,IF(F489&gt;24990,VLOOKUP(24991,Staffelung,2,FALSE)*365.25,VLOOKUP(F489,Staffelung,2,FALSE)*365.25)),Gesamt!$B$26*365.25)))</f>
        <v>23741.25</v>
      </c>
      <c r="Y489" s="52">
        <f t="shared" si="91"/>
        <v>23742</v>
      </c>
      <c r="Z489" s="53">
        <f t="shared" si="86"/>
        <v>65</v>
      </c>
      <c r="AA489" s="55">
        <f>IF(YEAR(Y489)&lt;=YEAR(Gesamt!$B$2),0,IF(V489&lt;Gesamt!$B$32,(IF(I489=0,G489,I489)+365.25*Gesamt!$B$32),0))</f>
        <v>0</v>
      </c>
      <c r="AB489" s="56">
        <f>IF(U489&lt;Gesamt!$B$36,Gesamt!$C$36,IF(U489&lt;Gesamt!$B$37,Gesamt!$C$37,IF(U489&lt;Gesamt!$B$38,Gesamt!$C$38,Gesamt!$C$39)))</f>
        <v>0</v>
      </c>
      <c r="AC489" s="36">
        <f>IF(AA489&gt;0,IF(AA489&lt;X489,K489/12*Gesamt!$C$32*(1+L489)^(Gesamt!$B$32-VB!V489)*(1+$K$4),0),0)</f>
        <v>0</v>
      </c>
      <c r="AD489" s="36">
        <f>(AC489/Gesamt!$B$32*V489/((1+Gesamt!$B$29)^(Gesamt!$B$32-VB!V489))*(1+AB489))</f>
        <v>0</v>
      </c>
      <c r="AE489" s="55">
        <f>IF(YEAR($Y489)&lt;=YEAR(Gesamt!$B$2),0,IF($V489&lt;Gesamt!$B$33,(IF($I489=0,$G489,$I489)+365.25*Gesamt!$B$33),0))</f>
        <v>0</v>
      </c>
      <c r="AF489" s="36" t="b">
        <f>IF(AE489&gt;0,IF(AE489&lt;$Y489,$K489/12*Gesamt!$C$33*(1+$L489)^(Gesamt!$B$33-VB!$V489)*(1+$K$4),IF(W489&gt;=35,K489/12*Gesamt!$C$33*(1+L489)^(W489-VB!V489)*(1+$K$4),0)))</f>
        <v>0</v>
      </c>
      <c r="AG489" s="36">
        <f>IF(W489&gt;=40,(AF489/Gesamt!$B$33*V489/((1+Gesamt!$B$29)^(Gesamt!$B$33-VB!V489))*(1+AB489)),IF(W489&gt;=35,(AF489/W489*V489/((1+Gesamt!$B$29)^(W489-VB!V489))*(1+AB489)),0))</f>
        <v>0</v>
      </c>
    </row>
    <row r="490" spans="4:33" x14ac:dyDescent="0.15">
      <c r="D490" s="41"/>
      <c r="F490" s="40"/>
      <c r="G490" s="40"/>
      <c r="J490" s="47"/>
      <c r="K490" s="32">
        <f t="shared" si="87"/>
        <v>0</v>
      </c>
      <c r="L490" s="48">
        <v>1.4999999999999999E-2</v>
      </c>
      <c r="M490" s="49">
        <f t="shared" si="88"/>
        <v>-50.997946611909654</v>
      </c>
      <c r="N490" s="50">
        <f>(Gesamt!$B$2-IF(H490=0,G490,H490))/365.25</f>
        <v>116</v>
      </c>
      <c r="O490" s="50">
        <f t="shared" si="83"/>
        <v>65.002053388090346</v>
      </c>
      <c r="P490" s="51">
        <f>IF(AND(OR(AND(H490&lt;=Gesamt!$B$11,G490&lt;=Gesamt!$B$11),AND(H490&gt;0,H490&lt;=Gesamt!$B$11)), O490&gt;=Gesamt!$B$4),VLOOKUP(O490,Gesamt!$B$4:$C$9,2),0)</f>
        <v>12</v>
      </c>
      <c r="Q490" s="37">
        <f>IF(M490&gt;0,((P490*K490/12)/O490*N490*((1+L490)^M490))/((1+Gesamt!$B$29)^(O490-N490)),0)</f>
        <v>0</v>
      </c>
      <c r="R490" s="52">
        <f>(F490+(IF(C490="W",IF(F490&lt;23347,VLOOKUP(23346,Staffelung,2,FALSE)*365.25,IF(F490&gt;24990,VLOOKUP(24991,Staffelung,2,FALSE)*365.25,VLOOKUP(F490,Staffelung,2,FALSE)*365.25)),Gesamt!$B$26*365.25)))</f>
        <v>23741.25</v>
      </c>
      <c r="S490" s="52">
        <f t="shared" si="89"/>
        <v>23742</v>
      </c>
      <c r="T490" s="53">
        <f t="shared" si="84"/>
        <v>65</v>
      </c>
      <c r="U490" s="49">
        <f t="shared" si="90"/>
        <v>-50.997946611909654</v>
      </c>
      <c r="V490" s="50">
        <f>(Gesamt!$B$2-IF(I490=0,G490,I490))/365.25</f>
        <v>116</v>
      </c>
      <c r="W490" s="50">
        <f t="shared" si="85"/>
        <v>65.002053388090346</v>
      </c>
      <c r="X490" s="54">
        <f>(F490+(IF(C490="W",IF(F490&lt;23347,VLOOKUP(23346,Staffelung,2,FALSE)*365.25,IF(F490&gt;24990,VLOOKUP(24991,Staffelung,2,FALSE)*365.25,VLOOKUP(F490,Staffelung,2,FALSE)*365.25)),Gesamt!$B$26*365.25)))</f>
        <v>23741.25</v>
      </c>
      <c r="Y490" s="52">
        <f t="shared" si="91"/>
        <v>23742</v>
      </c>
      <c r="Z490" s="53">
        <f t="shared" si="86"/>
        <v>65</v>
      </c>
      <c r="AA490" s="55">
        <f>IF(YEAR(Y490)&lt;=YEAR(Gesamt!$B$2),0,IF(V490&lt;Gesamt!$B$32,(IF(I490=0,G490,I490)+365.25*Gesamt!$B$32),0))</f>
        <v>0</v>
      </c>
      <c r="AB490" s="56">
        <f>IF(U490&lt;Gesamt!$B$36,Gesamt!$C$36,IF(U490&lt;Gesamt!$B$37,Gesamt!$C$37,IF(U490&lt;Gesamt!$B$38,Gesamt!$C$38,Gesamt!$C$39)))</f>
        <v>0</v>
      </c>
      <c r="AC490" s="36">
        <f>IF(AA490&gt;0,IF(AA490&lt;X490,K490/12*Gesamt!$C$32*(1+L490)^(Gesamt!$B$32-VB!V490)*(1+$K$4),0),0)</f>
        <v>0</v>
      </c>
      <c r="AD490" s="36">
        <f>(AC490/Gesamt!$B$32*V490/((1+Gesamt!$B$29)^(Gesamt!$B$32-VB!V490))*(1+AB490))</f>
        <v>0</v>
      </c>
      <c r="AE490" s="55">
        <f>IF(YEAR($Y490)&lt;=YEAR(Gesamt!$B$2),0,IF($V490&lt;Gesamt!$B$33,(IF($I490=0,$G490,$I490)+365.25*Gesamt!$B$33),0))</f>
        <v>0</v>
      </c>
      <c r="AF490" s="36" t="b">
        <f>IF(AE490&gt;0,IF(AE490&lt;$Y490,$K490/12*Gesamt!$C$33*(1+$L490)^(Gesamt!$B$33-VB!$V490)*(1+$K$4),IF(W490&gt;=35,K490/12*Gesamt!$C$33*(1+L490)^(W490-VB!V490)*(1+$K$4),0)))</f>
        <v>0</v>
      </c>
      <c r="AG490" s="36">
        <f>IF(W490&gt;=40,(AF490/Gesamt!$B$33*V490/((1+Gesamt!$B$29)^(Gesamt!$B$33-VB!V490))*(1+AB490)),IF(W490&gt;=35,(AF490/W490*V490/((1+Gesamt!$B$29)^(W490-VB!V490))*(1+AB490)),0))</f>
        <v>0</v>
      </c>
    </row>
    <row r="491" spans="4:33" x14ac:dyDescent="0.15">
      <c r="D491" s="41"/>
      <c r="F491" s="40"/>
      <c r="G491" s="40"/>
      <c r="J491" s="47"/>
      <c r="K491" s="32">
        <f t="shared" si="87"/>
        <v>0</v>
      </c>
      <c r="L491" s="48">
        <v>1.4999999999999999E-2</v>
      </c>
      <c r="M491" s="49">
        <f t="shared" si="88"/>
        <v>-50.997946611909654</v>
      </c>
      <c r="N491" s="50">
        <f>(Gesamt!$B$2-IF(H491=0,G491,H491))/365.25</f>
        <v>116</v>
      </c>
      <c r="O491" s="50">
        <f t="shared" si="83"/>
        <v>65.002053388090346</v>
      </c>
      <c r="P491" s="51">
        <f>IF(AND(OR(AND(H491&lt;=Gesamt!$B$11,G491&lt;=Gesamt!$B$11),AND(H491&gt;0,H491&lt;=Gesamt!$B$11)), O491&gt;=Gesamt!$B$4),VLOOKUP(O491,Gesamt!$B$4:$C$9,2),0)</f>
        <v>12</v>
      </c>
      <c r="Q491" s="37">
        <f>IF(M491&gt;0,((P491*K491/12)/O491*N491*((1+L491)^M491))/((1+Gesamt!$B$29)^(O491-N491)),0)</f>
        <v>0</v>
      </c>
      <c r="R491" s="52">
        <f>(F491+(IF(C491="W",IF(F491&lt;23347,VLOOKUP(23346,Staffelung,2,FALSE)*365.25,IF(F491&gt;24990,VLOOKUP(24991,Staffelung,2,FALSE)*365.25,VLOOKUP(F491,Staffelung,2,FALSE)*365.25)),Gesamt!$B$26*365.25)))</f>
        <v>23741.25</v>
      </c>
      <c r="S491" s="52">
        <f t="shared" si="89"/>
        <v>23742</v>
      </c>
      <c r="T491" s="53">
        <f t="shared" si="84"/>
        <v>65</v>
      </c>
      <c r="U491" s="49">
        <f t="shared" si="90"/>
        <v>-50.997946611909654</v>
      </c>
      <c r="V491" s="50">
        <f>(Gesamt!$B$2-IF(I491=0,G491,I491))/365.25</f>
        <v>116</v>
      </c>
      <c r="W491" s="50">
        <f t="shared" si="85"/>
        <v>65.002053388090346</v>
      </c>
      <c r="X491" s="54">
        <f>(F491+(IF(C491="W",IF(F491&lt;23347,VLOOKUP(23346,Staffelung,2,FALSE)*365.25,IF(F491&gt;24990,VLOOKUP(24991,Staffelung,2,FALSE)*365.25,VLOOKUP(F491,Staffelung,2,FALSE)*365.25)),Gesamt!$B$26*365.25)))</f>
        <v>23741.25</v>
      </c>
      <c r="Y491" s="52">
        <f t="shared" si="91"/>
        <v>23742</v>
      </c>
      <c r="Z491" s="53">
        <f t="shared" si="86"/>
        <v>65</v>
      </c>
      <c r="AA491" s="55">
        <f>IF(YEAR(Y491)&lt;=YEAR(Gesamt!$B$2),0,IF(V491&lt;Gesamt!$B$32,(IF(I491=0,G491,I491)+365.25*Gesamt!$B$32),0))</f>
        <v>0</v>
      </c>
      <c r="AB491" s="56">
        <f>IF(U491&lt;Gesamt!$B$36,Gesamt!$C$36,IF(U491&lt;Gesamt!$B$37,Gesamt!$C$37,IF(U491&lt;Gesamt!$B$38,Gesamt!$C$38,Gesamt!$C$39)))</f>
        <v>0</v>
      </c>
      <c r="AC491" s="36">
        <f>IF(AA491&gt;0,IF(AA491&lt;X491,K491/12*Gesamt!$C$32*(1+L491)^(Gesamt!$B$32-VB!V491)*(1+$K$4),0),0)</f>
        <v>0</v>
      </c>
      <c r="AD491" s="36">
        <f>(AC491/Gesamt!$B$32*V491/((1+Gesamt!$B$29)^(Gesamt!$B$32-VB!V491))*(1+AB491))</f>
        <v>0</v>
      </c>
      <c r="AE491" s="55">
        <f>IF(YEAR($Y491)&lt;=YEAR(Gesamt!$B$2),0,IF($V491&lt;Gesamt!$B$33,(IF($I491=0,$G491,$I491)+365.25*Gesamt!$B$33),0))</f>
        <v>0</v>
      </c>
      <c r="AF491" s="36" t="b">
        <f>IF(AE491&gt;0,IF(AE491&lt;$Y491,$K491/12*Gesamt!$C$33*(1+$L491)^(Gesamt!$B$33-VB!$V491)*(1+$K$4),IF(W491&gt;=35,K491/12*Gesamt!$C$33*(1+L491)^(W491-VB!V491)*(1+$K$4),0)))</f>
        <v>0</v>
      </c>
      <c r="AG491" s="36">
        <f>IF(W491&gt;=40,(AF491/Gesamt!$B$33*V491/((1+Gesamt!$B$29)^(Gesamt!$B$33-VB!V491))*(1+AB491)),IF(W491&gt;=35,(AF491/W491*V491/((1+Gesamt!$B$29)^(W491-VB!V491))*(1+AB491)),0))</f>
        <v>0</v>
      </c>
    </row>
    <row r="492" spans="4:33" x14ac:dyDescent="0.15">
      <c r="D492" s="41"/>
      <c r="F492" s="40"/>
      <c r="G492" s="40"/>
      <c r="J492" s="47"/>
      <c r="K492" s="32">
        <f t="shared" si="87"/>
        <v>0</v>
      </c>
      <c r="L492" s="48">
        <v>1.4999999999999999E-2</v>
      </c>
      <c r="M492" s="49">
        <f t="shared" si="88"/>
        <v>-50.997946611909654</v>
      </c>
      <c r="N492" s="50">
        <f>(Gesamt!$B$2-IF(H492=0,G492,H492))/365.25</f>
        <v>116</v>
      </c>
      <c r="O492" s="50">
        <f t="shared" si="83"/>
        <v>65.002053388090346</v>
      </c>
      <c r="P492" s="51">
        <f>IF(AND(OR(AND(H492&lt;=Gesamt!$B$11,G492&lt;=Gesamt!$B$11),AND(H492&gt;0,H492&lt;=Gesamt!$B$11)), O492&gt;=Gesamt!$B$4),VLOOKUP(O492,Gesamt!$B$4:$C$9,2),0)</f>
        <v>12</v>
      </c>
      <c r="Q492" s="37">
        <f>IF(M492&gt;0,((P492*K492/12)/O492*N492*((1+L492)^M492))/((1+Gesamt!$B$29)^(O492-N492)),0)</f>
        <v>0</v>
      </c>
      <c r="R492" s="52">
        <f>(F492+(IF(C492="W",IF(F492&lt;23347,VLOOKUP(23346,Staffelung,2,FALSE)*365.25,IF(F492&gt;24990,VLOOKUP(24991,Staffelung,2,FALSE)*365.25,VLOOKUP(F492,Staffelung,2,FALSE)*365.25)),Gesamt!$B$26*365.25)))</f>
        <v>23741.25</v>
      </c>
      <c r="S492" s="52">
        <f t="shared" si="89"/>
        <v>23742</v>
      </c>
      <c r="T492" s="53">
        <f t="shared" si="84"/>
        <v>65</v>
      </c>
      <c r="U492" s="49">
        <f t="shared" si="90"/>
        <v>-50.997946611909654</v>
      </c>
      <c r="V492" s="50">
        <f>(Gesamt!$B$2-IF(I492=0,G492,I492))/365.25</f>
        <v>116</v>
      </c>
      <c r="W492" s="50">
        <f t="shared" si="85"/>
        <v>65.002053388090346</v>
      </c>
      <c r="X492" s="54">
        <f>(F492+(IF(C492="W",IF(F492&lt;23347,VLOOKUP(23346,Staffelung,2,FALSE)*365.25,IF(F492&gt;24990,VLOOKUP(24991,Staffelung,2,FALSE)*365.25,VLOOKUP(F492,Staffelung,2,FALSE)*365.25)),Gesamt!$B$26*365.25)))</f>
        <v>23741.25</v>
      </c>
      <c r="Y492" s="52">
        <f t="shared" si="91"/>
        <v>23742</v>
      </c>
      <c r="Z492" s="53">
        <f t="shared" si="86"/>
        <v>65</v>
      </c>
      <c r="AA492" s="55">
        <f>IF(YEAR(Y492)&lt;=YEAR(Gesamt!$B$2),0,IF(V492&lt;Gesamt!$B$32,(IF(I492=0,G492,I492)+365.25*Gesamt!$B$32),0))</f>
        <v>0</v>
      </c>
      <c r="AB492" s="56">
        <f>IF(U492&lt;Gesamt!$B$36,Gesamt!$C$36,IF(U492&lt;Gesamt!$B$37,Gesamt!$C$37,IF(U492&lt;Gesamt!$B$38,Gesamt!$C$38,Gesamt!$C$39)))</f>
        <v>0</v>
      </c>
      <c r="AC492" s="36">
        <f>IF(AA492&gt;0,IF(AA492&lt;X492,K492/12*Gesamt!$C$32*(1+L492)^(Gesamt!$B$32-VB!V492)*(1+$K$4),0),0)</f>
        <v>0</v>
      </c>
      <c r="AD492" s="36">
        <f>(AC492/Gesamt!$B$32*V492/((1+Gesamt!$B$29)^(Gesamt!$B$32-VB!V492))*(1+AB492))</f>
        <v>0</v>
      </c>
      <c r="AE492" s="55">
        <f>IF(YEAR($Y492)&lt;=YEAR(Gesamt!$B$2),0,IF($V492&lt;Gesamt!$B$33,(IF($I492=0,$G492,$I492)+365.25*Gesamt!$B$33),0))</f>
        <v>0</v>
      </c>
      <c r="AF492" s="36" t="b">
        <f>IF(AE492&gt;0,IF(AE492&lt;$Y492,$K492/12*Gesamt!$C$33*(1+$L492)^(Gesamt!$B$33-VB!$V492)*(1+$K$4),IF(W492&gt;=35,K492/12*Gesamt!$C$33*(1+L492)^(W492-VB!V492)*(1+$K$4),0)))</f>
        <v>0</v>
      </c>
      <c r="AG492" s="36">
        <f>IF(W492&gt;=40,(AF492/Gesamt!$B$33*V492/((1+Gesamt!$B$29)^(Gesamt!$B$33-VB!V492))*(1+AB492)),IF(W492&gt;=35,(AF492/W492*V492/((1+Gesamt!$B$29)^(W492-VB!V492))*(1+AB492)),0))</f>
        <v>0</v>
      </c>
    </row>
    <row r="493" spans="4:33" x14ac:dyDescent="0.15">
      <c r="D493" s="41"/>
      <c r="F493" s="40"/>
      <c r="G493" s="40"/>
      <c r="J493" s="47"/>
      <c r="K493" s="32">
        <f t="shared" si="87"/>
        <v>0</v>
      </c>
      <c r="L493" s="48">
        <v>1.4999999999999999E-2</v>
      </c>
      <c r="M493" s="49">
        <f t="shared" si="88"/>
        <v>-50.997946611909654</v>
      </c>
      <c r="N493" s="50">
        <f>(Gesamt!$B$2-IF(H493=0,G493,H493))/365.25</f>
        <v>116</v>
      </c>
      <c r="O493" s="50">
        <f t="shared" si="83"/>
        <v>65.002053388090346</v>
      </c>
      <c r="P493" s="51">
        <f>IF(AND(OR(AND(H493&lt;=Gesamt!$B$11,G493&lt;=Gesamt!$B$11),AND(H493&gt;0,H493&lt;=Gesamt!$B$11)), O493&gt;=Gesamt!$B$4),VLOOKUP(O493,Gesamt!$B$4:$C$9,2),0)</f>
        <v>12</v>
      </c>
      <c r="Q493" s="37">
        <f>IF(M493&gt;0,((P493*K493/12)/O493*N493*((1+L493)^M493))/((1+Gesamt!$B$29)^(O493-N493)),0)</f>
        <v>0</v>
      </c>
      <c r="R493" s="52">
        <f>(F493+(IF(C493="W",IF(F493&lt;23347,VLOOKUP(23346,Staffelung,2,FALSE)*365.25,IF(F493&gt;24990,VLOOKUP(24991,Staffelung,2,FALSE)*365.25,VLOOKUP(F493,Staffelung,2,FALSE)*365.25)),Gesamt!$B$26*365.25)))</f>
        <v>23741.25</v>
      </c>
      <c r="S493" s="52">
        <f t="shared" si="89"/>
        <v>23742</v>
      </c>
      <c r="T493" s="53">
        <f t="shared" si="84"/>
        <v>65</v>
      </c>
      <c r="U493" s="49">
        <f t="shared" si="90"/>
        <v>-50.997946611909654</v>
      </c>
      <c r="V493" s="50">
        <f>(Gesamt!$B$2-IF(I493=0,G493,I493))/365.25</f>
        <v>116</v>
      </c>
      <c r="W493" s="50">
        <f t="shared" si="85"/>
        <v>65.002053388090346</v>
      </c>
      <c r="X493" s="54">
        <f>(F493+(IF(C493="W",IF(F493&lt;23347,VLOOKUP(23346,Staffelung,2,FALSE)*365.25,IF(F493&gt;24990,VLOOKUP(24991,Staffelung,2,FALSE)*365.25,VLOOKUP(F493,Staffelung,2,FALSE)*365.25)),Gesamt!$B$26*365.25)))</f>
        <v>23741.25</v>
      </c>
      <c r="Y493" s="52">
        <f t="shared" si="91"/>
        <v>23742</v>
      </c>
      <c r="Z493" s="53">
        <f t="shared" si="86"/>
        <v>65</v>
      </c>
      <c r="AA493" s="55">
        <f>IF(YEAR(Y493)&lt;=YEAR(Gesamt!$B$2),0,IF(V493&lt;Gesamt!$B$32,(IF(I493=0,G493,I493)+365.25*Gesamt!$B$32),0))</f>
        <v>0</v>
      </c>
      <c r="AB493" s="56">
        <f>IF(U493&lt;Gesamt!$B$36,Gesamt!$C$36,IF(U493&lt;Gesamt!$B$37,Gesamt!$C$37,IF(U493&lt;Gesamt!$B$38,Gesamt!$C$38,Gesamt!$C$39)))</f>
        <v>0</v>
      </c>
      <c r="AC493" s="36">
        <f>IF(AA493&gt;0,IF(AA493&lt;X493,K493/12*Gesamt!$C$32*(1+L493)^(Gesamt!$B$32-VB!V493)*(1+$K$4),0),0)</f>
        <v>0</v>
      </c>
      <c r="AD493" s="36">
        <f>(AC493/Gesamt!$B$32*V493/((1+Gesamt!$B$29)^(Gesamt!$B$32-VB!V493))*(1+AB493))</f>
        <v>0</v>
      </c>
      <c r="AE493" s="55">
        <f>IF(YEAR($Y493)&lt;=YEAR(Gesamt!$B$2),0,IF($V493&lt;Gesamt!$B$33,(IF($I493=0,$G493,$I493)+365.25*Gesamt!$B$33),0))</f>
        <v>0</v>
      </c>
      <c r="AF493" s="36" t="b">
        <f>IF(AE493&gt;0,IF(AE493&lt;$Y493,$K493/12*Gesamt!$C$33*(1+$L493)^(Gesamt!$B$33-VB!$V493)*(1+$K$4),IF(W493&gt;=35,K493/12*Gesamt!$C$33*(1+L493)^(W493-VB!V493)*(1+$K$4),0)))</f>
        <v>0</v>
      </c>
      <c r="AG493" s="36">
        <f>IF(W493&gt;=40,(AF493/Gesamt!$B$33*V493/((1+Gesamt!$B$29)^(Gesamt!$B$33-VB!V493))*(1+AB493)),IF(W493&gt;=35,(AF493/W493*V493/((1+Gesamt!$B$29)^(W493-VB!V493))*(1+AB493)),0))</f>
        <v>0</v>
      </c>
    </row>
    <row r="494" spans="4:33" x14ac:dyDescent="0.15">
      <c r="D494" s="41"/>
      <c r="F494" s="40"/>
      <c r="G494" s="40"/>
      <c r="J494" s="47"/>
      <c r="K494" s="32">
        <f t="shared" si="87"/>
        <v>0</v>
      </c>
      <c r="L494" s="48">
        <v>1.4999999999999999E-2</v>
      </c>
      <c r="M494" s="49">
        <f t="shared" si="88"/>
        <v>-50.997946611909654</v>
      </c>
      <c r="N494" s="50">
        <f>(Gesamt!$B$2-IF(H494=0,G494,H494))/365.25</f>
        <v>116</v>
      </c>
      <c r="O494" s="50">
        <f t="shared" si="83"/>
        <v>65.002053388090346</v>
      </c>
      <c r="P494" s="51">
        <f>IF(AND(OR(AND(H494&lt;=Gesamt!$B$11,G494&lt;=Gesamt!$B$11),AND(H494&gt;0,H494&lt;=Gesamt!$B$11)), O494&gt;=Gesamt!$B$4),VLOOKUP(O494,Gesamt!$B$4:$C$9,2),0)</f>
        <v>12</v>
      </c>
      <c r="Q494" s="37">
        <f>IF(M494&gt;0,((P494*K494/12)/O494*N494*((1+L494)^M494))/((1+Gesamt!$B$29)^(O494-N494)),0)</f>
        <v>0</v>
      </c>
      <c r="R494" s="52">
        <f>(F494+(IF(C494="W",IF(F494&lt;23347,VLOOKUP(23346,Staffelung,2,FALSE)*365.25,IF(F494&gt;24990,VLOOKUP(24991,Staffelung,2,FALSE)*365.25,VLOOKUP(F494,Staffelung,2,FALSE)*365.25)),Gesamt!$B$26*365.25)))</f>
        <v>23741.25</v>
      </c>
      <c r="S494" s="52">
        <f t="shared" si="89"/>
        <v>23742</v>
      </c>
      <c r="T494" s="53">
        <f t="shared" si="84"/>
        <v>65</v>
      </c>
      <c r="U494" s="49">
        <f t="shared" si="90"/>
        <v>-50.997946611909654</v>
      </c>
      <c r="V494" s="50">
        <f>(Gesamt!$B$2-IF(I494=0,G494,I494))/365.25</f>
        <v>116</v>
      </c>
      <c r="W494" s="50">
        <f t="shared" si="85"/>
        <v>65.002053388090346</v>
      </c>
      <c r="X494" s="54">
        <f>(F494+(IF(C494="W",IF(F494&lt;23347,VLOOKUP(23346,Staffelung,2,FALSE)*365.25,IF(F494&gt;24990,VLOOKUP(24991,Staffelung,2,FALSE)*365.25,VLOOKUP(F494,Staffelung,2,FALSE)*365.25)),Gesamt!$B$26*365.25)))</f>
        <v>23741.25</v>
      </c>
      <c r="Y494" s="52">
        <f t="shared" si="91"/>
        <v>23742</v>
      </c>
      <c r="Z494" s="53">
        <f t="shared" si="86"/>
        <v>65</v>
      </c>
      <c r="AA494" s="55">
        <f>IF(YEAR(Y494)&lt;=YEAR(Gesamt!$B$2),0,IF(V494&lt;Gesamt!$B$32,(IF(I494=0,G494,I494)+365.25*Gesamt!$B$32),0))</f>
        <v>0</v>
      </c>
      <c r="AB494" s="56">
        <f>IF(U494&lt;Gesamt!$B$36,Gesamt!$C$36,IF(U494&lt;Gesamt!$B$37,Gesamt!$C$37,IF(U494&lt;Gesamt!$B$38,Gesamt!$C$38,Gesamt!$C$39)))</f>
        <v>0</v>
      </c>
      <c r="AC494" s="36">
        <f>IF(AA494&gt;0,IF(AA494&lt;X494,K494/12*Gesamt!$C$32*(1+L494)^(Gesamt!$B$32-VB!V494)*(1+$K$4),0),0)</f>
        <v>0</v>
      </c>
      <c r="AD494" s="36">
        <f>(AC494/Gesamt!$B$32*V494/((1+Gesamt!$B$29)^(Gesamt!$B$32-VB!V494))*(1+AB494))</f>
        <v>0</v>
      </c>
      <c r="AE494" s="55">
        <f>IF(YEAR($Y494)&lt;=YEAR(Gesamt!$B$2),0,IF($V494&lt;Gesamt!$B$33,(IF($I494=0,$G494,$I494)+365.25*Gesamt!$B$33),0))</f>
        <v>0</v>
      </c>
      <c r="AF494" s="36" t="b">
        <f>IF(AE494&gt;0,IF(AE494&lt;$Y494,$K494/12*Gesamt!$C$33*(1+$L494)^(Gesamt!$B$33-VB!$V494)*(1+$K$4),IF(W494&gt;=35,K494/12*Gesamt!$C$33*(1+L494)^(W494-VB!V494)*(1+$K$4),0)))</f>
        <v>0</v>
      </c>
      <c r="AG494" s="36">
        <f>IF(W494&gt;=40,(AF494/Gesamt!$B$33*V494/((1+Gesamt!$B$29)^(Gesamt!$B$33-VB!V494))*(1+AB494)),IF(W494&gt;=35,(AF494/W494*V494/((1+Gesamt!$B$29)^(W494-VB!V494))*(1+AB494)),0))</f>
        <v>0</v>
      </c>
    </row>
    <row r="495" spans="4:33" x14ac:dyDescent="0.15">
      <c r="D495" s="41"/>
      <c r="F495" s="40"/>
      <c r="G495" s="40"/>
      <c r="J495" s="47"/>
      <c r="K495" s="32">
        <f t="shared" si="87"/>
        <v>0</v>
      </c>
      <c r="L495" s="48">
        <v>1.4999999999999999E-2</v>
      </c>
      <c r="M495" s="49">
        <f t="shared" si="88"/>
        <v>-50.997946611909654</v>
      </c>
      <c r="N495" s="50">
        <f>(Gesamt!$B$2-IF(H495=0,G495,H495))/365.25</f>
        <v>116</v>
      </c>
      <c r="O495" s="50">
        <f t="shared" si="83"/>
        <v>65.002053388090346</v>
      </c>
      <c r="P495" s="51">
        <f>IF(AND(OR(AND(H495&lt;=Gesamt!$B$11,G495&lt;=Gesamt!$B$11),AND(H495&gt;0,H495&lt;=Gesamt!$B$11)), O495&gt;=Gesamt!$B$4),VLOOKUP(O495,Gesamt!$B$4:$C$9,2),0)</f>
        <v>12</v>
      </c>
      <c r="Q495" s="37">
        <f>IF(M495&gt;0,((P495*K495/12)/O495*N495*((1+L495)^M495))/((1+Gesamt!$B$29)^(O495-N495)),0)</f>
        <v>0</v>
      </c>
      <c r="R495" s="52">
        <f>(F495+(IF(C495="W",IF(F495&lt;23347,VLOOKUP(23346,Staffelung,2,FALSE)*365.25,IF(F495&gt;24990,VLOOKUP(24991,Staffelung,2,FALSE)*365.25,VLOOKUP(F495,Staffelung,2,FALSE)*365.25)),Gesamt!$B$26*365.25)))</f>
        <v>23741.25</v>
      </c>
      <c r="S495" s="52">
        <f t="shared" si="89"/>
        <v>23742</v>
      </c>
      <c r="T495" s="53">
        <f t="shared" si="84"/>
        <v>65</v>
      </c>
      <c r="U495" s="49">
        <f t="shared" si="90"/>
        <v>-50.997946611909654</v>
      </c>
      <c r="V495" s="50">
        <f>(Gesamt!$B$2-IF(I495=0,G495,I495))/365.25</f>
        <v>116</v>
      </c>
      <c r="W495" s="50">
        <f t="shared" si="85"/>
        <v>65.002053388090346</v>
      </c>
      <c r="X495" s="54">
        <f>(F495+(IF(C495="W",IF(F495&lt;23347,VLOOKUP(23346,Staffelung,2,FALSE)*365.25,IF(F495&gt;24990,VLOOKUP(24991,Staffelung,2,FALSE)*365.25,VLOOKUP(F495,Staffelung,2,FALSE)*365.25)),Gesamt!$B$26*365.25)))</f>
        <v>23741.25</v>
      </c>
      <c r="Y495" s="52">
        <f t="shared" si="91"/>
        <v>23742</v>
      </c>
      <c r="Z495" s="53">
        <f t="shared" si="86"/>
        <v>65</v>
      </c>
      <c r="AA495" s="55">
        <f>IF(YEAR(Y495)&lt;=YEAR(Gesamt!$B$2),0,IF(V495&lt;Gesamt!$B$32,(IF(I495=0,G495,I495)+365.25*Gesamt!$B$32),0))</f>
        <v>0</v>
      </c>
      <c r="AB495" s="56">
        <f>IF(U495&lt;Gesamt!$B$36,Gesamt!$C$36,IF(U495&lt;Gesamt!$B$37,Gesamt!$C$37,IF(U495&lt;Gesamt!$B$38,Gesamt!$C$38,Gesamt!$C$39)))</f>
        <v>0</v>
      </c>
      <c r="AC495" s="36">
        <f>IF(AA495&gt;0,IF(AA495&lt;X495,K495/12*Gesamt!$C$32*(1+L495)^(Gesamt!$B$32-VB!V495)*(1+$K$4),0),0)</f>
        <v>0</v>
      </c>
      <c r="AD495" s="36">
        <f>(AC495/Gesamt!$B$32*V495/((1+Gesamt!$B$29)^(Gesamt!$B$32-VB!V495))*(1+AB495))</f>
        <v>0</v>
      </c>
      <c r="AE495" s="55">
        <f>IF(YEAR($Y495)&lt;=YEAR(Gesamt!$B$2),0,IF($V495&lt;Gesamt!$B$33,(IF($I495=0,$G495,$I495)+365.25*Gesamt!$B$33),0))</f>
        <v>0</v>
      </c>
      <c r="AF495" s="36" t="b">
        <f>IF(AE495&gt;0,IF(AE495&lt;$Y495,$K495/12*Gesamt!$C$33*(1+$L495)^(Gesamt!$B$33-VB!$V495)*(1+$K$4),IF(W495&gt;=35,K495/12*Gesamt!$C$33*(1+L495)^(W495-VB!V495)*(1+$K$4),0)))</f>
        <v>0</v>
      </c>
      <c r="AG495" s="36">
        <f>IF(W495&gt;=40,(AF495/Gesamt!$B$33*V495/((1+Gesamt!$B$29)^(Gesamt!$B$33-VB!V495))*(1+AB495)),IF(W495&gt;=35,(AF495/W495*V495/((1+Gesamt!$B$29)^(W495-VB!V495))*(1+AB495)),0))</f>
        <v>0</v>
      </c>
    </row>
    <row r="496" spans="4:33" x14ac:dyDescent="0.15">
      <c r="D496" s="41"/>
      <c r="F496" s="40"/>
      <c r="G496" s="40"/>
      <c r="J496" s="47"/>
      <c r="K496" s="32">
        <f t="shared" si="87"/>
        <v>0</v>
      </c>
      <c r="L496" s="48">
        <v>1.4999999999999999E-2</v>
      </c>
      <c r="M496" s="49">
        <f t="shared" si="88"/>
        <v>-50.997946611909654</v>
      </c>
      <c r="N496" s="50">
        <f>(Gesamt!$B$2-IF(H496=0,G496,H496))/365.25</f>
        <v>116</v>
      </c>
      <c r="O496" s="50">
        <f t="shared" si="83"/>
        <v>65.002053388090346</v>
      </c>
      <c r="P496" s="51">
        <f>IF(AND(OR(AND(H496&lt;=Gesamt!$B$11,G496&lt;=Gesamt!$B$11),AND(H496&gt;0,H496&lt;=Gesamt!$B$11)), O496&gt;=Gesamt!$B$4),VLOOKUP(O496,Gesamt!$B$4:$C$9,2),0)</f>
        <v>12</v>
      </c>
      <c r="Q496" s="37">
        <f>IF(M496&gt;0,((P496*K496/12)/O496*N496*((1+L496)^M496))/((1+Gesamt!$B$29)^(O496-N496)),0)</f>
        <v>0</v>
      </c>
      <c r="R496" s="52">
        <f>(F496+(IF(C496="W",IF(F496&lt;23347,VLOOKUP(23346,Staffelung,2,FALSE)*365.25,IF(F496&gt;24990,VLOOKUP(24991,Staffelung,2,FALSE)*365.25,VLOOKUP(F496,Staffelung,2,FALSE)*365.25)),Gesamt!$B$26*365.25)))</f>
        <v>23741.25</v>
      </c>
      <c r="S496" s="52">
        <f t="shared" si="89"/>
        <v>23742</v>
      </c>
      <c r="T496" s="53">
        <f t="shared" si="84"/>
        <v>65</v>
      </c>
      <c r="U496" s="49">
        <f t="shared" si="90"/>
        <v>-50.997946611909654</v>
      </c>
      <c r="V496" s="50">
        <f>(Gesamt!$B$2-IF(I496=0,G496,I496))/365.25</f>
        <v>116</v>
      </c>
      <c r="W496" s="50">
        <f t="shared" si="85"/>
        <v>65.002053388090346</v>
      </c>
      <c r="X496" s="54">
        <f>(F496+(IF(C496="W",IF(F496&lt;23347,VLOOKUP(23346,Staffelung,2,FALSE)*365.25,IF(F496&gt;24990,VLOOKUP(24991,Staffelung,2,FALSE)*365.25,VLOOKUP(F496,Staffelung,2,FALSE)*365.25)),Gesamt!$B$26*365.25)))</f>
        <v>23741.25</v>
      </c>
      <c r="Y496" s="52">
        <f t="shared" si="91"/>
        <v>23742</v>
      </c>
      <c r="Z496" s="53">
        <f t="shared" si="86"/>
        <v>65</v>
      </c>
      <c r="AA496" s="55">
        <f>IF(YEAR(Y496)&lt;=YEAR(Gesamt!$B$2),0,IF(V496&lt;Gesamt!$B$32,(IF(I496=0,G496,I496)+365.25*Gesamt!$B$32),0))</f>
        <v>0</v>
      </c>
      <c r="AB496" s="56">
        <f>IF(U496&lt;Gesamt!$B$36,Gesamt!$C$36,IF(U496&lt;Gesamt!$B$37,Gesamt!$C$37,IF(U496&lt;Gesamt!$B$38,Gesamt!$C$38,Gesamt!$C$39)))</f>
        <v>0</v>
      </c>
      <c r="AC496" s="36">
        <f>IF(AA496&gt;0,IF(AA496&lt;X496,K496/12*Gesamt!$C$32*(1+L496)^(Gesamt!$B$32-VB!V496)*(1+$K$4),0),0)</f>
        <v>0</v>
      </c>
      <c r="AD496" s="36">
        <f>(AC496/Gesamt!$B$32*V496/((1+Gesamt!$B$29)^(Gesamt!$B$32-VB!V496))*(1+AB496))</f>
        <v>0</v>
      </c>
      <c r="AE496" s="55">
        <f>IF(YEAR($Y496)&lt;=YEAR(Gesamt!$B$2),0,IF($V496&lt;Gesamt!$B$33,(IF($I496=0,$G496,$I496)+365.25*Gesamt!$B$33),0))</f>
        <v>0</v>
      </c>
      <c r="AF496" s="36" t="b">
        <f>IF(AE496&gt;0,IF(AE496&lt;$Y496,$K496/12*Gesamt!$C$33*(1+$L496)^(Gesamt!$B$33-VB!$V496)*(1+$K$4),IF(W496&gt;=35,K496/12*Gesamt!$C$33*(1+L496)^(W496-VB!V496)*(1+$K$4),0)))</f>
        <v>0</v>
      </c>
      <c r="AG496" s="36">
        <f>IF(W496&gt;=40,(AF496/Gesamt!$B$33*V496/((1+Gesamt!$B$29)^(Gesamt!$B$33-VB!V496))*(1+AB496)),IF(W496&gt;=35,(AF496/W496*V496/((1+Gesamt!$B$29)^(W496-VB!V496))*(1+AB496)),0))</f>
        <v>0</v>
      </c>
    </row>
    <row r="497" spans="4:33" x14ac:dyDescent="0.15">
      <c r="D497" s="41"/>
      <c r="F497" s="40"/>
      <c r="G497" s="40"/>
      <c r="J497" s="47"/>
      <c r="K497" s="32">
        <f t="shared" si="87"/>
        <v>0</v>
      </c>
      <c r="L497" s="48">
        <v>1.4999999999999999E-2</v>
      </c>
      <c r="M497" s="49">
        <f t="shared" si="88"/>
        <v>-50.997946611909654</v>
      </c>
      <c r="N497" s="50">
        <f>(Gesamt!$B$2-IF(H497=0,G497,H497))/365.25</f>
        <v>116</v>
      </c>
      <c r="O497" s="50">
        <f t="shared" si="83"/>
        <v>65.002053388090346</v>
      </c>
      <c r="P497" s="51">
        <f>IF(AND(OR(AND(H497&lt;=Gesamt!$B$11,G497&lt;=Gesamt!$B$11),AND(H497&gt;0,H497&lt;=Gesamt!$B$11)), O497&gt;=Gesamt!$B$4),VLOOKUP(O497,Gesamt!$B$4:$C$9,2),0)</f>
        <v>12</v>
      </c>
      <c r="Q497" s="37">
        <f>IF(M497&gt;0,((P497*K497/12)/O497*N497*((1+L497)^M497))/((1+Gesamt!$B$29)^(O497-N497)),0)</f>
        <v>0</v>
      </c>
      <c r="R497" s="52">
        <f>(F497+(IF(C497="W",IF(F497&lt;23347,VLOOKUP(23346,Staffelung,2,FALSE)*365.25,IF(F497&gt;24990,VLOOKUP(24991,Staffelung,2,FALSE)*365.25,VLOOKUP(F497,Staffelung,2,FALSE)*365.25)),Gesamt!$B$26*365.25)))</f>
        <v>23741.25</v>
      </c>
      <c r="S497" s="52">
        <f t="shared" si="89"/>
        <v>23742</v>
      </c>
      <c r="T497" s="53">
        <f t="shared" si="84"/>
        <v>65</v>
      </c>
      <c r="U497" s="49">
        <f t="shared" si="90"/>
        <v>-50.997946611909654</v>
      </c>
      <c r="V497" s="50">
        <f>(Gesamt!$B$2-IF(I497=0,G497,I497))/365.25</f>
        <v>116</v>
      </c>
      <c r="W497" s="50">
        <f t="shared" si="85"/>
        <v>65.002053388090346</v>
      </c>
      <c r="X497" s="54">
        <f>(F497+(IF(C497="W",IF(F497&lt;23347,VLOOKUP(23346,Staffelung,2,FALSE)*365.25,IF(F497&gt;24990,VLOOKUP(24991,Staffelung,2,FALSE)*365.25,VLOOKUP(F497,Staffelung,2,FALSE)*365.25)),Gesamt!$B$26*365.25)))</f>
        <v>23741.25</v>
      </c>
      <c r="Y497" s="52">
        <f t="shared" si="91"/>
        <v>23742</v>
      </c>
      <c r="Z497" s="53">
        <f t="shared" si="86"/>
        <v>65</v>
      </c>
      <c r="AA497" s="55">
        <f>IF(YEAR(Y497)&lt;=YEAR(Gesamt!$B$2),0,IF(V497&lt;Gesamt!$B$32,(IF(I497=0,G497,I497)+365.25*Gesamt!$B$32),0))</f>
        <v>0</v>
      </c>
      <c r="AB497" s="56">
        <f>IF(U497&lt;Gesamt!$B$36,Gesamt!$C$36,IF(U497&lt;Gesamt!$B$37,Gesamt!$C$37,IF(U497&lt;Gesamt!$B$38,Gesamt!$C$38,Gesamt!$C$39)))</f>
        <v>0</v>
      </c>
      <c r="AC497" s="36">
        <f>IF(AA497&gt;0,IF(AA497&lt;X497,K497/12*Gesamt!$C$32*(1+L497)^(Gesamt!$B$32-VB!V497)*(1+$K$4),0),0)</f>
        <v>0</v>
      </c>
      <c r="AD497" s="36">
        <f>(AC497/Gesamt!$B$32*V497/((1+Gesamt!$B$29)^(Gesamt!$B$32-VB!V497))*(1+AB497))</f>
        <v>0</v>
      </c>
      <c r="AE497" s="55">
        <f>IF(YEAR($Y497)&lt;=YEAR(Gesamt!$B$2),0,IF($V497&lt;Gesamt!$B$33,(IF($I497=0,$G497,$I497)+365.25*Gesamt!$B$33),0))</f>
        <v>0</v>
      </c>
      <c r="AF497" s="36" t="b">
        <f>IF(AE497&gt;0,IF(AE497&lt;$Y497,$K497/12*Gesamt!$C$33*(1+$L497)^(Gesamt!$B$33-VB!$V497)*(1+$K$4),IF(W497&gt;=35,K497/12*Gesamt!$C$33*(1+L497)^(W497-VB!V497)*(1+$K$4),0)))</f>
        <v>0</v>
      </c>
      <c r="AG497" s="36">
        <f>IF(W497&gt;=40,(AF497/Gesamt!$B$33*V497/((1+Gesamt!$B$29)^(Gesamt!$B$33-VB!V497))*(1+AB497)),IF(W497&gt;=35,(AF497/W497*V497/((1+Gesamt!$B$29)^(W497-VB!V497))*(1+AB497)),0))</f>
        <v>0</v>
      </c>
    </row>
    <row r="498" spans="4:33" x14ac:dyDescent="0.15">
      <c r="D498" s="41"/>
      <c r="F498" s="40"/>
      <c r="G498" s="40"/>
      <c r="J498" s="47"/>
      <c r="K498" s="32">
        <f t="shared" si="87"/>
        <v>0</v>
      </c>
      <c r="L498" s="48">
        <v>1.4999999999999999E-2</v>
      </c>
      <c r="M498" s="49">
        <f t="shared" si="88"/>
        <v>-50.997946611909654</v>
      </c>
      <c r="N498" s="50">
        <f>(Gesamt!$B$2-IF(H498=0,G498,H498))/365.25</f>
        <v>116</v>
      </c>
      <c r="O498" s="50">
        <f t="shared" si="83"/>
        <v>65.002053388090346</v>
      </c>
      <c r="P498" s="51">
        <f>IF(AND(OR(AND(H498&lt;=Gesamt!$B$11,G498&lt;=Gesamt!$B$11),AND(H498&gt;0,H498&lt;=Gesamt!$B$11)), O498&gt;=Gesamt!$B$4),VLOOKUP(O498,Gesamt!$B$4:$C$9,2),0)</f>
        <v>12</v>
      </c>
      <c r="Q498" s="37">
        <f>IF(M498&gt;0,((P498*K498/12)/O498*N498*((1+L498)^M498))/((1+Gesamt!$B$29)^(O498-N498)),0)</f>
        <v>0</v>
      </c>
      <c r="R498" s="52">
        <f>(F498+(IF(C498="W",IF(F498&lt;23347,VLOOKUP(23346,Staffelung,2,FALSE)*365.25,IF(F498&gt;24990,VLOOKUP(24991,Staffelung,2,FALSE)*365.25,VLOOKUP(F498,Staffelung,2,FALSE)*365.25)),Gesamt!$B$26*365.25)))</f>
        <v>23741.25</v>
      </c>
      <c r="S498" s="52">
        <f t="shared" si="89"/>
        <v>23742</v>
      </c>
      <c r="T498" s="53">
        <f t="shared" si="84"/>
        <v>65</v>
      </c>
      <c r="U498" s="49">
        <f t="shared" si="90"/>
        <v>-50.997946611909654</v>
      </c>
      <c r="V498" s="50">
        <f>(Gesamt!$B$2-IF(I498=0,G498,I498))/365.25</f>
        <v>116</v>
      </c>
      <c r="W498" s="50">
        <f t="shared" si="85"/>
        <v>65.002053388090346</v>
      </c>
      <c r="X498" s="54">
        <f>(F498+(IF(C498="W",IF(F498&lt;23347,VLOOKUP(23346,Staffelung,2,FALSE)*365.25,IF(F498&gt;24990,VLOOKUP(24991,Staffelung,2,FALSE)*365.25,VLOOKUP(F498,Staffelung,2,FALSE)*365.25)),Gesamt!$B$26*365.25)))</f>
        <v>23741.25</v>
      </c>
      <c r="Y498" s="52">
        <f t="shared" si="91"/>
        <v>23742</v>
      </c>
      <c r="Z498" s="53">
        <f t="shared" si="86"/>
        <v>65</v>
      </c>
      <c r="AA498" s="55">
        <f>IF(YEAR(Y498)&lt;=YEAR(Gesamt!$B$2),0,IF(V498&lt;Gesamt!$B$32,(IF(I498=0,G498,I498)+365.25*Gesamt!$B$32),0))</f>
        <v>0</v>
      </c>
      <c r="AB498" s="56">
        <f>IF(U498&lt;Gesamt!$B$36,Gesamt!$C$36,IF(U498&lt;Gesamt!$B$37,Gesamt!$C$37,IF(U498&lt;Gesamt!$B$38,Gesamt!$C$38,Gesamt!$C$39)))</f>
        <v>0</v>
      </c>
      <c r="AC498" s="36">
        <f>IF(AA498&gt;0,IF(AA498&lt;X498,K498/12*Gesamt!$C$32*(1+L498)^(Gesamt!$B$32-VB!V498)*(1+$K$4),0),0)</f>
        <v>0</v>
      </c>
      <c r="AD498" s="36">
        <f>(AC498/Gesamt!$B$32*V498/((1+Gesamt!$B$29)^(Gesamt!$B$32-VB!V498))*(1+AB498))</f>
        <v>0</v>
      </c>
      <c r="AE498" s="55">
        <f>IF(YEAR($Y498)&lt;=YEAR(Gesamt!$B$2),0,IF($V498&lt;Gesamt!$B$33,(IF($I498=0,$G498,$I498)+365.25*Gesamt!$B$33),0))</f>
        <v>0</v>
      </c>
      <c r="AF498" s="36" t="b">
        <f>IF(AE498&gt;0,IF(AE498&lt;$Y498,$K498/12*Gesamt!$C$33*(1+$L498)^(Gesamt!$B$33-VB!$V498)*(1+$K$4),IF(W498&gt;=35,K498/12*Gesamt!$C$33*(1+L498)^(W498-VB!V498)*(1+$K$4),0)))</f>
        <v>0</v>
      </c>
      <c r="AG498" s="36">
        <f>IF(W498&gt;=40,(AF498/Gesamt!$B$33*V498/((1+Gesamt!$B$29)^(Gesamt!$B$33-VB!V498))*(1+AB498)),IF(W498&gt;=35,(AF498/W498*V498/((1+Gesamt!$B$29)^(W498-VB!V498))*(1+AB498)),0))</f>
        <v>0</v>
      </c>
    </row>
    <row r="499" spans="4:33" x14ac:dyDescent="0.15">
      <c r="D499" s="41"/>
      <c r="F499" s="40"/>
      <c r="G499" s="40"/>
      <c r="J499" s="47"/>
      <c r="K499" s="32">
        <f t="shared" si="87"/>
        <v>0</v>
      </c>
      <c r="L499" s="48">
        <v>1.4999999999999999E-2</v>
      </c>
      <c r="M499" s="49">
        <f t="shared" si="88"/>
        <v>-50.997946611909654</v>
      </c>
      <c r="N499" s="50">
        <f>(Gesamt!$B$2-IF(H499=0,G499,H499))/365.25</f>
        <v>116</v>
      </c>
      <c r="O499" s="50">
        <f t="shared" si="83"/>
        <v>65.002053388090346</v>
      </c>
      <c r="P499" s="51">
        <f>IF(AND(OR(AND(H499&lt;=Gesamt!$B$11,G499&lt;=Gesamt!$B$11),AND(H499&gt;0,H499&lt;=Gesamt!$B$11)), O499&gt;=Gesamt!$B$4),VLOOKUP(O499,Gesamt!$B$4:$C$9,2),0)</f>
        <v>12</v>
      </c>
      <c r="Q499" s="37">
        <f>IF(M499&gt;0,((P499*K499/12)/O499*N499*((1+L499)^M499))/((1+Gesamt!$B$29)^(O499-N499)),0)</f>
        <v>0</v>
      </c>
      <c r="R499" s="52">
        <f>(F499+(IF(C499="W",IF(F499&lt;23347,VLOOKUP(23346,Staffelung,2,FALSE)*365.25,IF(F499&gt;24990,VLOOKUP(24991,Staffelung,2,FALSE)*365.25,VLOOKUP(F499,Staffelung,2,FALSE)*365.25)),Gesamt!$B$26*365.25)))</f>
        <v>23741.25</v>
      </c>
      <c r="S499" s="52">
        <f t="shared" si="89"/>
        <v>23742</v>
      </c>
      <c r="T499" s="53">
        <f t="shared" si="84"/>
        <v>65</v>
      </c>
      <c r="U499" s="49">
        <f t="shared" si="90"/>
        <v>-50.997946611909654</v>
      </c>
      <c r="V499" s="50">
        <f>(Gesamt!$B$2-IF(I499=0,G499,I499))/365.25</f>
        <v>116</v>
      </c>
      <c r="W499" s="50">
        <f t="shared" si="85"/>
        <v>65.002053388090346</v>
      </c>
      <c r="X499" s="54">
        <f>(F499+(IF(C499="W",IF(F499&lt;23347,VLOOKUP(23346,Staffelung,2,FALSE)*365.25,IF(F499&gt;24990,VLOOKUP(24991,Staffelung,2,FALSE)*365.25,VLOOKUP(F499,Staffelung,2,FALSE)*365.25)),Gesamt!$B$26*365.25)))</f>
        <v>23741.25</v>
      </c>
      <c r="Y499" s="52">
        <f t="shared" si="91"/>
        <v>23742</v>
      </c>
      <c r="Z499" s="53">
        <f t="shared" si="86"/>
        <v>65</v>
      </c>
      <c r="AA499" s="55">
        <f>IF(YEAR(Y499)&lt;=YEAR(Gesamt!$B$2),0,IF(V499&lt;Gesamt!$B$32,(IF(I499=0,G499,I499)+365.25*Gesamt!$B$32),0))</f>
        <v>0</v>
      </c>
      <c r="AB499" s="56">
        <f>IF(U499&lt;Gesamt!$B$36,Gesamt!$C$36,IF(U499&lt;Gesamt!$B$37,Gesamt!$C$37,IF(U499&lt;Gesamt!$B$38,Gesamt!$C$38,Gesamt!$C$39)))</f>
        <v>0</v>
      </c>
      <c r="AC499" s="36">
        <f>IF(AA499&gt;0,IF(AA499&lt;X499,K499/12*Gesamt!$C$32*(1+L499)^(Gesamt!$B$32-VB!V499)*(1+$K$4),0),0)</f>
        <v>0</v>
      </c>
      <c r="AD499" s="36">
        <f>(AC499/Gesamt!$B$32*V499/((1+Gesamt!$B$29)^(Gesamt!$B$32-VB!V499))*(1+AB499))</f>
        <v>0</v>
      </c>
      <c r="AE499" s="55">
        <f>IF(YEAR($Y499)&lt;=YEAR(Gesamt!$B$2),0,IF($V499&lt;Gesamt!$B$33,(IF($I499=0,$G499,$I499)+365.25*Gesamt!$B$33),0))</f>
        <v>0</v>
      </c>
      <c r="AF499" s="36" t="b">
        <f>IF(AE499&gt;0,IF(AE499&lt;$Y499,$K499/12*Gesamt!$C$33*(1+$L499)^(Gesamt!$B$33-VB!$V499)*(1+$K$4),IF(W499&gt;=35,K499/12*Gesamt!$C$33*(1+L499)^(W499-VB!V499)*(1+$K$4),0)))</f>
        <v>0</v>
      </c>
      <c r="AG499" s="36">
        <f>IF(W499&gt;=40,(AF499/Gesamt!$B$33*V499/((1+Gesamt!$B$29)^(Gesamt!$B$33-VB!V499))*(1+AB499)),IF(W499&gt;=35,(AF499/W499*V499/((1+Gesamt!$B$29)^(W499-VB!V499))*(1+AB499)),0))</f>
        <v>0</v>
      </c>
    </row>
    <row r="500" spans="4:33" x14ac:dyDescent="0.15">
      <c r="D500" s="41"/>
      <c r="F500" s="40"/>
      <c r="G500" s="40"/>
      <c r="J500" s="47"/>
      <c r="K500" s="32">
        <f t="shared" si="87"/>
        <v>0</v>
      </c>
      <c r="L500" s="48">
        <v>1.4999999999999999E-2</v>
      </c>
      <c r="M500" s="49">
        <f t="shared" si="88"/>
        <v>-50.997946611909654</v>
      </c>
      <c r="N500" s="50">
        <f>(Gesamt!$B$2-IF(H500=0,G500,H500))/365.25</f>
        <v>116</v>
      </c>
      <c r="O500" s="50">
        <f t="shared" si="83"/>
        <v>65.002053388090346</v>
      </c>
      <c r="P500" s="51">
        <f>IF(AND(OR(AND(H500&lt;=Gesamt!$B$11,G500&lt;=Gesamt!$B$11),AND(H500&gt;0,H500&lt;=Gesamt!$B$11)), O500&gt;=Gesamt!$B$4),VLOOKUP(O500,Gesamt!$B$4:$C$9,2),0)</f>
        <v>12</v>
      </c>
      <c r="Q500" s="37">
        <f>IF(M500&gt;0,((P500*K500/12)/O500*N500*((1+L500)^M500))/((1+Gesamt!$B$29)^(O500-N500)),0)</f>
        <v>0</v>
      </c>
      <c r="R500" s="52">
        <f>(F500+(IF(C500="W",IF(F500&lt;23347,VLOOKUP(23346,Staffelung,2,FALSE)*365.25,IF(F500&gt;24990,VLOOKUP(24991,Staffelung,2,FALSE)*365.25,VLOOKUP(F500,Staffelung,2,FALSE)*365.25)),Gesamt!$B$26*365.25)))</f>
        <v>23741.25</v>
      </c>
      <c r="S500" s="52">
        <f t="shared" si="89"/>
        <v>23742</v>
      </c>
      <c r="T500" s="53">
        <f t="shared" si="84"/>
        <v>65</v>
      </c>
      <c r="U500" s="49">
        <f t="shared" si="90"/>
        <v>-50.997946611909654</v>
      </c>
      <c r="V500" s="50">
        <f>(Gesamt!$B$2-IF(I500=0,G500,I500))/365.25</f>
        <v>116</v>
      </c>
      <c r="W500" s="50">
        <f t="shared" si="85"/>
        <v>65.002053388090346</v>
      </c>
      <c r="X500" s="54">
        <f>(F500+(IF(C500="W",IF(F500&lt;23347,VLOOKUP(23346,Staffelung,2,FALSE)*365.25,IF(F500&gt;24990,VLOOKUP(24991,Staffelung,2,FALSE)*365.25,VLOOKUP(F500,Staffelung,2,FALSE)*365.25)),Gesamt!$B$26*365.25)))</f>
        <v>23741.25</v>
      </c>
      <c r="Y500" s="52">
        <f t="shared" si="91"/>
        <v>23742</v>
      </c>
      <c r="Z500" s="53">
        <f t="shared" si="86"/>
        <v>65</v>
      </c>
      <c r="AA500" s="55">
        <f>IF(YEAR(Y500)&lt;=YEAR(Gesamt!$B$2),0,IF(V500&lt;Gesamt!$B$32,(IF(I500=0,G500,I500)+365.25*Gesamt!$B$32),0))</f>
        <v>0</v>
      </c>
      <c r="AB500" s="56">
        <f>IF(U500&lt;Gesamt!$B$36,Gesamt!$C$36,IF(U500&lt;Gesamt!$B$37,Gesamt!$C$37,IF(U500&lt;Gesamt!$B$38,Gesamt!$C$38,Gesamt!$C$39)))</f>
        <v>0</v>
      </c>
      <c r="AC500" s="36">
        <f>IF(AA500&gt;0,IF(AA500&lt;X500,K500/12*Gesamt!$C$32*(1+L500)^(Gesamt!$B$32-VB!V500)*(1+$K$4),0),0)</f>
        <v>0</v>
      </c>
      <c r="AD500" s="36">
        <f>(AC500/Gesamt!$B$32*V500/((1+Gesamt!$B$29)^(Gesamt!$B$32-VB!V500))*(1+AB500))</f>
        <v>0</v>
      </c>
      <c r="AE500" s="55">
        <f>IF(YEAR($Y500)&lt;=YEAR(Gesamt!$B$2),0,IF($V500&lt;Gesamt!$B$33,(IF($I500=0,$G500,$I500)+365.25*Gesamt!$B$33),0))</f>
        <v>0</v>
      </c>
      <c r="AF500" s="36" t="b">
        <f>IF(AE500&gt;0,IF(AE500&lt;$Y500,$K500/12*Gesamt!$C$33*(1+$L500)^(Gesamt!$B$33-VB!$V500)*(1+$K$4),IF(W500&gt;=35,K500/12*Gesamt!$C$33*(1+L500)^(W500-VB!V500)*(1+$K$4),0)))</f>
        <v>0</v>
      </c>
      <c r="AG500" s="36">
        <f>IF(W500&gt;=40,(AF500/Gesamt!$B$33*V500/((1+Gesamt!$B$29)^(Gesamt!$B$33-VB!V500))*(1+AB500)),IF(W500&gt;=35,(AF500/W500*V500/((1+Gesamt!$B$29)^(W500-VB!V500))*(1+AB500)),0))</f>
        <v>0</v>
      </c>
    </row>
    <row r="501" spans="4:33" x14ac:dyDescent="0.15">
      <c r="D501" s="41"/>
      <c r="F501" s="40"/>
      <c r="G501" s="40"/>
      <c r="J501" s="47"/>
      <c r="K501" s="32">
        <f t="shared" si="87"/>
        <v>0</v>
      </c>
      <c r="L501" s="48">
        <v>1.4999999999999999E-2</v>
      </c>
      <c r="M501" s="49">
        <f t="shared" si="88"/>
        <v>-50.997946611909654</v>
      </c>
      <c r="N501" s="50">
        <f>(Gesamt!$B$2-IF(H501=0,G501,H501))/365.25</f>
        <v>116</v>
      </c>
      <c r="O501" s="50">
        <f t="shared" si="83"/>
        <v>65.002053388090346</v>
      </c>
      <c r="P501" s="51">
        <f>IF(AND(OR(AND(H501&lt;=Gesamt!$B$11,G501&lt;=Gesamt!$B$11),AND(H501&gt;0,H501&lt;=Gesamt!$B$11)), O501&gt;=Gesamt!$B$4),VLOOKUP(O501,Gesamt!$B$4:$C$9,2),0)</f>
        <v>12</v>
      </c>
      <c r="Q501" s="37">
        <f>IF(M501&gt;0,((P501*K501/12)/O501*N501*((1+L501)^M501))/((1+Gesamt!$B$29)^(O501-N501)),0)</f>
        <v>0</v>
      </c>
      <c r="R501" s="52">
        <f>(F501+(IF(C501="W",IF(F501&lt;23347,VLOOKUP(23346,Staffelung,2,FALSE)*365.25,IF(F501&gt;24990,VLOOKUP(24991,Staffelung,2,FALSE)*365.25,VLOOKUP(F501,Staffelung,2,FALSE)*365.25)),Gesamt!$B$26*365.25)))</f>
        <v>23741.25</v>
      </c>
      <c r="S501" s="52">
        <f t="shared" si="89"/>
        <v>23742</v>
      </c>
      <c r="T501" s="53">
        <f t="shared" si="84"/>
        <v>65</v>
      </c>
      <c r="U501" s="49">
        <f t="shared" si="90"/>
        <v>-50.997946611909654</v>
      </c>
      <c r="V501" s="50">
        <f>(Gesamt!$B$2-IF(I501=0,G501,I501))/365.25</f>
        <v>116</v>
      </c>
      <c r="W501" s="50">
        <f t="shared" si="85"/>
        <v>65.002053388090346</v>
      </c>
      <c r="X501" s="54">
        <f>(F501+(IF(C501="W",IF(F501&lt;23347,VLOOKUP(23346,Staffelung,2,FALSE)*365.25,IF(F501&gt;24990,VLOOKUP(24991,Staffelung,2,FALSE)*365.25,VLOOKUP(F501,Staffelung,2,FALSE)*365.25)),Gesamt!$B$26*365.25)))</f>
        <v>23741.25</v>
      </c>
      <c r="Y501" s="52">
        <f t="shared" si="91"/>
        <v>23742</v>
      </c>
      <c r="Z501" s="53">
        <f t="shared" si="86"/>
        <v>65</v>
      </c>
      <c r="AA501" s="55">
        <f>IF(YEAR(Y501)&lt;=YEAR(Gesamt!$B$2),0,IF(V501&lt;Gesamt!$B$32,(IF(I501=0,G501,I501)+365.25*Gesamt!$B$32),0))</f>
        <v>0</v>
      </c>
      <c r="AB501" s="56">
        <f>IF(U501&lt;Gesamt!$B$36,Gesamt!$C$36,IF(U501&lt;Gesamt!$B$37,Gesamt!$C$37,IF(U501&lt;Gesamt!$B$38,Gesamt!$C$38,Gesamt!$C$39)))</f>
        <v>0</v>
      </c>
      <c r="AC501" s="36">
        <f>IF(AA501&gt;0,IF(AA501&lt;X501,K501/12*Gesamt!$C$32*(1+L501)^(Gesamt!$B$32-VB!V501)*(1+$K$4),0),0)</f>
        <v>0</v>
      </c>
      <c r="AD501" s="36">
        <f>(AC501/Gesamt!$B$32*V501/((1+Gesamt!$B$29)^(Gesamt!$B$32-VB!V501))*(1+AB501))</f>
        <v>0</v>
      </c>
      <c r="AE501" s="55">
        <f>IF(YEAR($Y501)&lt;=YEAR(Gesamt!$B$2),0,IF($V501&lt;Gesamt!$B$33,(IF($I501=0,$G501,$I501)+365.25*Gesamt!$B$33),0))</f>
        <v>0</v>
      </c>
      <c r="AF501" s="36" t="b">
        <f>IF(AE501&gt;0,IF(AE501&lt;$Y501,$K501/12*Gesamt!$C$33*(1+$L501)^(Gesamt!$B$33-VB!$V501)*(1+$K$4),IF(W501&gt;=35,K501/12*Gesamt!$C$33*(1+L501)^(W501-VB!V501)*(1+$K$4),0)))</f>
        <v>0</v>
      </c>
      <c r="AG501" s="36">
        <f>IF(W501&gt;=40,(AF501/Gesamt!$B$33*V501/((1+Gesamt!$B$29)^(Gesamt!$B$33-VB!V501))*(1+AB501)),IF(W501&gt;=35,(AF501/W501*V501/((1+Gesamt!$B$29)^(W501-VB!V501))*(1+AB501)),0))</f>
        <v>0</v>
      </c>
    </row>
    <row r="502" spans="4:33" x14ac:dyDescent="0.15">
      <c r="D502" s="41"/>
      <c r="F502" s="40"/>
      <c r="G502" s="40"/>
      <c r="J502" s="47"/>
      <c r="K502" s="32">
        <f t="shared" si="87"/>
        <v>0</v>
      </c>
      <c r="L502" s="48">
        <v>1.4999999999999999E-2</v>
      </c>
      <c r="M502" s="49">
        <f t="shared" si="88"/>
        <v>-50.997946611909654</v>
      </c>
      <c r="N502" s="50">
        <f>(Gesamt!$B$2-IF(H502=0,G502,H502))/365.25</f>
        <v>116</v>
      </c>
      <c r="O502" s="50">
        <f t="shared" si="83"/>
        <v>65.002053388090346</v>
      </c>
      <c r="P502" s="51">
        <f>IF(AND(OR(AND(H502&lt;=Gesamt!$B$11,G502&lt;=Gesamt!$B$11),AND(H502&gt;0,H502&lt;=Gesamt!$B$11)), O502&gt;=Gesamt!$B$4),VLOOKUP(O502,Gesamt!$B$4:$C$9,2),0)</f>
        <v>12</v>
      </c>
      <c r="Q502" s="37">
        <f>IF(M502&gt;0,((P502*K502/12)/O502*N502*((1+L502)^M502))/((1+Gesamt!$B$29)^(O502-N502)),0)</f>
        <v>0</v>
      </c>
      <c r="R502" s="52">
        <f>(F502+(IF(C502="W",IF(F502&lt;23347,VLOOKUP(23346,Staffelung,2,FALSE)*365.25,IF(F502&gt;24990,VLOOKUP(24991,Staffelung,2,FALSE)*365.25,VLOOKUP(F502,Staffelung,2,FALSE)*365.25)),Gesamt!$B$26*365.25)))</f>
        <v>23741.25</v>
      </c>
      <c r="S502" s="52">
        <f t="shared" si="89"/>
        <v>23742</v>
      </c>
      <c r="T502" s="53">
        <f t="shared" si="84"/>
        <v>65</v>
      </c>
      <c r="U502" s="49">
        <f t="shared" si="90"/>
        <v>-50.997946611909654</v>
      </c>
      <c r="V502" s="50">
        <f>(Gesamt!$B$2-IF(I502=0,G502,I502))/365.25</f>
        <v>116</v>
      </c>
      <c r="W502" s="50">
        <f t="shared" si="85"/>
        <v>65.002053388090346</v>
      </c>
      <c r="X502" s="54">
        <f>(F502+(IF(C502="W",IF(F502&lt;23347,VLOOKUP(23346,Staffelung,2,FALSE)*365.25,IF(F502&gt;24990,VLOOKUP(24991,Staffelung,2,FALSE)*365.25,VLOOKUP(F502,Staffelung,2,FALSE)*365.25)),Gesamt!$B$26*365.25)))</f>
        <v>23741.25</v>
      </c>
      <c r="Y502" s="52">
        <f t="shared" si="91"/>
        <v>23742</v>
      </c>
      <c r="Z502" s="53">
        <f t="shared" si="86"/>
        <v>65</v>
      </c>
      <c r="AA502" s="55">
        <f>IF(YEAR(Y502)&lt;=YEAR(Gesamt!$B$2),0,IF(V502&lt;Gesamt!$B$32,(IF(I502=0,G502,I502)+365.25*Gesamt!$B$32),0))</f>
        <v>0</v>
      </c>
      <c r="AB502" s="56">
        <f>IF(U502&lt;Gesamt!$B$36,Gesamt!$C$36,IF(U502&lt;Gesamt!$B$37,Gesamt!$C$37,IF(U502&lt;Gesamt!$B$38,Gesamt!$C$38,Gesamt!$C$39)))</f>
        <v>0</v>
      </c>
      <c r="AC502" s="36">
        <f>IF(AA502&gt;0,IF(AA502&lt;X502,K502/12*Gesamt!$C$32*(1+L502)^(Gesamt!$B$32-VB!V502)*(1+$K$4),0),0)</f>
        <v>0</v>
      </c>
      <c r="AD502" s="36">
        <f>(AC502/Gesamt!$B$32*V502/((1+Gesamt!$B$29)^(Gesamt!$B$32-VB!V502))*(1+AB502))</f>
        <v>0</v>
      </c>
      <c r="AE502" s="55">
        <f>IF(YEAR($Y502)&lt;=YEAR(Gesamt!$B$2),0,IF($V502&lt;Gesamt!$B$33,(IF($I502=0,$G502,$I502)+365.25*Gesamt!$B$33),0))</f>
        <v>0</v>
      </c>
      <c r="AF502" s="36" t="b">
        <f>IF(AE502&gt;0,IF(AE502&lt;$Y502,$K502/12*Gesamt!$C$33*(1+$L502)^(Gesamt!$B$33-VB!$V502)*(1+$K$4),IF(W502&gt;=35,K502/12*Gesamt!$C$33*(1+L502)^(W502-VB!V502)*(1+$K$4),0)))</f>
        <v>0</v>
      </c>
      <c r="AG502" s="36">
        <f>IF(W502&gt;=40,(AF502/Gesamt!$B$33*V502/((1+Gesamt!$B$29)^(Gesamt!$B$33-VB!V502))*(1+AB502)),IF(W502&gt;=35,(AF502/W502*V502/((1+Gesamt!$B$29)^(W502-VB!V502))*(1+AB502)),0))</f>
        <v>0</v>
      </c>
    </row>
    <row r="503" spans="4:33" x14ac:dyDescent="0.15">
      <c r="D503" s="41"/>
      <c r="F503" s="40"/>
      <c r="G503" s="40"/>
      <c r="J503" s="47"/>
      <c r="K503" s="32">
        <f t="shared" si="87"/>
        <v>0</v>
      </c>
      <c r="L503" s="48">
        <v>1.4999999999999999E-2</v>
      </c>
      <c r="M503" s="49">
        <f t="shared" si="88"/>
        <v>-50.997946611909654</v>
      </c>
      <c r="N503" s="50">
        <f>(Gesamt!$B$2-IF(H503=0,G503,H503))/365.25</f>
        <v>116</v>
      </c>
      <c r="O503" s="50">
        <f t="shared" si="83"/>
        <v>65.002053388090346</v>
      </c>
      <c r="P503" s="51">
        <f>IF(AND(OR(AND(H503&lt;=Gesamt!$B$11,G503&lt;=Gesamt!$B$11),AND(H503&gt;0,H503&lt;=Gesamt!$B$11)), O503&gt;=Gesamt!$B$4),VLOOKUP(O503,Gesamt!$B$4:$C$9,2),0)</f>
        <v>12</v>
      </c>
      <c r="Q503" s="37">
        <f>IF(M503&gt;0,((P503*K503/12)/O503*N503*((1+L503)^M503))/((1+Gesamt!$B$29)^(O503-N503)),0)</f>
        <v>0</v>
      </c>
      <c r="R503" s="52">
        <f>(F503+(IF(C503="W",IF(F503&lt;23347,VLOOKUP(23346,Staffelung,2,FALSE)*365.25,IF(F503&gt;24990,VLOOKUP(24991,Staffelung,2,FALSE)*365.25,VLOOKUP(F503,Staffelung,2,FALSE)*365.25)),Gesamt!$B$26*365.25)))</f>
        <v>23741.25</v>
      </c>
      <c r="S503" s="52">
        <f t="shared" si="89"/>
        <v>23742</v>
      </c>
      <c r="T503" s="53">
        <f t="shared" si="84"/>
        <v>65</v>
      </c>
      <c r="U503" s="49">
        <f t="shared" si="90"/>
        <v>-50.997946611909654</v>
      </c>
      <c r="V503" s="50">
        <f>(Gesamt!$B$2-IF(I503=0,G503,I503))/365.25</f>
        <v>116</v>
      </c>
      <c r="W503" s="50">
        <f t="shared" si="85"/>
        <v>65.002053388090346</v>
      </c>
      <c r="X503" s="54">
        <f>(F503+(IF(C503="W",IF(F503&lt;23347,VLOOKUP(23346,Staffelung,2,FALSE)*365.25,IF(F503&gt;24990,VLOOKUP(24991,Staffelung,2,FALSE)*365.25,VLOOKUP(F503,Staffelung,2,FALSE)*365.25)),Gesamt!$B$26*365.25)))</f>
        <v>23741.25</v>
      </c>
      <c r="Y503" s="52">
        <f t="shared" si="91"/>
        <v>23742</v>
      </c>
      <c r="Z503" s="53">
        <f t="shared" si="86"/>
        <v>65</v>
      </c>
      <c r="AA503" s="55">
        <f>IF(YEAR(Y503)&lt;=YEAR(Gesamt!$B$2),0,IF(V503&lt;Gesamt!$B$32,(IF(I503=0,G503,I503)+365.25*Gesamt!$B$32),0))</f>
        <v>0</v>
      </c>
      <c r="AB503" s="56">
        <f>IF(U503&lt;Gesamt!$B$36,Gesamt!$C$36,IF(U503&lt;Gesamt!$B$37,Gesamt!$C$37,IF(U503&lt;Gesamt!$B$38,Gesamt!$C$38,Gesamt!$C$39)))</f>
        <v>0</v>
      </c>
      <c r="AC503" s="36">
        <f>IF(AA503&gt;0,IF(AA503&lt;X503,K503/12*Gesamt!$C$32*(1+L503)^(Gesamt!$B$32-VB!V503)*(1+$K$4),0),0)</f>
        <v>0</v>
      </c>
      <c r="AD503" s="36">
        <f>(AC503/Gesamt!$B$32*V503/((1+Gesamt!$B$29)^(Gesamt!$B$32-VB!V503))*(1+AB503))</f>
        <v>0</v>
      </c>
      <c r="AE503" s="55">
        <f>IF(YEAR($Y503)&lt;=YEAR(Gesamt!$B$2),0,IF($V503&lt;Gesamt!$B$33,(IF($I503=0,$G503,$I503)+365.25*Gesamt!$B$33),0))</f>
        <v>0</v>
      </c>
      <c r="AF503" s="36" t="b">
        <f>IF(AE503&gt;0,IF(AE503&lt;$Y503,$K503/12*Gesamt!$C$33*(1+$L503)^(Gesamt!$B$33-VB!$V503)*(1+$K$4),IF(W503&gt;=35,K503/12*Gesamt!$C$33*(1+L503)^(W503-VB!V503)*(1+$K$4),0)))</f>
        <v>0</v>
      </c>
      <c r="AG503" s="36">
        <f>IF(W503&gt;=40,(AF503/Gesamt!$B$33*V503/((1+Gesamt!$B$29)^(Gesamt!$B$33-VB!V503))*(1+AB503)),IF(W503&gt;=35,(AF503/W503*V503/((1+Gesamt!$B$29)^(W503-VB!V503))*(1+AB503)),0))</f>
        <v>0</v>
      </c>
    </row>
    <row r="504" spans="4:33" x14ac:dyDescent="0.15">
      <c r="D504" s="41"/>
      <c r="F504" s="40"/>
      <c r="G504" s="40"/>
      <c r="J504" s="47"/>
      <c r="K504" s="32">
        <f t="shared" si="87"/>
        <v>0</v>
      </c>
      <c r="L504" s="48">
        <v>1.4999999999999999E-2</v>
      </c>
      <c r="M504" s="49">
        <f t="shared" si="88"/>
        <v>-50.997946611909654</v>
      </c>
      <c r="N504" s="50">
        <f>(Gesamt!$B$2-IF(H504=0,G504,H504))/365.25</f>
        <v>116</v>
      </c>
      <c r="O504" s="50">
        <f t="shared" si="83"/>
        <v>65.002053388090346</v>
      </c>
      <c r="P504" s="51">
        <f>IF(AND(OR(AND(H504&lt;=Gesamt!$B$11,G504&lt;=Gesamt!$B$11),AND(H504&gt;0,H504&lt;=Gesamt!$B$11)), O504&gt;=Gesamt!$B$4),VLOOKUP(O504,Gesamt!$B$4:$C$9,2),0)</f>
        <v>12</v>
      </c>
      <c r="Q504" s="37">
        <f>IF(M504&gt;0,((P504*K504/12)/O504*N504*((1+L504)^M504))/((1+Gesamt!$B$29)^(O504-N504)),0)</f>
        <v>0</v>
      </c>
      <c r="R504" s="52">
        <f>(F504+(IF(C504="W",IF(F504&lt;23347,VLOOKUP(23346,Staffelung,2,FALSE)*365.25,IF(F504&gt;24990,VLOOKUP(24991,Staffelung,2,FALSE)*365.25,VLOOKUP(F504,Staffelung,2,FALSE)*365.25)),Gesamt!$B$26*365.25)))</f>
        <v>23741.25</v>
      </c>
      <c r="S504" s="52">
        <f t="shared" si="89"/>
        <v>23742</v>
      </c>
      <c r="T504" s="53">
        <f t="shared" si="84"/>
        <v>65</v>
      </c>
      <c r="U504" s="49">
        <f t="shared" si="90"/>
        <v>-50.997946611909654</v>
      </c>
      <c r="V504" s="50">
        <f>(Gesamt!$B$2-IF(I504=0,G504,I504))/365.25</f>
        <v>116</v>
      </c>
      <c r="W504" s="50">
        <f t="shared" si="85"/>
        <v>65.002053388090346</v>
      </c>
      <c r="X504" s="54">
        <f>(F504+(IF(C504="W",IF(F504&lt;23347,VLOOKUP(23346,Staffelung,2,FALSE)*365.25,IF(F504&gt;24990,VLOOKUP(24991,Staffelung,2,FALSE)*365.25,VLOOKUP(F504,Staffelung,2,FALSE)*365.25)),Gesamt!$B$26*365.25)))</f>
        <v>23741.25</v>
      </c>
      <c r="Y504" s="52">
        <f t="shared" si="91"/>
        <v>23742</v>
      </c>
      <c r="Z504" s="53">
        <f t="shared" si="86"/>
        <v>65</v>
      </c>
      <c r="AA504" s="55">
        <f>IF(YEAR(Y504)&lt;=YEAR(Gesamt!$B$2),0,IF(V504&lt;Gesamt!$B$32,(IF(I504=0,G504,I504)+365.25*Gesamt!$B$32),0))</f>
        <v>0</v>
      </c>
      <c r="AB504" s="56">
        <f>IF(U504&lt;Gesamt!$B$36,Gesamt!$C$36,IF(U504&lt;Gesamt!$B$37,Gesamt!$C$37,IF(U504&lt;Gesamt!$B$38,Gesamt!$C$38,Gesamt!$C$39)))</f>
        <v>0</v>
      </c>
      <c r="AC504" s="36">
        <f>IF(AA504&gt;0,IF(AA504&lt;X504,K504/12*Gesamt!$C$32*(1+L504)^(Gesamt!$B$32-VB!V504)*(1+$K$4),0),0)</f>
        <v>0</v>
      </c>
      <c r="AD504" s="36">
        <f>(AC504/Gesamt!$B$32*V504/((1+Gesamt!$B$29)^(Gesamt!$B$32-VB!V504))*(1+AB504))</f>
        <v>0</v>
      </c>
      <c r="AE504" s="55">
        <f>IF(YEAR($Y504)&lt;=YEAR(Gesamt!$B$2),0,IF($V504&lt;Gesamt!$B$33,(IF($I504=0,$G504,$I504)+365.25*Gesamt!$B$33),0))</f>
        <v>0</v>
      </c>
      <c r="AF504" s="36" t="b">
        <f>IF(AE504&gt;0,IF(AE504&lt;$Y504,$K504/12*Gesamt!$C$33*(1+$L504)^(Gesamt!$B$33-VB!$V504)*(1+$K$4),IF(W504&gt;=35,K504/12*Gesamt!$C$33*(1+L504)^(W504-VB!V504)*(1+$K$4),0)))</f>
        <v>0</v>
      </c>
      <c r="AG504" s="36">
        <f>IF(W504&gt;=40,(AF504/Gesamt!$B$33*V504/((1+Gesamt!$B$29)^(Gesamt!$B$33-VB!V504))*(1+AB504)),IF(W504&gt;=35,(AF504/W504*V504/((1+Gesamt!$B$29)^(W504-VB!V504))*(1+AB504)),0))</f>
        <v>0</v>
      </c>
    </row>
    <row r="505" spans="4:33" x14ac:dyDescent="0.15">
      <c r="D505" s="41"/>
      <c r="F505" s="40"/>
      <c r="G505" s="40"/>
      <c r="J505" s="47"/>
      <c r="K505" s="32">
        <f t="shared" si="87"/>
        <v>0</v>
      </c>
      <c r="L505" s="48">
        <v>1.4999999999999999E-2</v>
      </c>
      <c r="M505" s="49">
        <f t="shared" si="88"/>
        <v>-50.997946611909654</v>
      </c>
      <c r="N505" s="50">
        <f>(Gesamt!$B$2-IF(H505=0,G505,H505))/365.25</f>
        <v>116</v>
      </c>
      <c r="O505" s="50">
        <f t="shared" si="83"/>
        <v>65.002053388090346</v>
      </c>
      <c r="P505" s="51">
        <f>IF(AND(OR(AND(H505&lt;=Gesamt!$B$11,G505&lt;=Gesamt!$B$11),AND(H505&gt;0,H505&lt;=Gesamt!$B$11)), O505&gt;=Gesamt!$B$4),VLOOKUP(O505,Gesamt!$B$4:$C$9,2),0)</f>
        <v>12</v>
      </c>
      <c r="Q505" s="37">
        <f>IF(M505&gt;0,((P505*K505/12)/O505*N505*((1+L505)^M505))/((1+Gesamt!$B$29)^(O505-N505)),0)</f>
        <v>0</v>
      </c>
      <c r="R505" s="52">
        <f>(F505+(IF(C505="W",IF(F505&lt;23347,VLOOKUP(23346,Staffelung,2,FALSE)*365.25,IF(F505&gt;24990,VLOOKUP(24991,Staffelung,2,FALSE)*365.25,VLOOKUP(F505,Staffelung,2,FALSE)*365.25)),Gesamt!$B$26*365.25)))</f>
        <v>23741.25</v>
      </c>
      <c r="S505" s="52">
        <f t="shared" si="89"/>
        <v>23742</v>
      </c>
      <c r="T505" s="53">
        <f t="shared" si="84"/>
        <v>65</v>
      </c>
      <c r="U505" s="49">
        <f t="shared" si="90"/>
        <v>-50.997946611909654</v>
      </c>
      <c r="V505" s="50">
        <f>(Gesamt!$B$2-IF(I505=0,G505,I505))/365.25</f>
        <v>116</v>
      </c>
      <c r="W505" s="50">
        <f t="shared" si="85"/>
        <v>65.002053388090346</v>
      </c>
      <c r="X505" s="54">
        <f>(F505+(IF(C505="W",IF(F505&lt;23347,VLOOKUP(23346,Staffelung,2,FALSE)*365.25,IF(F505&gt;24990,VLOOKUP(24991,Staffelung,2,FALSE)*365.25,VLOOKUP(F505,Staffelung,2,FALSE)*365.25)),Gesamt!$B$26*365.25)))</f>
        <v>23741.25</v>
      </c>
      <c r="Y505" s="52">
        <f t="shared" si="91"/>
        <v>23742</v>
      </c>
      <c r="Z505" s="53">
        <f t="shared" si="86"/>
        <v>65</v>
      </c>
      <c r="AA505" s="55">
        <f>IF(YEAR(Y505)&lt;=YEAR(Gesamt!$B$2),0,IF(V505&lt;Gesamt!$B$32,(IF(I505=0,G505,I505)+365.25*Gesamt!$B$32),0))</f>
        <v>0</v>
      </c>
      <c r="AB505" s="56">
        <f>IF(U505&lt;Gesamt!$B$36,Gesamt!$C$36,IF(U505&lt;Gesamt!$B$37,Gesamt!$C$37,IF(U505&lt;Gesamt!$B$38,Gesamt!$C$38,Gesamt!$C$39)))</f>
        <v>0</v>
      </c>
      <c r="AC505" s="36">
        <f>IF(AA505&gt;0,IF(AA505&lt;X505,K505/12*Gesamt!$C$32*(1+L505)^(Gesamt!$B$32-VB!V505)*(1+$K$4),0),0)</f>
        <v>0</v>
      </c>
      <c r="AD505" s="36">
        <f>(AC505/Gesamt!$B$32*V505/((1+Gesamt!$B$29)^(Gesamt!$B$32-VB!V505))*(1+AB505))</f>
        <v>0</v>
      </c>
      <c r="AE505" s="55">
        <f>IF(YEAR($Y505)&lt;=YEAR(Gesamt!$B$2),0,IF($V505&lt;Gesamt!$B$33,(IF($I505=0,$G505,$I505)+365.25*Gesamt!$B$33),0))</f>
        <v>0</v>
      </c>
      <c r="AF505" s="36" t="b">
        <f>IF(AE505&gt;0,IF(AE505&lt;$Y505,$K505/12*Gesamt!$C$33*(1+$L505)^(Gesamt!$B$33-VB!$V505)*(1+$K$4),IF(W505&gt;=35,K505/12*Gesamt!$C$33*(1+L505)^(W505-VB!V505)*(1+$K$4),0)))</f>
        <v>0</v>
      </c>
      <c r="AG505" s="36">
        <f>IF(W505&gt;=40,(AF505/Gesamt!$B$33*V505/((1+Gesamt!$B$29)^(Gesamt!$B$33-VB!V505))*(1+AB505)),IF(W505&gt;=35,(AF505/W505*V505/((1+Gesamt!$B$29)^(W505-VB!V505))*(1+AB505)),0))</f>
        <v>0</v>
      </c>
    </row>
    <row r="506" spans="4:33" x14ac:dyDescent="0.15">
      <c r="D506" s="41"/>
      <c r="F506" s="40"/>
      <c r="G506" s="40"/>
      <c r="J506" s="47"/>
      <c r="K506" s="32">
        <f t="shared" si="87"/>
        <v>0</v>
      </c>
      <c r="L506" s="48">
        <v>1.4999999999999999E-2</v>
      </c>
      <c r="M506" s="49">
        <f t="shared" si="88"/>
        <v>-50.997946611909654</v>
      </c>
      <c r="N506" s="50">
        <f>(Gesamt!$B$2-IF(H506=0,G506,H506))/365.25</f>
        <v>116</v>
      </c>
      <c r="O506" s="50">
        <f t="shared" si="83"/>
        <v>65.002053388090346</v>
      </c>
      <c r="P506" s="51">
        <f>IF(AND(OR(AND(H506&lt;=Gesamt!$B$11,G506&lt;=Gesamt!$B$11),AND(H506&gt;0,H506&lt;=Gesamt!$B$11)), O506&gt;=Gesamt!$B$4),VLOOKUP(O506,Gesamt!$B$4:$C$9,2),0)</f>
        <v>12</v>
      </c>
      <c r="Q506" s="37">
        <f>IF(M506&gt;0,((P506*K506/12)/O506*N506*((1+L506)^M506))/((1+Gesamt!$B$29)^(O506-N506)),0)</f>
        <v>0</v>
      </c>
      <c r="R506" s="52">
        <f>(F506+(IF(C506="W",IF(F506&lt;23347,VLOOKUP(23346,Staffelung,2,FALSE)*365.25,IF(F506&gt;24990,VLOOKUP(24991,Staffelung,2,FALSE)*365.25,VLOOKUP(F506,Staffelung,2,FALSE)*365.25)),Gesamt!$B$26*365.25)))</f>
        <v>23741.25</v>
      </c>
      <c r="S506" s="52">
        <f t="shared" si="89"/>
        <v>23742</v>
      </c>
      <c r="T506" s="53">
        <f t="shared" si="84"/>
        <v>65</v>
      </c>
      <c r="U506" s="49">
        <f t="shared" si="90"/>
        <v>-50.997946611909654</v>
      </c>
      <c r="V506" s="50">
        <f>(Gesamt!$B$2-IF(I506=0,G506,I506))/365.25</f>
        <v>116</v>
      </c>
      <c r="W506" s="50">
        <f t="shared" si="85"/>
        <v>65.002053388090346</v>
      </c>
      <c r="X506" s="54">
        <f>(F506+(IF(C506="W",IF(F506&lt;23347,VLOOKUP(23346,Staffelung,2,FALSE)*365.25,IF(F506&gt;24990,VLOOKUP(24991,Staffelung,2,FALSE)*365.25,VLOOKUP(F506,Staffelung,2,FALSE)*365.25)),Gesamt!$B$26*365.25)))</f>
        <v>23741.25</v>
      </c>
      <c r="Y506" s="52">
        <f t="shared" si="91"/>
        <v>23742</v>
      </c>
      <c r="Z506" s="53">
        <f t="shared" si="86"/>
        <v>65</v>
      </c>
      <c r="AA506" s="55">
        <f>IF(YEAR(Y506)&lt;=YEAR(Gesamt!$B$2),0,IF(V506&lt;Gesamt!$B$32,(IF(I506=0,G506,I506)+365.25*Gesamt!$B$32),0))</f>
        <v>0</v>
      </c>
      <c r="AB506" s="56">
        <f>IF(U506&lt;Gesamt!$B$36,Gesamt!$C$36,IF(U506&lt;Gesamt!$B$37,Gesamt!$C$37,IF(U506&lt;Gesamt!$B$38,Gesamt!$C$38,Gesamt!$C$39)))</f>
        <v>0</v>
      </c>
      <c r="AC506" s="36">
        <f>IF(AA506&gt;0,IF(AA506&lt;X506,K506/12*Gesamt!$C$32*(1+L506)^(Gesamt!$B$32-VB!V506)*(1+$K$4),0),0)</f>
        <v>0</v>
      </c>
      <c r="AD506" s="36">
        <f>(AC506/Gesamt!$B$32*V506/((1+Gesamt!$B$29)^(Gesamt!$B$32-VB!V506))*(1+AB506))</f>
        <v>0</v>
      </c>
      <c r="AE506" s="55">
        <f>IF(YEAR($Y506)&lt;=YEAR(Gesamt!$B$2),0,IF($V506&lt;Gesamt!$B$33,(IF($I506=0,$G506,$I506)+365.25*Gesamt!$B$33),0))</f>
        <v>0</v>
      </c>
      <c r="AF506" s="36" t="b">
        <f>IF(AE506&gt;0,IF(AE506&lt;$Y506,$K506/12*Gesamt!$C$33*(1+$L506)^(Gesamt!$B$33-VB!$V506)*(1+$K$4),IF(W506&gt;=35,K506/12*Gesamt!$C$33*(1+L506)^(W506-VB!V506)*(1+$K$4),0)))</f>
        <v>0</v>
      </c>
      <c r="AG506" s="36">
        <f>IF(W506&gt;=40,(AF506/Gesamt!$B$33*V506/((1+Gesamt!$B$29)^(Gesamt!$B$33-VB!V506))*(1+AB506)),IF(W506&gt;=35,(AF506/W506*V506/((1+Gesamt!$B$29)^(W506-VB!V506))*(1+AB506)),0))</f>
        <v>0</v>
      </c>
    </row>
    <row r="507" spans="4:33" x14ac:dyDescent="0.15">
      <c r="D507" s="41"/>
      <c r="F507" s="40"/>
      <c r="G507" s="40"/>
      <c r="J507" s="47"/>
      <c r="K507" s="32">
        <f t="shared" si="87"/>
        <v>0</v>
      </c>
      <c r="L507" s="48">
        <v>1.4999999999999999E-2</v>
      </c>
      <c r="M507" s="49">
        <f t="shared" si="88"/>
        <v>-50.997946611909654</v>
      </c>
      <c r="N507" s="50">
        <f>(Gesamt!$B$2-IF(H507=0,G507,H507))/365.25</f>
        <v>116</v>
      </c>
      <c r="O507" s="50">
        <f t="shared" si="83"/>
        <v>65.002053388090346</v>
      </c>
      <c r="P507" s="51">
        <f>IF(AND(OR(AND(H507&lt;=Gesamt!$B$11,G507&lt;=Gesamt!$B$11),AND(H507&gt;0,H507&lt;=Gesamt!$B$11)), O507&gt;=Gesamt!$B$4),VLOOKUP(O507,Gesamt!$B$4:$C$9,2),0)</f>
        <v>12</v>
      </c>
      <c r="Q507" s="37">
        <f>IF(M507&gt;0,((P507*K507/12)/O507*N507*((1+L507)^M507))/((1+Gesamt!$B$29)^(O507-N507)),0)</f>
        <v>0</v>
      </c>
      <c r="R507" s="52">
        <f>(F507+(IF(C507="W",IF(F507&lt;23347,VLOOKUP(23346,Staffelung,2,FALSE)*365.25,IF(F507&gt;24990,VLOOKUP(24991,Staffelung,2,FALSE)*365.25,VLOOKUP(F507,Staffelung,2,FALSE)*365.25)),Gesamt!$B$26*365.25)))</f>
        <v>23741.25</v>
      </c>
      <c r="S507" s="52">
        <f t="shared" si="89"/>
        <v>23742</v>
      </c>
      <c r="T507" s="53">
        <f t="shared" si="84"/>
        <v>65</v>
      </c>
      <c r="U507" s="49">
        <f t="shared" si="90"/>
        <v>-50.997946611909654</v>
      </c>
      <c r="V507" s="50">
        <f>(Gesamt!$B$2-IF(I507=0,G507,I507))/365.25</f>
        <v>116</v>
      </c>
      <c r="W507" s="50">
        <f t="shared" si="85"/>
        <v>65.002053388090346</v>
      </c>
      <c r="X507" s="54">
        <f>(F507+(IF(C507="W",IF(F507&lt;23347,VLOOKUP(23346,Staffelung,2,FALSE)*365.25,IF(F507&gt;24990,VLOOKUP(24991,Staffelung,2,FALSE)*365.25,VLOOKUP(F507,Staffelung,2,FALSE)*365.25)),Gesamt!$B$26*365.25)))</f>
        <v>23741.25</v>
      </c>
      <c r="Y507" s="52">
        <f t="shared" si="91"/>
        <v>23742</v>
      </c>
      <c r="Z507" s="53">
        <f t="shared" si="86"/>
        <v>65</v>
      </c>
      <c r="AA507" s="55">
        <f>IF(YEAR(Y507)&lt;=YEAR(Gesamt!$B$2),0,IF(V507&lt;Gesamt!$B$32,(IF(I507=0,G507,I507)+365.25*Gesamt!$B$32),0))</f>
        <v>0</v>
      </c>
      <c r="AB507" s="56">
        <f>IF(U507&lt;Gesamt!$B$36,Gesamt!$C$36,IF(U507&lt;Gesamt!$B$37,Gesamt!$C$37,IF(U507&lt;Gesamt!$B$38,Gesamt!$C$38,Gesamt!$C$39)))</f>
        <v>0</v>
      </c>
      <c r="AC507" s="36">
        <f>IF(AA507&gt;0,IF(AA507&lt;X507,K507/12*Gesamt!$C$32*(1+L507)^(Gesamt!$B$32-VB!V507)*(1+$K$4),0),0)</f>
        <v>0</v>
      </c>
      <c r="AD507" s="36">
        <f>(AC507/Gesamt!$B$32*V507/((1+Gesamt!$B$29)^(Gesamt!$B$32-VB!V507))*(1+AB507))</f>
        <v>0</v>
      </c>
      <c r="AE507" s="55">
        <f>IF(YEAR($Y507)&lt;=YEAR(Gesamt!$B$2),0,IF($V507&lt;Gesamt!$B$33,(IF($I507=0,$G507,$I507)+365.25*Gesamt!$B$33),0))</f>
        <v>0</v>
      </c>
      <c r="AF507" s="36" t="b">
        <f>IF(AE507&gt;0,IF(AE507&lt;$Y507,$K507/12*Gesamt!$C$33*(1+$L507)^(Gesamt!$B$33-VB!$V507)*(1+$K$4),IF(W507&gt;=35,K507/12*Gesamt!$C$33*(1+L507)^(W507-VB!V507)*(1+$K$4),0)))</f>
        <v>0</v>
      </c>
      <c r="AG507" s="36">
        <f>IF(W507&gt;=40,(AF507/Gesamt!$B$33*V507/((1+Gesamt!$B$29)^(Gesamt!$B$33-VB!V507))*(1+AB507)),IF(W507&gt;=35,(AF507/W507*V507/((1+Gesamt!$B$29)^(W507-VB!V507))*(1+AB507)),0))</f>
        <v>0</v>
      </c>
    </row>
    <row r="508" spans="4:33" x14ac:dyDescent="0.15">
      <c r="D508" s="41"/>
      <c r="F508" s="40"/>
      <c r="G508" s="40"/>
      <c r="J508" s="47"/>
      <c r="K508" s="32">
        <f t="shared" si="87"/>
        <v>0</v>
      </c>
      <c r="L508" s="48">
        <v>1.4999999999999999E-2</v>
      </c>
      <c r="M508" s="49">
        <f t="shared" si="88"/>
        <v>-50.997946611909654</v>
      </c>
      <c r="N508" s="50">
        <f>(Gesamt!$B$2-IF(H508=0,G508,H508))/365.25</f>
        <v>116</v>
      </c>
      <c r="O508" s="50">
        <f t="shared" si="83"/>
        <v>65.002053388090346</v>
      </c>
      <c r="P508" s="51">
        <f>IF(AND(OR(AND(H508&lt;=Gesamt!$B$11,G508&lt;=Gesamt!$B$11),AND(H508&gt;0,H508&lt;=Gesamt!$B$11)), O508&gt;=Gesamt!$B$4),VLOOKUP(O508,Gesamt!$B$4:$C$9,2),0)</f>
        <v>12</v>
      </c>
      <c r="Q508" s="37">
        <f>IF(M508&gt;0,((P508*K508/12)/O508*N508*((1+L508)^M508))/((1+Gesamt!$B$29)^(O508-N508)),0)</f>
        <v>0</v>
      </c>
      <c r="R508" s="52">
        <f>(F508+(IF(C508="W",IF(F508&lt;23347,VLOOKUP(23346,Staffelung,2,FALSE)*365.25,IF(F508&gt;24990,VLOOKUP(24991,Staffelung,2,FALSE)*365.25,VLOOKUP(F508,Staffelung,2,FALSE)*365.25)),Gesamt!$B$26*365.25)))</f>
        <v>23741.25</v>
      </c>
      <c r="S508" s="52">
        <f t="shared" si="89"/>
        <v>23742</v>
      </c>
      <c r="T508" s="53">
        <f t="shared" si="84"/>
        <v>65</v>
      </c>
      <c r="U508" s="49">
        <f t="shared" si="90"/>
        <v>-50.997946611909654</v>
      </c>
      <c r="V508" s="50">
        <f>(Gesamt!$B$2-IF(I508=0,G508,I508))/365.25</f>
        <v>116</v>
      </c>
      <c r="W508" s="50">
        <f t="shared" si="85"/>
        <v>65.002053388090346</v>
      </c>
      <c r="X508" s="54">
        <f>(F508+(IF(C508="W",IF(F508&lt;23347,VLOOKUP(23346,Staffelung,2,FALSE)*365.25,IF(F508&gt;24990,VLOOKUP(24991,Staffelung,2,FALSE)*365.25,VLOOKUP(F508,Staffelung,2,FALSE)*365.25)),Gesamt!$B$26*365.25)))</f>
        <v>23741.25</v>
      </c>
      <c r="Y508" s="52">
        <f t="shared" si="91"/>
        <v>23742</v>
      </c>
      <c r="Z508" s="53">
        <f t="shared" si="86"/>
        <v>65</v>
      </c>
      <c r="AA508" s="55">
        <f>IF(YEAR(Y508)&lt;=YEAR(Gesamt!$B$2),0,IF(V508&lt;Gesamt!$B$32,(IF(I508=0,G508,I508)+365.25*Gesamt!$B$32),0))</f>
        <v>0</v>
      </c>
      <c r="AB508" s="56">
        <f>IF(U508&lt;Gesamt!$B$36,Gesamt!$C$36,IF(U508&lt;Gesamt!$B$37,Gesamt!$C$37,IF(U508&lt;Gesamt!$B$38,Gesamt!$C$38,Gesamt!$C$39)))</f>
        <v>0</v>
      </c>
      <c r="AC508" s="36">
        <f>IF(AA508&gt;0,IF(AA508&lt;X508,K508/12*Gesamt!$C$32*(1+L508)^(Gesamt!$B$32-VB!V508)*(1+$K$4),0),0)</f>
        <v>0</v>
      </c>
      <c r="AD508" s="36">
        <f>(AC508/Gesamt!$B$32*V508/((1+Gesamt!$B$29)^(Gesamt!$B$32-VB!V508))*(1+AB508))</f>
        <v>0</v>
      </c>
      <c r="AE508" s="55">
        <f>IF(YEAR($Y508)&lt;=YEAR(Gesamt!$B$2),0,IF($V508&lt;Gesamt!$B$33,(IF($I508=0,$G508,$I508)+365.25*Gesamt!$B$33),0))</f>
        <v>0</v>
      </c>
      <c r="AF508" s="36" t="b">
        <f>IF(AE508&gt;0,IF(AE508&lt;$Y508,$K508/12*Gesamt!$C$33*(1+$L508)^(Gesamt!$B$33-VB!$V508)*(1+$K$4),IF(W508&gt;=35,K508/12*Gesamt!$C$33*(1+L508)^(W508-VB!V508)*(1+$K$4),0)))</f>
        <v>0</v>
      </c>
      <c r="AG508" s="36">
        <f>IF(W508&gt;=40,(AF508/Gesamt!$B$33*V508/((1+Gesamt!$B$29)^(Gesamt!$B$33-VB!V508))*(1+AB508)),IF(W508&gt;=35,(AF508/W508*V508/((1+Gesamt!$B$29)^(W508-VB!V508))*(1+AB508)),0))</f>
        <v>0</v>
      </c>
    </row>
    <row r="509" spans="4:33" x14ac:dyDescent="0.15">
      <c r="D509" s="41"/>
      <c r="F509" s="40"/>
      <c r="G509" s="40"/>
      <c r="J509" s="47"/>
      <c r="K509" s="32">
        <f t="shared" si="87"/>
        <v>0</v>
      </c>
      <c r="L509" s="48">
        <v>1.4999999999999999E-2</v>
      </c>
      <c r="M509" s="49">
        <f t="shared" si="88"/>
        <v>-50.997946611909654</v>
      </c>
      <c r="N509" s="50">
        <f>(Gesamt!$B$2-IF(H509=0,G509,H509))/365.25</f>
        <v>116</v>
      </c>
      <c r="O509" s="50">
        <f t="shared" si="83"/>
        <v>65.002053388090346</v>
      </c>
      <c r="P509" s="51">
        <f>IF(AND(OR(AND(H509&lt;=Gesamt!$B$11,G509&lt;=Gesamt!$B$11),AND(H509&gt;0,H509&lt;=Gesamt!$B$11)), O509&gt;=Gesamt!$B$4),VLOOKUP(O509,Gesamt!$B$4:$C$9,2),0)</f>
        <v>12</v>
      </c>
      <c r="Q509" s="37">
        <f>IF(M509&gt;0,((P509*K509/12)/O509*N509*((1+L509)^M509))/((1+Gesamt!$B$29)^(O509-N509)),0)</f>
        <v>0</v>
      </c>
      <c r="R509" s="52">
        <f>(F509+(IF(C509="W",IF(F509&lt;23347,VLOOKUP(23346,Staffelung,2,FALSE)*365.25,IF(F509&gt;24990,VLOOKUP(24991,Staffelung,2,FALSE)*365.25,VLOOKUP(F509,Staffelung,2,FALSE)*365.25)),Gesamt!$B$26*365.25)))</f>
        <v>23741.25</v>
      </c>
      <c r="S509" s="52">
        <f t="shared" si="89"/>
        <v>23742</v>
      </c>
      <c r="T509" s="53">
        <f t="shared" si="84"/>
        <v>65</v>
      </c>
      <c r="U509" s="49">
        <f t="shared" si="90"/>
        <v>-50.997946611909654</v>
      </c>
      <c r="V509" s="50">
        <f>(Gesamt!$B$2-IF(I509=0,G509,I509))/365.25</f>
        <v>116</v>
      </c>
      <c r="W509" s="50">
        <f t="shared" si="85"/>
        <v>65.002053388090346</v>
      </c>
      <c r="X509" s="54">
        <f>(F509+(IF(C509="W",IF(F509&lt;23347,VLOOKUP(23346,Staffelung,2,FALSE)*365.25,IF(F509&gt;24990,VLOOKUP(24991,Staffelung,2,FALSE)*365.25,VLOOKUP(F509,Staffelung,2,FALSE)*365.25)),Gesamt!$B$26*365.25)))</f>
        <v>23741.25</v>
      </c>
      <c r="Y509" s="52">
        <f t="shared" si="91"/>
        <v>23742</v>
      </c>
      <c r="Z509" s="53">
        <f t="shared" si="86"/>
        <v>65</v>
      </c>
      <c r="AA509" s="55">
        <f>IF(YEAR(Y509)&lt;=YEAR(Gesamt!$B$2),0,IF(V509&lt;Gesamt!$B$32,(IF(I509=0,G509,I509)+365.25*Gesamt!$B$32),0))</f>
        <v>0</v>
      </c>
      <c r="AB509" s="56">
        <f>IF(U509&lt;Gesamt!$B$36,Gesamt!$C$36,IF(U509&lt;Gesamt!$B$37,Gesamt!$C$37,IF(U509&lt;Gesamt!$B$38,Gesamt!$C$38,Gesamt!$C$39)))</f>
        <v>0</v>
      </c>
      <c r="AC509" s="36">
        <f>IF(AA509&gt;0,IF(AA509&lt;X509,K509/12*Gesamt!$C$32*(1+L509)^(Gesamt!$B$32-VB!V509)*(1+$K$4),0),0)</f>
        <v>0</v>
      </c>
      <c r="AD509" s="36">
        <f>(AC509/Gesamt!$B$32*V509/((1+Gesamt!$B$29)^(Gesamt!$B$32-VB!V509))*(1+AB509))</f>
        <v>0</v>
      </c>
      <c r="AE509" s="55">
        <f>IF(YEAR($Y509)&lt;=YEAR(Gesamt!$B$2),0,IF($V509&lt;Gesamt!$B$33,(IF($I509=0,$G509,$I509)+365.25*Gesamt!$B$33),0))</f>
        <v>0</v>
      </c>
      <c r="AF509" s="36" t="b">
        <f>IF(AE509&gt;0,IF(AE509&lt;$Y509,$K509/12*Gesamt!$C$33*(1+$L509)^(Gesamt!$B$33-VB!$V509)*(1+$K$4),IF(W509&gt;=35,K509/12*Gesamt!$C$33*(1+L509)^(W509-VB!V509)*(1+$K$4),0)))</f>
        <v>0</v>
      </c>
      <c r="AG509" s="36">
        <f>IF(W509&gt;=40,(AF509/Gesamt!$B$33*V509/((1+Gesamt!$B$29)^(Gesamt!$B$33-VB!V509))*(1+AB509)),IF(W509&gt;=35,(AF509/W509*V509/((1+Gesamt!$B$29)^(W509-VB!V509))*(1+AB509)),0))</f>
        <v>0</v>
      </c>
    </row>
    <row r="510" spans="4:33" x14ac:dyDescent="0.15">
      <c r="D510" s="41"/>
      <c r="F510" s="40"/>
      <c r="G510" s="40"/>
      <c r="J510" s="47"/>
      <c r="K510" s="32">
        <f t="shared" si="87"/>
        <v>0</v>
      </c>
      <c r="L510" s="48">
        <v>1.4999999999999999E-2</v>
      </c>
      <c r="M510" s="49">
        <f t="shared" si="88"/>
        <v>-50.997946611909654</v>
      </c>
      <c r="N510" s="50">
        <f>(Gesamt!$B$2-IF(H510=0,G510,H510))/365.25</f>
        <v>116</v>
      </c>
      <c r="O510" s="50">
        <f t="shared" si="83"/>
        <v>65.002053388090346</v>
      </c>
      <c r="P510" s="51">
        <f>IF(AND(OR(AND(H510&lt;=Gesamt!$B$11,G510&lt;=Gesamt!$B$11),AND(H510&gt;0,H510&lt;=Gesamt!$B$11)), O510&gt;=Gesamt!$B$4),VLOOKUP(O510,Gesamt!$B$4:$C$9,2),0)</f>
        <v>12</v>
      </c>
      <c r="Q510" s="37">
        <f>IF(M510&gt;0,((P510*K510/12)/O510*N510*((1+L510)^M510))/((1+Gesamt!$B$29)^(O510-N510)),0)</f>
        <v>0</v>
      </c>
      <c r="R510" s="52">
        <f>(F510+(IF(C510="W",IF(F510&lt;23347,VLOOKUP(23346,Staffelung,2,FALSE)*365.25,IF(F510&gt;24990,VLOOKUP(24991,Staffelung,2,FALSE)*365.25,VLOOKUP(F510,Staffelung,2,FALSE)*365.25)),Gesamt!$B$26*365.25)))</f>
        <v>23741.25</v>
      </c>
      <c r="S510" s="52">
        <f t="shared" si="89"/>
        <v>23742</v>
      </c>
      <c r="T510" s="53">
        <f t="shared" si="84"/>
        <v>65</v>
      </c>
      <c r="U510" s="49">
        <f t="shared" si="90"/>
        <v>-50.997946611909654</v>
      </c>
      <c r="V510" s="50">
        <f>(Gesamt!$B$2-IF(I510=0,G510,I510))/365.25</f>
        <v>116</v>
      </c>
      <c r="W510" s="50">
        <f t="shared" si="85"/>
        <v>65.002053388090346</v>
      </c>
      <c r="X510" s="54">
        <f>(F510+(IF(C510="W",IF(F510&lt;23347,VLOOKUP(23346,Staffelung,2,FALSE)*365.25,IF(F510&gt;24990,VLOOKUP(24991,Staffelung,2,FALSE)*365.25,VLOOKUP(F510,Staffelung,2,FALSE)*365.25)),Gesamt!$B$26*365.25)))</f>
        <v>23741.25</v>
      </c>
      <c r="Y510" s="52">
        <f t="shared" si="91"/>
        <v>23742</v>
      </c>
      <c r="Z510" s="53">
        <f t="shared" si="86"/>
        <v>65</v>
      </c>
      <c r="AA510" s="55">
        <f>IF(YEAR(Y510)&lt;=YEAR(Gesamt!$B$2),0,IF(V510&lt;Gesamt!$B$32,(IF(I510=0,G510,I510)+365.25*Gesamt!$B$32),0))</f>
        <v>0</v>
      </c>
      <c r="AB510" s="56">
        <f>IF(U510&lt;Gesamt!$B$36,Gesamt!$C$36,IF(U510&lt;Gesamt!$B$37,Gesamt!$C$37,IF(U510&lt;Gesamt!$B$38,Gesamt!$C$38,Gesamt!$C$39)))</f>
        <v>0</v>
      </c>
      <c r="AC510" s="36">
        <f>IF(AA510&gt;0,IF(AA510&lt;X510,K510/12*Gesamt!$C$32*(1+L510)^(Gesamt!$B$32-VB!V510)*(1+$K$4),0),0)</f>
        <v>0</v>
      </c>
      <c r="AD510" s="36">
        <f>(AC510/Gesamt!$B$32*V510/((1+Gesamt!$B$29)^(Gesamt!$B$32-VB!V510))*(1+AB510))</f>
        <v>0</v>
      </c>
      <c r="AE510" s="55">
        <f>IF(YEAR($Y510)&lt;=YEAR(Gesamt!$B$2),0,IF($V510&lt;Gesamt!$B$33,(IF($I510=0,$G510,$I510)+365.25*Gesamt!$B$33),0))</f>
        <v>0</v>
      </c>
      <c r="AF510" s="36" t="b">
        <f>IF(AE510&gt;0,IF(AE510&lt;$Y510,$K510/12*Gesamt!$C$33*(1+$L510)^(Gesamt!$B$33-VB!$V510)*(1+$K$4),IF(W510&gt;=35,K510/12*Gesamt!$C$33*(1+L510)^(W510-VB!V510)*(1+$K$4),0)))</f>
        <v>0</v>
      </c>
      <c r="AG510" s="36">
        <f>IF(W510&gt;=40,(AF510/Gesamt!$B$33*V510/((1+Gesamt!$B$29)^(Gesamt!$B$33-VB!V510))*(1+AB510)),IF(W510&gt;=35,(AF510/W510*V510/((1+Gesamt!$B$29)^(W510-VB!V510))*(1+AB510)),0))</f>
        <v>0</v>
      </c>
    </row>
    <row r="511" spans="4:33" x14ac:dyDescent="0.15">
      <c r="D511" s="41"/>
      <c r="F511" s="40"/>
      <c r="G511" s="40"/>
      <c r="J511" s="47"/>
      <c r="K511" s="32">
        <f t="shared" si="87"/>
        <v>0</v>
      </c>
      <c r="L511" s="48">
        <v>1.4999999999999999E-2</v>
      </c>
      <c r="M511" s="49">
        <f t="shared" si="88"/>
        <v>-50.997946611909654</v>
      </c>
      <c r="N511" s="50">
        <f>(Gesamt!$B$2-IF(H511=0,G511,H511))/365.25</f>
        <v>116</v>
      </c>
      <c r="O511" s="50">
        <f t="shared" si="83"/>
        <v>65.002053388090346</v>
      </c>
      <c r="P511" s="51">
        <f>IF(AND(OR(AND(H511&lt;=Gesamt!$B$11,G511&lt;=Gesamt!$B$11),AND(H511&gt;0,H511&lt;=Gesamt!$B$11)), O511&gt;=Gesamt!$B$4),VLOOKUP(O511,Gesamt!$B$4:$C$9,2),0)</f>
        <v>12</v>
      </c>
      <c r="Q511" s="37">
        <f>IF(M511&gt;0,((P511*K511/12)/O511*N511*((1+L511)^M511))/((1+Gesamt!$B$29)^(O511-N511)),0)</f>
        <v>0</v>
      </c>
      <c r="R511" s="52">
        <f>(F511+(IF(C511="W",IF(F511&lt;23347,VLOOKUP(23346,Staffelung,2,FALSE)*365.25,IF(F511&gt;24990,VLOOKUP(24991,Staffelung,2,FALSE)*365.25,VLOOKUP(F511,Staffelung,2,FALSE)*365.25)),Gesamt!$B$26*365.25)))</f>
        <v>23741.25</v>
      </c>
      <c r="S511" s="52">
        <f t="shared" si="89"/>
        <v>23742</v>
      </c>
      <c r="T511" s="53">
        <f t="shared" si="84"/>
        <v>65</v>
      </c>
      <c r="U511" s="49">
        <f t="shared" si="90"/>
        <v>-50.997946611909654</v>
      </c>
      <c r="V511" s="50">
        <f>(Gesamt!$B$2-IF(I511=0,G511,I511))/365.25</f>
        <v>116</v>
      </c>
      <c r="W511" s="50">
        <f t="shared" si="85"/>
        <v>65.002053388090346</v>
      </c>
      <c r="X511" s="54">
        <f>(F511+(IF(C511="W",IF(F511&lt;23347,VLOOKUP(23346,Staffelung,2,FALSE)*365.25,IF(F511&gt;24990,VLOOKUP(24991,Staffelung,2,FALSE)*365.25,VLOOKUP(F511,Staffelung,2,FALSE)*365.25)),Gesamt!$B$26*365.25)))</f>
        <v>23741.25</v>
      </c>
      <c r="Y511" s="52">
        <f t="shared" si="91"/>
        <v>23742</v>
      </c>
      <c r="Z511" s="53">
        <f t="shared" si="86"/>
        <v>65</v>
      </c>
      <c r="AA511" s="55">
        <f>IF(YEAR(Y511)&lt;=YEAR(Gesamt!$B$2),0,IF(V511&lt;Gesamt!$B$32,(IF(I511=0,G511,I511)+365.25*Gesamt!$B$32),0))</f>
        <v>0</v>
      </c>
      <c r="AB511" s="56">
        <f>IF(U511&lt;Gesamt!$B$36,Gesamt!$C$36,IF(U511&lt;Gesamt!$B$37,Gesamt!$C$37,IF(U511&lt;Gesamt!$B$38,Gesamt!$C$38,Gesamt!$C$39)))</f>
        <v>0</v>
      </c>
      <c r="AC511" s="36">
        <f>IF(AA511&gt;0,IF(AA511&lt;X511,K511/12*Gesamt!$C$32*(1+L511)^(Gesamt!$B$32-VB!V511)*(1+$K$4),0),0)</f>
        <v>0</v>
      </c>
      <c r="AD511" s="36">
        <f>(AC511/Gesamt!$B$32*V511/((1+Gesamt!$B$29)^(Gesamt!$B$32-VB!V511))*(1+AB511))</f>
        <v>0</v>
      </c>
      <c r="AE511" s="55">
        <f>IF(YEAR($Y511)&lt;=YEAR(Gesamt!$B$2),0,IF($V511&lt;Gesamt!$B$33,(IF($I511=0,$G511,$I511)+365.25*Gesamt!$B$33),0))</f>
        <v>0</v>
      </c>
      <c r="AF511" s="36" t="b">
        <f>IF(AE511&gt;0,IF(AE511&lt;$Y511,$K511/12*Gesamt!$C$33*(1+$L511)^(Gesamt!$B$33-VB!$V511)*(1+$K$4),IF(W511&gt;=35,K511/12*Gesamt!$C$33*(1+L511)^(W511-VB!V511)*(1+$K$4),0)))</f>
        <v>0</v>
      </c>
      <c r="AG511" s="36">
        <f>IF(W511&gt;=40,(AF511/Gesamt!$B$33*V511/((1+Gesamt!$B$29)^(Gesamt!$B$33-VB!V511))*(1+AB511)),IF(W511&gt;=35,(AF511/W511*V511/((1+Gesamt!$B$29)^(W511-VB!V511))*(1+AB511)),0))</f>
        <v>0</v>
      </c>
    </row>
    <row r="512" spans="4:33" x14ac:dyDescent="0.15">
      <c r="D512" s="41"/>
      <c r="F512" s="40"/>
      <c r="G512" s="40"/>
      <c r="J512" s="47"/>
      <c r="K512" s="32">
        <f t="shared" si="87"/>
        <v>0</v>
      </c>
      <c r="L512" s="48">
        <v>1.4999999999999999E-2</v>
      </c>
      <c r="M512" s="49">
        <f t="shared" si="88"/>
        <v>-50.997946611909654</v>
      </c>
      <c r="N512" s="50">
        <f>(Gesamt!$B$2-IF(H512=0,G512,H512))/365.25</f>
        <v>116</v>
      </c>
      <c r="O512" s="50">
        <f t="shared" si="83"/>
        <v>65.002053388090346</v>
      </c>
      <c r="P512" s="51">
        <f>IF(AND(OR(AND(H512&lt;=Gesamt!$B$11,G512&lt;=Gesamt!$B$11),AND(H512&gt;0,H512&lt;=Gesamt!$B$11)), O512&gt;=Gesamt!$B$4),VLOOKUP(O512,Gesamt!$B$4:$C$9,2),0)</f>
        <v>12</v>
      </c>
      <c r="Q512" s="37">
        <f>IF(M512&gt;0,((P512*K512/12)/O512*N512*((1+L512)^M512))/((1+Gesamt!$B$29)^(O512-N512)),0)</f>
        <v>0</v>
      </c>
      <c r="R512" s="52">
        <f>(F512+(IF(C512="W",IF(F512&lt;23347,VLOOKUP(23346,Staffelung,2,FALSE)*365.25,IF(F512&gt;24990,VLOOKUP(24991,Staffelung,2,FALSE)*365.25,VLOOKUP(F512,Staffelung,2,FALSE)*365.25)),Gesamt!$B$26*365.25)))</f>
        <v>23741.25</v>
      </c>
      <c r="S512" s="52">
        <f t="shared" si="89"/>
        <v>23742</v>
      </c>
      <c r="T512" s="53">
        <f t="shared" si="84"/>
        <v>65</v>
      </c>
      <c r="U512" s="49">
        <f t="shared" si="90"/>
        <v>-50.997946611909654</v>
      </c>
      <c r="V512" s="50">
        <f>(Gesamt!$B$2-IF(I512=0,G512,I512))/365.25</f>
        <v>116</v>
      </c>
      <c r="W512" s="50">
        <f t="shared" si="85"/>
        <v>65.002053388090346</v>
      </c>
      <c r="X512" s="54">
        <f>(F512+(IF(C512="W",IF(F512&lt;23347,VLOOKUP(23346,Staffelung,2,FALSE)*365.25,IF(F512&gt;24990,VLOOKUP(24991,Staffelung,2,FALSE)*365.25,VLOOKUP(F512,Staffelung,2,FALSE)*365.25)),Gesamt!$B$26*365.25)))</f>
        <v>23741.25</v>
      </c>
      <c r="Y512" s="52">
        <f t="shared" si="91"/>
        <v>23742</v>
      </c>
      <c r="Z512" s="53">
        <f t="shared" si="86"/>
        <v>65</v>
      </c>
      <c r="AA512" s="55">
        <f>IF(YEAR(Y512)&lt;=YEAR(Gesamt!$B$2),0,IF(V512&lt;Gesamt!$B$32,(IF(I512=0,G512,I512)+365.25*Gesamt!$B$32),0))</f>
        <v>0</v>
      </c>
      <c r="AB512" s="56">
        <f>IF(U512&lt;Gesamt!$B$36,Gesamt!$C$36,IF(U512&lt;Gesamt!$B$37,Gesamt!$C$37,IF(U512&lt;Gesamt!$B$38,Gesamt!$C$38,Gesamt!$C$39)))</f>
        <v>0</v>
      </c>
      <c r="AC512" s="36">
        <f>IF(AA512&gt;0,IF(AA512&lt;X512,K512/12*Gesamt!$C$32*(1+L512)^(Gesamt!$B$32-VB!V512)*(1+$K$4),0),0)</f>
        <v>0</v>
      </c>
      <c r="AD512" s="36">
        <f>(AC512/Gesamt!$B$32*V512/((1+Gesamt!$B$29)^(Gesamt!$B$32-VB!V512))*(1+AB512))</f>
        <v>0</v>
      </c>
      <c r="AE512" s="55">
        <f>IF(YEAR($Y512)&lt;=YEAR(Gesamt!$B$2),0,IF($V512&lt;Gesamt!$B$33,(IF($I512=0,$G512,$I512)+365.25*Gesamt!$B$33),0))</f>
        <v>0</v>
      </c>
      <c r="AF512" s="36" t="b">
        <f>IF(AE512&gt;0,IF(AE512&lt;$Y512,$K512/12*Gesamt!$C$33*(1+$L512)^(Gesamt!$B$33-VB!$V512)*(1+$K$4),IF(W512&gt;=35,K512/12*Gesamt!$C$33*(1+L512)^(W512-VB!V512)*(1+$K$4),0)))</f>
        <v>0</v>
      </c>
      <c r="AG512" s="36">
        <f>IF(W512&gt;=40,(AF512/Gesamt!$B$33*V512/((1+Gesamt!$B$29)^(Gesamt!$B$33-VB!V512))*(1+AB512)),IF(W512&gt;=35,(AF512/W512*V512/((1+Gesamt!$B$29)^(W512-VB!V512))*(1+AB512)),0))</f>
        <v>0</v>
      </c>
    </row>
    <row r="513" spans="4:33" x14ac:dyDescent="0.15">
      <c r="D513" s="41"/>
      <c r="F513" s="40"/>
      <c r="G513" s="40"/>
      <c r="J513" s="47"/>
      <c r="K513" s="32">
        <f t="shared" si="87"/>
        <v>0</v>
      </c>
      <c r="L513" s="48">
        <v>1.4999999999999999E-2</v>
      </c>
      <c r="M513" s="49">
        <f t="shared" si="88"/>
        <v>-50.997946611909654</v>
      </c>
      <c r="N513" s="50">
        <f>(Gesamt!$B$2-IF(H513=0,G513,H513))/365.25</f>
        <v>116</v>
      </c>
      <c r="O513" s="50">
        <f t="shared" si="83"/>
        <v>65.002053388090346</v>
      </c>
      <c r="P513" s="51">
        <f>IF(AND(OR(AND(H513&lt;=Gesamt!$B$11,G513&lt;=Gesamt!$B$11),AND(H513&gt;0,H513&lt;=Gesamt!$B$11)), O513&gt;=Gesamt!$B$4),VLOOKUP(O513,Gesamt!$B$4:$C$9,2),0)</f>
        <v>12</v>
      </c>
      <c r="Q513" s="37">
        <f>IF(M513&gt;0,((P513*K513/12)/O513*N513*((1+L513)^M513))/((1+Gesamt!$B$29)^(O513-N513)),0)</f>
        <v>0</v>
      </c>
      <c r="R513" s="52">
        <f>(F513+(IF(C513="W",IF(F513&lt;23347,VLOOKUP(23346,Staffelung,2,FALSE)*365.25,IF(F513&gt;24990,VLOOKUP(24991,Staffelung,2,FALSE)*365.25,VLOOKUP(F513,Staffelung,2,FALSE)*365.25)),Gesamt!$B$26*365.25)))</f>
        <v>23741.25</v>
      </c>
      <c r="S513" s="52">
        <f t="shared" si="89"/>
        <v>23742</v>
      </c>
      <c r="T513" s="53">
        <f t="shared" si="84"/>
        <v>65</v>
      </c>
      <c r="U513" s="49">
        <f t="shared" si="90"/>
        <v>-50.997946611909654</v>
      </c>
      <c r="V513" s="50">
        <f>(Gesamt!$B$2-IF(I513=0,G513,I513))/365.25</f>
        <v>116</v>
      </c>
      <c r="W513" s="50">
        <f t="shared" si="85"/>
        <v>65.002053388090346</v>
      </c>
      <c r="X513" s="54">
        <f>(F513+(IF(C513="W",IF(F513&lt;23347,VLOOKUP(23346,Staffelung,2,FALSE)*365.25,IF(F513&gt;24990,VLOOKUP(24991,Staffelung,2,FALSE)*365.25,VLOOKUP(F513,Staffelung,2,FALSE)*365.25)),Gesamt!$B$26*365.25)))</f>
        <v>23741.25</v>
      </c>
      <c r="Y513" s="52">
        <f t="shared" si="91"/>
        <v>23742</v>
      </c>
      <c r="Z513" s="53">
        <f t="shared" si="86"/>
        <v>65</v>
      </c>
      <c r="AA513" s="55">
        <f>IF(YEAR(Y513)&lt;=YEAR(Gesamt!$B$2),0,IF(V513&lt;Gesamt!$B$32,(IF(I513=0,G513,I513)+365.25*Gesamt!$B$32),0))</f>
        <v>0</v>
      </c>
      <c r="AB513" s="56">
        <f>IF(U513&lt;Gesamt!$B$36,Gesamt!$C$36,IF(U513&lt;Gesamt!$B$37,Gesamt!$C$37,IF(U513&lt;Gesamt!$B$38,Gesamt!$C$38,Gesamt!$C$39)))</f>
        <v>0</v>
      </c>
      <c r="AC513" s="36">
        <f>IF(AA513&gt;0,IF(AA513&lt;X513,K513/12*Gesamt!$C$32*(1+L513)^(Gesamt!$B$32-VB!V513)*(1+$K$4),0),0)</f>
        <v>0</v>
      </c>
      <c r="AD513" s="36">
        <f>(AC513/Gesamt!$B$32*V513/((1+Gesamt!$B$29)^(Gesamt!$B$32-VB!V513))*(1+AB513))</f>
        <v>0</v>
      </c>
      <c r="AE513" s="55">
        <f>IF(YEAR($Y513)&lt;=YEAR(Gesamt!$B$2),0,IF($V513&lt;Gesamt!$B$33,(IF($I513=0,$G513,$I513)+365.25*Gesamt!$B$33),0))</f>
        <v>0</v>
      </c>
      <c r="AF513" s="36" t="b">
        <f>IF(AE513&gt;0,IF(AE513&lt;$Y513,$K513/12*Gesamt!$C$33*(1+$L513)^(Gesamt!$B$33-VB!$V513)*(1+$K$4),IF(W513&gt;=35,K513/12*Gesamt!$C$33*(1+L513)^(W513-VB!V513)*(1+$K$4),0)))</f>
        <v>0</v>
      </c>
      <c r="AG513" s="36">
        <f>IF(W513&gt;=40,(AF513/Gesamt!$B$33*V513/((1+Gesamt!$B$29)^(Gesamt!$B$33-VB!V513))*(1+AB513)),IF(W513&gt;=35,(AF513/W513*V513/((1+Gesamt!$B$29)^(W513-VB!V513))*(1+AB513)),0))</f>
        <v>0</v>
      </c>
    </row>
    <row r="514" spans="4:33" x14ac:dyDescent="0.15">
      <c r="D514" s="41"/>
      <c r="F514" s="40"/>
      <c r="G514" s="40"/>
      <c r="J514" s="47"/>
      <c r="K514" s="32">
        <f t="shared" si="87"/>
        <v>0</v>
      </c>
      <c r="L514" s="48">
        <v>1.4999999999999999E-2</v>
      </c>
      <c r="M514" s="49">
        <f t="shared" si="88"/>
        <v>-50.997946611909654</v>
      </c>
      <c r="N514" s="50">
        <f>(Gesamt!$B$2-IF(H514=0,G514,H514))/365.25</f>
        <v>116</v>
      </c>
      <c r="O514" s="50">
        <f t="shared" si="83"/>
        <v>65.002053388090346</v>
      </c>
      <c r="P514" s="51">
        <f>IF(AND(OR(AND(H514&lt;=Gesamt!$B$11,G514&lt;=Gesamt!$B$11),AND(H514&gt;0,H514&lt;=Gesamt!$B$11)), O514&gt;=Gesamt!$B$4),VLOOKUP(O514,Gesamt!$B$4:$C$9,2),0)</f>
        <v>12</v>
      </c>
      <c r="Q514" s="37">
        <f>IF(M514&gt;0,((P514*K514/12)/O514*N514*((1+L514)^M514))/((1+Gesamt!$B$29)^(O514-N514)),0)</f>
        <v>0</v>
      </c>
      <c r="R514" s="52">
        <f>(F514+(IF(C514="W",IF(F514&lt;23347,VLOOKUP(23346,Staffelung,2,FALSE)*365.25,IF(F514&gt;24990,VLOOKUP(24991,Staffelung,2,FALSE)*365.25,VLOOKUP(F514,Staffelung,2,FALSE)*365.25)),Gesamt!$B$26*365.25)))</f>
        <v>23741.25</v>
      </c>
      <c r="S514" s="52">
        <f t="shared" si="89"/>
        <v>23742</v>
      </c>
      <c r="T514" s="53">
        <f t="shared" si="84"/>
        <v>65</v>
      </c>
      <c r="U514" s="49">
        <f t="shared" si="90"/>
        <v>-50.997946611909654</v>
      </c>
      <c r="V514" s="50">
        <f>(Gesamt!$B$2-IF(I514=0,G514,I514))/365.25</f>
        <v>116</v>
      </c>
      <c r="W514" s="50">
        <f t="shared" si="85"/>
        <v>65.002053388090346</v>
      </c>
      <c r="X514" s="54">
        <f>(F514+(IF(C514="W",IF(F514&lt;23347,VLOOKUP(23346,Staffelung,2,FALSE)*365.25,IF(F514&gt;24990,VLOOKUP(24991,Staffelung,2,FALSE)*365.25,VLOOKUP(F514,Staffelung,2,FALSE)*365.25)),Gesamt!$B$26*365.25)))</f>
        <v>23741.25</v>
      </c>
      <c r="Y514" s="52">
        <f t="shared" si="91"/>
        <v>23742</v>
      </c>
      <c r="Z514" s="53">
        <f t="shared" si="86"/>
        <v>65</v>
      </c>
      <c r="AA514" s="55">
        <f>IF(YEAR(Y514)&lt;=YEAR(Gesamt!$B$2),0,IF(V514&lt;Gesamt!$B$32,(IF(I514=0,G514,I514)+365.25*Gesamt!$B$32),0))</f>
        <v>0</v>
      </c>
      <c r="AB514" s="56">
        <f>IF(U514&lt;Gesamt!$B$36,Gesamt!$C$36,IF(U514&lt;Gesamt!$B$37,Gesamt!$C$37,IF(U514&lt;Gesamt!$B$38,Gesamt!$C$38,Gesamt!$C$39)))</f>
        <v>0</v>
      </c>
      <c r="AC514" s="36">
        <f>IF(AA514&gt;0,IF(AA514&lt;X514,K514/12*Gesamt!$C$32*(1+L514)^(Gesamt!$B$32-VB!V514)*(1+$K$4),0),0)</f>
        <v>0</v>
      </c>
      <c r="AD514" s="36">
        <f>(AC514/Gesamt!$B$32*V514/((1+Gesamt!$B$29)^(Gesamt!$B$32-VB!V514))*(1+AB514))</f>
        <v>0</v>
      </c>
      <c r="AE514" s="55">
        <f>IF(YEAR($Y514)&lt;=YEAR(Gesamt!$B$2),0,IF($V514&lt;Gesamt!$B$33,(IF($I514=0,$G514,$I514)+365.25*Gesamt!$B$33),0))</f>
        <v>0</v>
      </c>
      <c r="AF514" s="36" t="b">
        <f>IF(AE514&gt;0,IF(AE514&lt;$Y514,$K514/12*Gesamt!$C$33*(1+$L514)^(Gesamt!$B$33-VB!$V514)*(1+$K$4),IF(W514&gt;=35,K514/12*Gesamt!$C$33*(1+L514)^(W514-VB!V514)*(1+$K$4),0)))</f>
        <v>0</v>
      </c>
      <c r="AG514" s="36">
        <f>IF(W514&gt;=40,(AF514/Gesamt!$B$33*V514/((1+Gesamt!$B$29)^(Gesamt!$B$33-VB!V514))*(1+AB514)),IF(W514&gt;=35,(AF514/W514*V514/((1+Gesamt!$B$29)^(W514-VB!V514))*(1+AB514)),0))</f>
        <v>0</v>
      </c>
    </row>
    <row r="515" spans="4:33" x14ac:dyDescent="0.15">
      <c r="D515" s="41"/>
      <c r="F515" s="40"/>
      <c r="G515" s="40"/>
      <c r="J515" s="47"/>
      <c r="K515" s="32">
        <f t="shared" si="87"/>
        <v>0</v>
      </c>
      <c r="L515" s="48">
        <v>1.4999999999999999E-2</v>
      </c>
      <c r="M515" s="49">
        <f t="shared" si="88"/>
        <v>-50.997946611909654</v>
      </c>
      <c r="N515" s="50">
        <f>(Gesamt!$B$2-IF(H515=0,G515,H515))/365.25</f>
        <v>116</v>
      </c>
      <c r="O515" s="50">
        <f t="shared" si="83"/>
        <v>65.002053388090346</v>
      </c>
      <c r="P515" s="51">
        <f>IF(AND(OR(AND(H515&lt;=Gesamt!$B$11,G515&lt;=Gesamt!$B$11),AND(H515&gt;0,H515&lt;=Gesamt!$B$11)), O515&gt;=Gesamt!$B$4),VLOOKUP(O515,Gesamt!$B$4:$C$9,2),0)</f>
        <v>12</v>
      </c>
      <c r="Q515" s="37">
        <f>IF(M515&gt;0,((P515*K515/12)/O515*N515*((1+L515)^M515))/((1+Gesamt!$B$29)^(O515-N515)),0)</f>
        <v>0</v>
      </c>
      <c r="R515" s="52">
        <f>(F515+(IF(C515="W",IF(F515&lt;23347,VLOOKUP(23346,Staffelung,2,FALSE)*365.25,IF(F515&gt;24990,VLOOKUP(24991,Staffelung,2,FALSE)*365.25,VLOOKUP(F515,Staffelung,2,FALSE)*365.25)),Gesamt!$B$26*365.25)))</f>
        <v>23741.25</v>
      </c>
      <c r="S515" s="52">
        <f t="shared" si="89"/>
        <v>23742</v>
      </c>
      <c r="T515" s="53">
        <f t="shared" si="84"/>
        <v>65</v>
      </c>
      <c r="U515" s="49">
        <f t="shared" si="90"/>
        <v>-50.997946611909654</v>
      </c>
      <c r="V515" s="50">
        <f>(Gesamt!$B$2-IF(I515=0,G515,I515))/365.25</f>
        <v>116</v>
      </c>
      <c r="W515" s="50">
        <f t="shared" si="85"/>
        <v>65.002053388090346</v>
      </c>
      <c r="X515" s="54">
        <f>(F515+(IF(C515="W",IF(F515&lt;23347,VLOOKUP(23346,Staffelung,2,FALSE)*365.25,IF(F515&gt;24990,VLOOKUP(24991,Staffelung,2,FALSE)*365.25,VLOOKUP(F515,Staffelung,2,FALSE)*365.25)),Gesamt!$B$26*365.25)))</f>
        <v>23741.25</v>
      </c>
      <c r="Y515" s="52">
        <f t="shared" si="91"/>
        <v>23742</v>
      </c>
      <c r="Z515" s="53">
        <f t="shared" si="86"/>
        <v>65</v>
      </c>
      <c r="AA515" s="55">
        <f>IF(YEAR(Y515)&lt;=YEAR(Gesamt!$B$2),0,IF(V515&lt;Gesamt!$B$32,(IF(I515=0,G515,I515)+365.25*Gesamt!$B$32),0))</f>
        <v>0</v>
      </c>
      <c r="AB515" s="56">
        <f>IF(U515&lt;Gesamt!$B$36,Gesamt!$C$36,IF(U515&lt;Gesamt!$B$37,Gesamt!$C$37,IF(U515&lt;Gesamt!$B$38,Gesamt!$C$38,Gesamt!$C$39)))</f>
        <v>0</v>
      </c>
      <c r="AC515" s="36">
        <f>IF(AA515&gt;0,IF(AA515&lt;X515,K515/12*Gesamt!$C$32*(1+L515)^(Gesamt!$B$32-VB!V515)*(1+$K$4),0),0)</f>
        <v>0</v>
      </c>
      <c r="AD515" s="36">
        <f>(AC515/Gesamt!$B$32*V515/((1+Gesamt!$B$29)^(Gesamt!$B$32-VB!V515))*(1+AB515))</f>
        <v>0</v>
      </c>
      <c r="AE515" s="55">
        <f>IF(YEAR($Y515)&lt;=YEAR(Gesamt!$B$2),0,IF($V515&lt;Gesamt!$B$33,(IF($I515=0,$G515,$I515)+365.25*Gesamt!$B$33),0))</f>
        <v>0</v>
      </c>
      <c r="AF515" s="36" t="b">
        <f>IF(AE515&gt;0,IF(AE515&lt;$Y515,$K515/12*Gesamt!$C$33*(1+$L515)^(Gesamt!$B$33-VB!$V515)*(1+$K$4),IF(W515&gt;=35,K515/12*Gesamt!$C$33*(1+L515)^(W515-VB!V515)*(1+$K$4),0)))</f>
        <v>0</v>
      </c>
      <c r="AG515" s="36">
        <f>IF(W515&gt;=40,(AF515/Gesamt!$B$33*V515/((1+Gesamt!$B$29)^(Gesamt!$B$33-VB!V515))*(1+AB515)),IF(W515&gt;=35,(AF515/W515*V515/((1+Gesamt!$B$29)^(W515-VB!V515))*(1+AB515)),0))</f>
        <v>0</v>
      </c>
    </row>
    <row r="516" spans="4:33" x14ac:dyDescent="0.15">
      <c r="D516" s="41"/>
      <c r="F516" s="40"/>
      <c r="G516" s="40"/>
      <c r="J516" s="47"/>
      <c r="K516" s="32">
        <f t="shared" si="87"/>
        <v>0</v>
      </c>
      <c r="L516" s="48">
        <v>1.4999999999999999E-2</v>
      </c>
      <c r="M516" s="49">
        <f t="shared" si="88"/>
        <v>-50.997946611909654</v>
      </c>
      <c r="N516" s="50">
        <f>(Gesamt!$B$2-IF(H516=0,G516,H516))/365.25</f>
        <v>116</v>
      </c>
      <c r="O516" s="50">
        <f t="shared" si="83"/>
        <v>65.002053388090346</v>
      </c>
      <c r="P516" s="51">
        <f>IF(AND(OR(AND(H516&lt;=Gesamt!$B$11,G516&lt;=Gesamt!$B$11),AND(H516&gt;0,H516&lt;=Gesamt!$B$11)), O516&gt;=Gesamt!$B$4),VLOOKUP(O516,Gesamt!$B$4:$C$9,2),0)</f>
        <v>12</v>
      </c>
      <c r="Q516" s="37">
        <f>IF(M516&gt;0,((P516*K516/12)/O516*N516*((1+L516)^M516))/((1+Gesamt!$B$29)^(O516-N516)),0)</f>
        <v>0</v>
      </c>
      <c r="R516" s="52">
        <f>(F516+(IF(C516="W",IF(F516&lt;23347,VLOOKUP(23346,Staffelung,2,FALSE)*365.25,IF(F516&gt;24990,VLOOKUP(24991,Staffelung,2,FALSE)*365.25,VLOOKUP(F516,Staffelung,2,FALSE)*365.25)),Gesamt!$B$26*365.25)))</f>
        <v>23741.25</v>
      </c>
      <c r="S516" s="52">
        <f t="shared" si="89"/>
        <v>23742</v>
      </c>
      <c r="T516" s="53">
        <f t="shared" si="84"/>
        <v>65</v>
      </c>
      <c r="U516" s="49">
        <f t="shared" si="90"/>
        <v>-50.997946611909654</v>
      </c>
      <c r="V516" s="50">
        <f>(Gesamt!$B$2-IF(I516=0,G516,I516))/365.25</f>
        <v>116</v>
      </c>
      <c r="W516" s="50">
        <f t="shared" si="85"/>
        <v>65.002053388090346</v>
      </c>
      <c r="X516" s="54">
        <f>(F516+(IF(C516="W",IF(F516&lt;23347,VLOOKUP(23346,Staffelung,2,FALSE)*365.25,IF(F516&gt;24990,VLOOKUP(24991,Staffelung,2,FALSE)*365.25,VLOOKUP(F516,Staffelung,2,FALSE)*365.25)),Gesamt!$B$26*365.25)))</f>
        <v>23741.25</v>
      </c>
      <c r="Y516" s="52">
        <f t="shared" si="91"/>
        <v>23742</v>
      </c>
      <c r="Z516" s="53">
        <f t="shared" si="86"/>
        <v>65</v>
      </c>
      <c r="AA516" s="55">
        <f>IF(YEAR(Y516)&lt;=YEAR(Gesamt!$B$2),0,IF(V516&lt;Gesamt!$B$32,(IF(I516=0,G516,I516)+365.25*Gesamt!$B$32),0))</f>
        <v>0</v>
      </c>
      <c r="AB516" s="56">
        <f>IF(U516&lt;Gesamt!$B$36,Gesamt!$C$36,IF(U516&lt;Gesamt!$B$37,Gesamt!$C$37,IF(U516&lt;Gesamt!$B$38,Gesamt!$C$38,Gesamt!$C$39)))</f>
        <v>0</v>
      </c>
      <c r="AC516" s="36">
        <f>IF(AA516&gt;0,IF(AA516&lt;X516,K516/12*Gesamt!$C$32*(1+L516)^(Gesamt!$B$32-VB!V516)*(1+$K$4),0),0)</f>
        <v>0</v>
      </c>
      <c r="AD516" s="36">
        <f>(AC516/Gesamt!$B$32*V516/((1+Gesamt!$B$29)^(Gesamt!$B$32-VB!V516))*(1+AB516))</f>
        <v>0</v>
      </c>
      <c r="AE516" s="55">
        <f>IF(YEAR($Y516)&lt;=YEAR(Gesamt!$B$2),0,IF($V516&lt;Gesamt!$B$33,(IF($I516=0,$G516,$I516)+365.25*Gesamt!$B$33),0))</f>
        <v>0</v>
      </c>
      <c r="AF516" s="36" t="b">
        <f>IF(AE516&gt;0,IF(AE516&lt;$Y516,$K516/12*Gesamt!$C$33*(1+$L516)^(Gesamt!$B$33-VB!$V516)*(1+$K$4),IF(W516&gt;=35,K516/12*Gesamt!$C$33*(1+L516)^(W516-VB!V516)*(1+$K$4),0)))</f>
        <v>0</v>
      </c>
      <c r="AG516" s="36">
        <f>IF(W516&gt;=40,(AF516/Gesamt!$B$33*V516/((1+Gesamt!$B$29)^(Gesamt!$B$33-VB!V516))*(1+AB516)),IF(W516&gt;=35,(AF516/W516*V516/((1+Gesamt!$B$29)^(W516-VB!V516))*(1+AB516)),0))</f>
        <v>0</v>
      </c>
    </row>
    <row r="517" spans="4:33" x14ac:dyDescent="0.15">
      <c r="D517" s="41"/>
      <c r="F517" s="40"/>
      <c r="G517" s="40"/>
      <c r="J517" s="47"/>
      <c r="K517" s="32">
        <f t="shared" si="87"/>
        <v>0</v>
      </c>
      <c r="L517" s="48">
        <v>1.4999999999999999E-2</v>
      </c>
      <c r="M517" s="49">
        <f t="shared" si="88"/>
        <v>-50.997946611909654</v>
      </c>
      <c r="N517" s="50">
        <f>(Gesamt!$B$2-IF(H517=0,G517,H517))/365.25</f>
        <v>116</v>
      </c>
      <c r="O517" s="50">
        <f t="shared" si="83"/>
        <v>65.002053388090346</v>
      </c>
      <c r="P517" s="51">
        <f>IF(AND(OR(AND(H517&lt;=Gesamt!$B$11,G517&lt;=Gesamt!$B$11),AND(H517&gt;0,H517&lt;=Gesamt!$B$11)), O517&gt;=Gesamt!$B$4),VLOOKUP(O517,Gesamt!$B$4:$C$9,2),0)</f>
        <v>12</v>
      </c>
      <c r="Q517" s="37">
        <f>IF(M517&gt;0,((P517*K517/12)/O517*N517*((1+L517)^M517))/((1+Gesamt!$B$29)^(O517-N517)),0)</f>
        <v>0</v>
      </c>
      <c r="R517" s="52">
        <f>(F517+(IF(C517="W",IF(F517&lt;23347,VLOOKUP(23346,Staffelung,2,FALSE)*365.25,IF(F517&gt;24990,VLOOKUP(24991,Staffelung,2,FALSE)*365.25,VLOOKUP(F517,Staffelung,2,FALSE)*365.25)),Gesamt!$B$26*365.25)))</f>
        <v>23741.25</v>
      </c>
      <c r="S517" s="52">
        <f t="shared" si="89"/>
        <v>23742</v>
      </c>
      <c r="T517" s="53">
        <f t="shared" si="84"/>
        <v>65</v>
      </c>
      <c r="U517" s="49">
        <f t="shared" si="90"/>
        <v>-50.997946611909654</v>
      </c>
      <c r="V517" s="50">
        <f>(Gesamt!$B$2-IF(I517=0,G517,I517))/365.25</f>
        <v>116</v>
      </c>
      <c r="W517" s="50">
        <f t="shared" si="85"/>
        <v>65.002053388090346</v>
      </c>
      <c r="X517" s="54">
        <f>(F517+(IF(C517="W",IF(F517&lt;23347,VLOOKUP(23346,Staffelung,2,FALSE)*365.25,IF(F517&gt;24990,VLOOKUP(24991,Staffelung,2,FALSE)*365.25,VLOOKUP(F517,Staffelung,2,FALSE)*365.25)),Gesamt!$B$26*365.25)))</f>
        <v>23741.25</v>
      </c>
      <c r="Y517" s="52">
        <f t="shared" si="91"/>
        <v>23742</v>
      </c>
      <c r="Z517" s="53">
        <f t="shared" si="86"/>
        <v>65</v>
      </c>
      <c r="AA517" s="55">
        <f>IF(YEAR(Y517)&lt;=YEAR(Gesamt!$B$2),0,IF(V517&lt;Gesamt!$B$32,(IF(I517=0,G517,I517)+365.25*Gesamt!$B$32),0))</f>
        <v>0</v>
      </c>
      <c r="AB517" s="56">
        <f>IF(U517&lt;Gesamt!$B$36,Gesamt!$C$36,IF(U517&lt;Gesamt!$B$37,Gesamt!$C$37,IF(U517&lt;Gesamt!$B$38,Gesamt!$C$38,Gesamt!$C$39)))</f>
        <v>0</v>
      </c>
      <c r="AC517" s="36">
        <f>IF(AA517&gt;0,IF(AA517&lt;X517,K517/12*Gesamt!$C$32*(1+L517)^(Gesamt!$B$32-VB!V517)*(1+$K$4),0),0)</f>
        <v>0</v>
      </c>
      <c r="AD517" s="36">
        <f>(AC517/Gesamt!$B$32*V517/((1+Gesamt!$B$29)^(Gesamt!$B$32-VB!V517))*(1+AB517))</f>
        <v>0</v>
      </c>
      <c r="AE517" s="55">
        <f>IF(YEAR($Y517)&lt;=YEAR(Gesamt!$B$2),0,IF($V517&lt;Gesamt!$B$33,(IF($I517=0,$G517,$I517)+365.25*Gesamt!$B$33),0))</f>
        <v>0</v>
      </c>
      <c r="AF517" s="36" t="b">
        <f>IF(AE517&gt;0,IF(AE517&lt;$Y517,$K517/12*Gesamt!$C$33*(1+$L517)^(Gesamt!$B$33-VB!$V517)*(1+$K$4),IF(W517&gt;=35,K517/12*Gesamt!$C$33*(1+L517)^(W517-VB!V517)*(1+$K$4),0)))</f>
        <v>0</v>
      </c>
      <c r="AG517" s="36">
        <f>IF(W517&gt;=40,(AF517/Gesamt!$B$33*V517/((1+Gesamt!$B$29)^(Gesamt!$B$33-VB!V517))*(1+AB517)),IF(W517&gt;=35,(AF517/W517*V517/((1+Gesamt!$B$29)^(W517-VB!V517))*(1+AB517)),0))</f>
        <v>0</v>
      </c>
    </row>
    <row r="518" spans="4:33" x14ac:dyDescent="0.15">
      <c r="D518" s="41"/>
      <c r="F518" s="40"/>
      <c r="G518" s="40"/>
      <c r="J518" s="47"/>
      <c r="K518" s="32">
        <f t="shared" si="87"/>
        <v>0</v>
      </c>
      <c r="L518" s="48">
        <v>1.4999999999999999E-2</v>
      </c>
      <c r="M518" s="49">
        <f t="shared" si="88"/>
        <v>-50.997946611909654</v>
      </c>
      <c r="N518" s="50">
        <f>(Gesamt!$B$2-IF(H518=0,G518,H518))/365.25</f>
        <v>116</v>
      </c>
      <c r="O518" s="50">
        <f t="shared" ref="O518:O581" si="92">(S518-IF(H518=0,G518,H518))/365.25</f>
        <v>65.002053388090346</v>
      </c>
      <c r="P518" s="51">
        <f>IF(AND(OR(AND(H518&lt;=Gesamt!$B$11,G518&lt;=Gesamt!$B$11),AND(H518&gt;0,H518&lt;=Gesamt!$B$11)), O518&gt;=Gesamt!$B$4),VLOOKUP(O518,Gesamt!$B$4:$C$9,2),0)</f>
        <v>12</v>
      </c>
      <c r="Q518" s="37">
        <f>IF(M518&gt;0,((P518*K518/12)/O518*N518*((1+L518)^M518))/((1+Gesamt!$B$29)^(O518-N518)),0)</f>
        <v>0</v>
      </c>
      <c r="R518" s="52">
        <f>(F518+(IF(C518="W",IF(F518&lt;23347,VLOOKUP(23346,Staffelung,2,FALSE)*365.25,IF(F518&gt;24990,VLOOKUP(24991,Staffelung,2,FALSE)*365.25,VLOOKUP(F518,Staffelung,2,FALSE)*365.25)),Gesamt!$B$26*365.25)))</f>
        <v>23741.25</v>
      </c>
      <c r="S518" s="52">
        <f t="shared" si="89"/>
        <v>23742</v>
      </c>
      <c r="T518" s="53">
        <f t="shared" ref="T518:T581" si="93">(+X518-F518)/365.25</f>
        <v>65</v>
      </c>
      <c r="U518" s="49">
        <f t="shared" si="90"/>
        <v>-50.997946611909654</v>
      </c>
      <c r="V518" s="50">
        <f>(Gesamt!$B$2-IF(I518=0,G518,I518))/365.25</f>
        <v>116</v>
      </c>
      <c r="W518" s="50">
        <f t="shared" ref="W518:W581" si="94">(Y518-IF(I518=0,G518,I518))/365.25</f>
        <v>65.002053388090346</v>
      </c>
      <c r="X518" s="54">
        <f>(F518+(IF(C518="W",IF(F518&lt;23347,VLOOKUP(23346,Staffelung,2,FALSE)*365.25,IF(F518&gt;24990,VLOOKUP(24991,Staffelung,2,FALSE)*365.25,VLOOKUP(F518,Staffelung,2,FALSE)*365.25)),Gesamt!$B$26*365.25)))</f>
        <v>23741.25</v>
      </c>
      <c r="Y518" s="52">
        <f t="shared" si="91"/>
        <v>23742</v>
      </c>
      <c r="Z518" s="53">
        <f t="shared" ref="Z518:Z581" si="95">(+X518-F518)/365.25</f>
        <v>65</v>
      </c>
      <c r="AA518" s="55">
        <f>IF(YEAR(Y518)&lt;=YEAR(Gesamt!$B$2),0,IF(V518&lt;Gesamt!$B$32,(IF(I518=0,G518,I518)+365.25*Gesamt!$B$32),0))</f>
        <v>0</v>
      </c>
      <c r="AB518" s="56">
        <f>IF(U518&lt;Gesamt!$B$36,Gesamt!$C$36,IF(U518&lt;Gesamt!$B$37,Gesamt!$C$37,IF(U518&lt;Gesamt!$B$38,Gesamt!$C$38,Gesamt!$C$39)))</f>
        <v>0</v>
      </c>
      <c r="AC518" s="36">
        <f>IF(AA518&gt;0,IF(AA518&lt;X518,K518/12*Gesamt!$C$32*(1+L518)^(Gesamt!$B$32-VB!V518)*(1+$K$4),0),0)</f>
        <v>0</v>
      </c>
      <c r="AD518" s="36">
        <f>(AC518/Gesamt!$B$32*V518/((1+Gesamt!$B$29)^(Gesamt!$B$32-VB!V518))*(1+AB518))</f>
        <v>0</v>
      </c>
      <c r="AE518" s="55">
        <f>IF(YEAR($Y518)&lt;=YEAR(Gesamt!$B$2),0,IF($V518&lt;Gesamt!$B$33,(IF($I518=0,$G518,$I518)+365.25*Gesamt!$B$33),0))</f>
        <v>0</v>
      </c>
      <c r="AF518" s="36" t="b">
        <f>IF(AE518&gt;0,IF(AE518&lt;$Y518,$K518/12*Gesamt!$C$33*(1+$L518)^(Gesamt!$B$33-VB!$V518)*(1+$K$4),IF(W518&gt;=35,K518/12*Gesamt!$C$33*(1+L518)^(W518-VB!V518)*(1+$K$4),0)))</f>
        <v>0</v>
      </c>
      <c r="AG518" s="36">
        <f>IF(W518&gt;=40,(AF518/Gesamt!$B$33*V518/((1+Gesamt!$B$29)^(Gesamt!$B$33-VB!V518))*(1+AB518)),IF(W518&gt;=35,(AF518/W518*V518/((1+Gesamt!$B$29)^(W518-VB!V518))*(1+AB518)),0))</f>
        <v>0</v>
      </c>
    </row>
    <row r="519" spans="4:33" x14ac:dyDescent="0.15">
      <c r="D519" s="41"/>
      <c r="F519" s="40"/>
      <c r="G519" s="40"/>
      <c r="J519" s="47"/>
      <c r="K519" s="32">
        <f t="shared" si="87"/>
        <v>0</v>
      </c>
      <c r="L519" s="48">
        <v>1.4999999999999999E-2</v>
      </c>
      <c r="M519" s="49">
        <f t="shared" si="88"/>
        <v>-50.997946611909654</v>
      </c>
      <c r="N519" s="50">
        <f>(Gesamt!$B$2-IF(H519=0,G519,H519))/365.25</f>
        <v>116</v>
      </c>
      <c r="O519" s="50">
        <f t="shared" si="92"/>
        <v>65.002053388090346</v>
      </c>
      <c r="P519" s="51">
        <f>IF(AND(OR(AND(H519&lt;=Gesamt!$B$11,G519&lt;=Gesamt!$B$11),AND(H519&gt;0,H519&lt;=Gesamt!$B$11)), O519&gt;=Gesamt!$B$4),VLOOKUP(O519,Gesamt!$B$4:$C$9,2),0)</f>
        <v>12</v>
      </c>
      <c r="Q519" s="37">
        <f>IF(M519&gt;0,((P519*K519/12)/O519*N519*((1+L519)^M519))/((1+Gesamt!$B$29)^(O519-N519)),0)</f>
        <v>0</v>
      </c>
      <c r="R519" s="52">
        <f>(F519+(IF(C519="W",IF(F519&lt;23347,VLOOKUP(23346,Staffelung,2,FALSE)*365.25,IF(F519&gt;24990,VLOOKUP(24991,Staffelung,2,FALSE)*365.25,VLOOKUP(F519,Staffelung,2,FALSE)*365.25)),Gesamt!$B$26*365.25)))</f>
        <v>23741.25</v>
      </c>
      <c r="S519" s="52">
        <f t="shared" si="89"/>
        <v>23742</v>
      </c>
      <c r="T519" s="53">
        <f t="shared" si="93"/>
        <v>65</v>
      </c>
      <c r="U519" s="49">
        <f t="shared" si="90"/>
        <v>-50.997946611909654</v>
      </c>
      <c r="V519" s="50">
        <f>(Gesamt!$B$2-IF(I519=0,G519,I519))/365.25</f>
        <v>116</v>
      </c>
      <c r="W519" s="50">
        <f t="shared" si="94"/>
        <v>65.002053388090346</v>
      </c>
      <c r="X519" s="54">
        <f>(F519+(IF(C519="W",IF(F519&lt;23347,VLOOKUP(23346,Staffelung,2,FALSE)*365.25,IF(F519&gt;24990,VLOOKUP(24991,Staffelung,2,FALSE)*365.25,VLOOKUP(F519,Staffelung,2,FALSE)*365.25)),Gesamt!$B$26*365.25)))</f>
        <v>23741.25</v>
      </c>
      <c r="Y519" s="52">
        <f t="shared" si="91"/>
        <v>23742</v>
      </c>
      <c r="Z519" s="53">
        <f t="shared" si="95"/>
        <v>65</v>
      </c>
      <c r="AA519" s="55">
        <f>IF(YEAR(Y519)&lt;=YEAR(Gesamt!$B$2),0,IF(V519&lt;Gesamt!$B$32,(IF(I519=0,G519,I519)+365.25*Gesamt!$B$32),0))</f>
        <v>0</v>
      </c>
      <c r="AB519" s="56">
        <f>IF(U519&lt;Gesamt!$B$36,Gesamt!$C$36,IF(U519&lt;Gesamt!$B$37,Gesamt!$C$37,IF(U519&lt;Gesamt!$B$38,Gesamt!$C$38,Gesamt!$C$39)))</f>
        <v>0</v>
      </c>
      <c r="AC519" s="36">
        <f>IF(AA519&gt;0,IF(AA519&lt;X519,K519/12*Gesamt!$C$32*(1+L519)^(Gesamt!$B$32-VB!V519)*(1+$K$4),0),0)</f>
        <v>0</v>
      </c>
      <c r="AD519" s="36">
        <f>(AC519/Gesamt!$B$32*V519/((1+Gesamt!$B$29)^(Gesamt!$B$32-VB!V519))*(1+AB519))</f>
        <v>0</v>
      </c>
      <c r="AE519" s="55">
        <f>IF(YEAR($Y519)&lt;=YEAR(Gesamt!$B$2),0,IF($V519&lt;Gesamt!$B$33,(IF($I519=0,$G519,$I519)+365.25*Gesamt!$B$33),0))</f>
        <v>0</v>
      </c>
      <c r="AF519" s="36" t="b">
        <f>IF(AE519&gt;0,IF(AE519&lt;$Y519,$K519/12*Gesamt!$C$33*(1+$L519)^(Gesamt!$B$33-VB!$V519)*(1+$K$4),IF(W519&gt;=35,K519/12*Gesamt!$C$33*(1+L519)^(W519-VB!V519)*(1+$K$4),0)))</f>
        <v>0</v>
      </c>
      <c r="AG519" s="36">
        <f>IF(W519&gt;=40,(AF519/Gesamt!$B$33*V519/((1+Gesamt!$B$29)^(Gesamt!$B$33-VB!V519))*(1+AB519)),IF(W519&gt;=35,(AF519/W519*V519/((1+Gesamt!$B$29)^(W519-VB!V519))*(1+AB519)),0))</f>
        <v>0</v>
      </c>
    </row>
    <row r="520" spans="4:33" x14ac:dyDescent="0.15">
      <c r="D520" s="41"/>
      <c r="F520" s="40"/>
      <c r="G520" s="40"/>
      <c r="J520" s="47"/>
      <c r="K520" s="32">
        <f t="shared" si="87"/>
        <v>0</v>
      </c>
      <c r="L520" s="48">
        <v>1.4999999999999999E-2</v>
      </c>
      <c r="M520" s="49">
        <f t="shared" si="88"/>
        <v>-50.997946611909654</v>
      </c>
      <c r="N520" s="50">
        <f>(Gesamt!$B$2-IF(H520=0,G520,H520))/365.25</f>
        <v>116</v>
      </c>
      <c r="O520" s="50">
        <f t="shared" si="92"/>
        <v>65.002053388090346</v>
      </c>
      <c r="P520" s="51">
        <f>IF(AND(OR(AND(H520&lt;=Gesamt!$B$11,G520&lt;=Gesamt!$B$11),AND(H520&gt;0,H520&lt;=Gesamt!$B$11)), O520&gt;=Gesamt!$B$4),VLOOKUP(O520,Gesamt!$B$4:$C$9,2),0)</f>
        <v>12</v>
      </c>
      <c r="Q520" s="37">
        <f>IF(M520&gt;0,((P520*K520/12)/O520*N520*((1+L520)^M520))/((1+Gesamt!$B$29)^(O520-N520)),0)</f>
        <v>0</v>
      </c>
      <c r="R520" s="52">
        <f>(F520+(IF(C520="W",IF(F520&lt;23347,VLOOKUP(23346,Staffelung,2,FALSE)*365.25,IF(F520&gt;24990,VLOOKUP(24991,Staffelung,2,FALSE)*365.25,VLOOKUP(F520,Staffelung,2,FALSE)*365.25)),Gesamt!$B$26*365.25)))</f>
        <v>23741.25</v>
      </c>
      <c r="S520" s="52">
        <f t="shared" si="89"/>
        <v>23742</v>
      </c>
      <c r="T520" s="53">
        <f t="shared" si="93"/>
        <v>65</v>
      </c>
      <c r="U520" s="49">
        <f t="shared" si="90"/>
        <v>-50.997946611909654</v>
      </c>
      <c r="V520" s="50">
        <f>(Gesamt!$B$2-IF(I520=0,G520,I520))/365.25</f>
        <v>116</v>
      </c>
      <c r="W520" s="50">
        <f t="shared" si="94"/>
        <v>65.002053388090346</v>
      </c>
      <c r="X520" s="54">
        <f>(F520+(IF(C520="W",IF(F520&lt;23347,VLOOKUP(23346,Staffelung,2,FALSE)*365.25,IF(F520&gt;24990,VLOOKUP(24991,Staffelung,2,FALSE)*365.25,VLOOKUP(F520,Staffelung,2,FALSE)*365.25)),Gesamt!$B$26*365.25)))</f>
        <v>23741.25</v>
      </c>
      <c r="Y520" s="52">
        <f t="shared" si="91"/>
        <v>23742</v>
      </c>
      <c r="Z520" s="53">
        <f t="shared" si="95"/>
        <v>65</v>
      </c>
      <c r="AA520" s="55">
        <f>IF(YEAR(Y520)&lt;=YEAR(Gesamt!$B$2),0,IF(V520&lt;Gesamt!$B$32,(IF(I520=0,G520,I520)+365.25*Gesamt!$B$32),0))</f>
        <v>0</v>
      </c>
      <c r="AB520" s="56">
        <f>IF(U520&lt;Gesamt!$B$36,Gesamt!$C$36,IF(U520&lt;Gesamt!$B$37,Gesamt!$C$37,IF(U520&lt;Gesamt!$B$38,Gesamt!$C$38,Gesamt!$C$39)))</f>
        <v>0</v>
      </c>
      <c r="AC520" s="36">
        <f>IF(AA520&gt;0,IF(AA520&lt;X520,K520/12*Gesamt!$C$32*(1+L520)^(Gesamt!$B$32-VB!V520)*(1+$K$4),0),0)</f>
        <v>0</v>
      </c>
      <c r="AD520" s="36">
        <f>(AC520/Gesamt!$B$32*V520/((1+Gesamt!$B$29)^(Gesamt!$B$32-VB!V520))*(1+AB520))</f>
        <v>0</v>
      </c>
      <c r="AE520" s="55">
        <f>IF(YEAR($Y520)&lt;=YEAR(Gesamt!$B$2),0,IF($V520&lt;Gesamt!$B$33,(IF($I520=0,$G520,$I520)+365.25*Gesamt!$B$33),0))</f>
        <v>0</v>
      </c>
      <c r="AF520" s="36" t="b">
        <f>IF(AE520&gt;0,IF(AE520&lt;$Y520,$K520/12*Gesamt!$C$33*(1+$L520)^(Gesamt!$B$33-VB!$V520)*(1+$K$4),IF(W520&gt;=35,K520/12*Gesamt!$C$33*(1+L520)^(W520-VB!V520)*(1+$K$4),0)))</f>
        <v>0</v>
      </c>
      <c r="AG520" s="36">
        <f>IF(W520&gt;=40,(AF520/Gesamt!$B$33*V520/((1+Gesamt!$B$29)^(Gesamt!$B$33-VB!V520))*(1+AB520)),IF(W520&gt;=35,(AF520/W520*V520/((1+Gesamt!$B$29)^(W520-VB!V520))*(1+AB520)),0))</f>
        <v>0</v>
      </c>
    </row>
    <row r="521" spans="4:33" x14ac:dyDescent="0.15">
      <c r="D521" s="41"/>
      <c r="F521" s="40"/>
      <c r="G521" s="40"/>
      <c r="J521" s="47"/>
      <c r="K521" s="32">
        <f t="shared" si="87"/>
        <v>0</v>
      </c>
      <c r="L521" s="48">
        <v>1.4999999999999999E-2</v>
      </c>
      <c r="M521" s="49">
        <f t="shared" si="88"/>
        <v>-50.997946611909654</v>
      </c>
      <c r="N521" s="50">
        <f>(Gesamt!$B$2-IF(H521=0,G521,H521))/365.25</f>
        <v>116</v>
      </c>
      <c r="O521" s="50">
        <f t="shared" si="92"/>
        <v>65.002053388090346</v>
      </c>
      <c r="P521" s="51">
        <f>IF(AND(OR(AND(H521&lt;=Gesamt!$B$11,G521&lt;=Gesamt!$B$11),AND(H521&gt;0,H521&lt;=Gesamt!$B$11)), O521&gt;=Gesamt!$B$4),VLOOKUP(O521,Gesamt!$B$4:$C$9,2),0)</f>
        <v>12</v>
      </c>
      <c r="Q521" s="37">
        <f>IF(M521&gt;0,((P521*K521/12)/O521*N521*((1+L521)^M521))/((1+Gesamt!$B$29)^(O521-N521)),0)</f>
        <v>0</v>
      </c>
      <c r="R521" s="52">
        <f>(F521+(IF(C521="W",IF(F521&lt;23347,VLOOKUP(23346,Staffelung,2,FALSE)*365.25,IF(F521&gt;24990,VLOOKUP(24991,Staffelung,2,FALSE)*365.25,VLOOKUP(F521,Staffelung,2,FALSE)*365.25)),Gesamt!$B$26*365.25)))</f>
        <v>23741.25</v>
      </c>
      <c r="S521" s="52">
        <f t="shared" si="89"/>
        <v>23742</v>
      </c>
      <c r="T521" s="53">
        <f t="shared" si="93"/>
        <v>65</v>
      </c>
      <c r="U521" s="49">
        <f t="shared" si="90"/>
        <v>-50.997946611909654</v>
      </c>
      <c r="V521" s="50">
        <f>(Gesamt!$B$2-IF(I521=0,G521,I521))/365.25</f>
        <v>116</v>
      </c>
      <c r="W521" s="50">
        <f t="shared" si="94"/>
        <v>65.002053388090346</v>
      </c>
      <c r="X521" s="54">
        <f>(F521+(IF(C521="W",IF(F521&lt;23347,VLOOKUP(23346,Staffelung,2,FALSE)*365.25,IF(F521&gt;24990,VLOOKUP(24991,Staffelung,2,FALSE)*365.25,VLOOKUP(F521,Staffelung,2,FALSE)*365.25)),Gesamt!$B$26*365.25)))</f>
        <v>23741.25</v>
      </c>
      <c r="Y521" s="52">
        <f t="shared" si="91"/>
        <v>23742</v>
      </c>
      <c r="Z521" s="53">
        <f t="shared" si="95"/>
        <v>65</v>
      </c>
      <c r="AA521" s="55">
        <f>IF(YEAR(Y521)&lt;=YEAR(Gesamt!$B$2),0,IF(V521&lt;Gesamt!$B$32,(IF(I521=0,G521,I521)+365.25*Gesamt!$B$32),0))</f>
        <v>0</v>
      </c>
      <c r="AB521" s="56">
        <f>IF(U521&lt;Gesamt!$B$36,Gesamt!$C$36,IF(U521&lt;Gesamt!$B$37,Gesamt!$C$37,IF(U521&lt;Gesamt!$B$38,Gesamt!$C$38,Gesamt!$C$39)))</f>
        <v>0</v>
      </c>
      <c r="AC521" s="36">
        <f>IF(AA521&gt;0,IF(AA521&lt;X521,K521/12*Gesamt!$C$32*(1+L521)^(Gesamt!$B$32-VB!V521)*(1+$K$4),0),0)</f>
        <v>0</v>
      </c>
      <c r="AD521" s="36">
        <f>(AC521/Gesamt!$B$32*V521/((1+Gesamt!$B$29)^(Gesamt!$B$32-VB!V521))*(1+AB521))</f>
        <v>0</v>
      </c>
      <c r="AE521" s="55">
        <f>IF(YEAR($Y521)&lt;=YEAR(Gesamt!$B$2),0,IF($V521&lt;Gesamt!$B$33,(IF($I521=0,$G521,$I521)+365.25*Gesamt!$B$33),0))</f>
        <v>0</v>
      </c>
      <c r="AF521" s="36" t="b">
        <f>IF(AE521&gt;0,IF(AE521&lt;$Y521,$K521/12*Gesamt!$C$33*(1+$L521)^(Gesamt!$B$33-VB!$V521)*(1+$K$4),IF(W521&gt;=35,K521/12*Gesamt!$C$33*(1+L521)^(W521-VB!V521)*(1+$K$4),0)))</f>
        <v>0</v>
      </c>
      <c r="AG521" s="36">
        <f>IF(W521&gt;=40,(AF521/Gesamt!$B$33*V521/((1+Gesamt!$B$29)^(Gesamt!$B$33-VB!V521))*(1+AB521)),IF(W521&gt;=35,(AF521/W521*V521/((1+Gesamt!$B$29)^(W521-VB!V521))*(1+AB521)),0))</f>
        <v>0</v>
      </c>
    </row>
    <row r="522" spans="4:33" x14ac:dyDescent="0.15">
      <c r="D522" s="41"/>
      <c r="F522" s="40"/>
      <c r="G522" s="40"/>
      <c r="J522" s="47"/>
      <c r="K522" s="32">
        <f t="shared" si="87"/>
        <v>0</v>
      </c>
      <c r="L522" s="48">
        <v>1.4999999999999999E-2</v>
      </c>
      <c r="M522" s="49">
        <f t="shared" si="88"/>
        <v>-50.997946611909654</v>
      </c>
      <c r="N522" s="50">
        <f>(Gesamt!$B$2-IF(H522=0,G522,H522))/365.25</f>
        <v>116</v>
      </c>
      <c r="O522" s="50">
        <f t="shared" si="92"/>
        <v>65.002053388090346</v>
      </c>
      <c r="P522" s="51">
        <f>IF(AND(OR(AND(H522&lt;=Gesamt!$B$11,G522&lt;=Gesamt!$B$11),AND(H522&gt;0,H522&lt;=Gesamt!$B$11)), O522&gt;=Gesamt!$B$4),VLOOKUP(O522,Gesamt!$B$4:$C$9,2),0)</f>
        <v>12</v>
      </c>
      <c r="Q522" s="37">
        <f>IF(M522&gt;0,((P522*K522/12)/O522*N522*((1+L522)^M522))/((1+Gesamt!$B$29)^(O522-N522)),0)</f>
        <v>0</v>
      </c>
      <c r="R522" s="52">
        <f>(F522+(IF(C522="W",IF(F522&lt;23347,VLOOKUP(23346,Staffelung,2,FALSE)*365.25,IF(F522&gt;24990,VLOOKUP(24991,Staffelung,2,FALSE)*365.25,VLOOKUP(F522,Staffelung,2,FALSE)*365.25)),Gesamt!$B$26*365.25)))</f>
        <v>23741.25</v>
      </c>
      <c r="S522" s="52">
        <f t="shared" si="89"/>
        <v>23742</v>
      </c>
      <c r="T522" s="53">
        <f t="shared" si="93"/>
        <v>65</v>
      </c>
      <c r="U522" s="49">
        <f t="shared" si="90"/>
        <v>-50.997946611909654</v>
      </c>
      <c r="V522" s="50">
        <f>(Gesamt!$B$2-IF(I522=0,G522,I522))/365.25</f>
        <v>116</v>
      </c>
      <c r="W522" s="50">
        <f t="shared" si="94"/>
        <v>65.002053388090346</v>
      </c>
      <c r="X522" s="54">
        <f>(F522+(IF(C522="W",IF(F522&lt;23347,VLOOKUP(23346,Staffelung,2,FALSE)*365.25,IF(F522&gt;24990,VLOOKUP(24991,Staffelung,2,FALSE)*365.25,VLOOKUP(F522,Staffelung,2,FALSE)*365.25)),Gesamt!$B$26*365.25)))</f>
        <v>23741.25</v>
      </c>
      <c r="Y522" s="52">
        <f t="shared" si="91"/>
        <v>23742</v>
      </c>
      <c r="Z522" s="53">
        <f t="shared" si="95"/>
        <v>65</v>
      </c>
      <c r="AA522" s="55">
        <f>IF(YEAR(Y522)&lt;=YEAR(Gesamt!$B$2),0,IF(V522&lt;Gesamt!$B$32,(IF(I522=0,G522,I522)+365.25*Gesamt!$B$32),0))</f>
        <v>0</v>
      </c>
      <c r="AB522" s="56">
        <f>IF(U522&lt;Gesamt!$B$36,Gesamt!$C$36,IF(U522&lt;Gesamt!$B$37,Gesamt!$C$37,IF(U522&lt;Gesamt!$B$38,Gesamt!$C$38,Gesamt!$C$39)))</f>
        <v>0</v>
      </c>
      <c r="AC522" s="36">
        <f>IF(AA522&gt;0,IF(AA522&lt;X522,K522/12*Gesamt!$C$32*(1+L522)^(Gesamt!$B$32-VB!V522)*(1+$K$4),0),0)</f>
        <v>0</v>
      </c>
      <c r="AD522" s="36">
        <f>(AC522/Gesamt!$B$32*V522/((1+Gesamt!$B$29)^(Gesamt!$B$32-VB!V522))*(1+AB522))</f>
        <v>0</v>
      </c>
      <c r="AE522" s="55">
        <f>IF(YEAR($Y522)&lt;=YEAR(Gesamt!$B$2),0,IF($V522&lt;Gesamt!$B$33,(IF($I522=0,$G522,$I522)+365.25*Gesamt!$B$33),0))</f>
        <v>0</v>
      </c>
      <c r="AF522" s="36" t="b">
        <f>IF(AE522&gt;0,IF(AE522&lt;$Y522,$K522/12*Gesamt!$C$33*(1+$L522)^(Gesamt!$B$33-VB!$V522)*(1+$K$4),IF(W522&gt;=35,K522/12*Gesamt!$C$33*(1+L522)^(W522-VB!V522)*(1+$K$4),0)))</f>
        <v>0</v>
      </c>
      <c r="AG522" s="36">
        <f>IF(W522&gt;=40,(AF522/Gesamt!$B$33*V522/((1+Gesamt!$B$29)^(Gesamt!$B$33-VB!V522))*(1+AB522)),IF(W522&gt;=35,(AF522/W522*V522/((1+Gesamt!$B$29)^(W522-VB!V522))*(1+AB522)),0))</f>
        <v>0</v>
      </c>
    </row>
    <row r="523" spans="4:33" x14ac:dyDescent="0.15">
      <c r="D523" s="41"/>
      <c r="F523" s="40"/>
      <c r="G523" s="40"/>
      <c r="J523" s="47"/>
      <c r="K523" s="32">
        <f t="shared" si="87"/>
        <v>0</v>
      </c>
      <c r="L523" s="48">
        <v>1.4999999999999999E-2</v>
      </c>
      <c r="M523" s="49">
        <f t="shared" si="88"/>
        <v>-50.997946611909654</v>
      </c>
      <c r="N523" s="50">
        <f>(Gesamt!$B$2-IF(H523=0,G523,H523))/365.25</f>
        <v>116</v>
      </c>
      <c r="O523" s="50">
        <f t="shared" si="92"/>
        <v>65.002053388090346</v>
      </c>
      <c r="P523" s="51">
        <f>IF(AND(OR(AND(H523&lt;=Gesamt!$B$11,G523&lt;=Gesamt!$B$11),AND(H523&gt;0,H523&lt;=Gesamt!$B$11)), O523&gt;=Gesamt!$B$4),VLOOKUP(O523,Gesamt!$B$4:$C$9,2),0)</f>
        <v>12</v>
      </c>
      <c r="Q523" s="37">
        <f>IF(M523&gt;0,((P523*K523/12)/O523*N523*((1+L523)^M523))/((1+Gesamt!$B$29)^(O523-N523)),0)</f>
        <v>0</v>
      </c>
      <c r="R523" s="52">
        <f>(F523+(IF(C523="W",IF(F523&lt;23347,VLOOKUP(23346,Staffelung,2,FALSE)*365.25,IF(F523&gt;24990,VLOOKUP(24991,Staffelung,2,FALSE)*365.25,VLOOKUP(F523,Staffelung,2,FALSE)*365.25)),Gesamt!$B$26*365.25)))</f>
        <v>23741.25</v>
      </c>
      <c r="S523" s="52">
        <f t="shared" si="89"/>
        <v>23742</v>
      </c>
      <c r="T523" s="53">
        <f t="shared" si="93"/>
        <v>65</v>
      </c>
      <c r="U523" s="49">
        <f t="shared" si="90"/>
        <v>-50.997946611909654</v>
      </c>
      <c r="V523" s="50">
        <f>(Gesamt!$B$2-IF(I523=0,G523,I523))/365.25</f>
        <v>116</v>
      </c>
      <c r="W523" s="50">
        <f t="shared" si="94"/>
        <v>65.002053388090346</v>
      </c>
      <c r="X523" s="54">
        <f>(F523+(IF(C523="W",IF(F523&lt;23347,VLOOKUP(23346,Staffelung,2,FALSE)*365.25,IF(F523&gt;24990,VLOOKUP(24991,Staffelung,2,FALSE)*365.25,VLOOKUP(F523,Staffelung,2,FALSE)*365.25)),Gesamt!$B$26*365.25)))</f>
        <v>23741.25</v>
      </c>
      <c r="Y523" s="52">
        <f t="shared" si="91"/>
        <v>23742</v>
      </c>
      <c r="Z523" s="53">
        <f t="shared" si="95"/>
        <v>65</v>
      </c>
      <c r="AA523" s="55">
        <f>IF(YEAR(Y523)&lt;=YEAR(Gesamt!$B$2),0,IF(V523&lt;Gesamt!$B$32,(IF(I523=0,G523,I523)+365.25*Gesamt!$B$32),0))</f>
        <v>0</v>
      </c>
      <c r="AB523" s="56">
        <f>IF(U523&lt;Gesamt!$B$36,Gesamt!$C$36,IF(U523&lt;Gesamt!$B$37,Gesamt!$C$37,IF(U523&lt;Gesamt!$B$38,Gesamt!$C$38,Gesamt!$C$39)))</f>
        <v>0</v>
      </c>
      <c r="AC523" s="36">
        <f>IF(AA523&gt;0,IF(AA523&lt;X523,K523/12*Gesamt!$C$32*(1+L523)^(Gesamt!$B$32-VB!V523)*(1+$K$4),0),0)</f>
        <v>0</v>
      </c>
      <c r="AD523" s="36">
        <f>(AC523/Gesamt!$B$32*V523/((1+Gesamt!$B$29)^(Gesamt!$B$32-VB!V523))*(1+AB523))</f>
        <v>0</v>
      </c>
      <c r="AE523" s="55">
        <f>IF(YEAR($Y523)&lt;=YEAR(Gesamt!$B$2),0,IF($V523&lt;Gesamt!$B$33,(IF($I523=0,$G523,$I523)+365.25*Gesamt!$B$33),0))</f>
        <v>0</v>
      </c>
      <c r="AF523" s="36" t="b">
        <f>IF(AE523&gt;0,IF(AE523&lt;$Y523,$K523/12*Gesamt!$C$33*(1+$L523)^(Gesamt!$B$33-VB!$V523)*(1+$K$4),IF(W523&gt;=35,K523/12*Gesamt!$C$33*(1+L523)^(W523-VB!V523)*(1+$K$4),0)))</f>
        <v>0</v>
      </c>
      <c r="AG523" s="36">
        <f>IF(W523&gt;=40,(AF523/Gesamt!$B$33*V523/((1+Gesamt!$B$29)^(Gesamt!$B$33-VB!V523))*(1+AB523)),IF(W523&gt;=35,(AF523/W523*V523/((1+Gesamt!$B$29)^(W523-VB!V523))*(1+AB523)),0))</f>
        <v>0</v>
      </c>
    </row>
    <row r="524" spans="4:33" x14ac:dyDescent="0.15">
      <c r="D524" s="41"/>
      <c r="F524" s="40"/>
      <c r="G524" s="40"/>
      <c r="J524" s="47"/>
      <c r="K524" s="32">
        <f t="shared" si="87"/>
        <v>0</v>
      </c>
      <c r="L524" s="48">
        <v>1.4999999999999999E-2</v>
      </c>
      <c r="M524" s="49">
        <f t="shared" si="88"/>
        <v>-50.997946611909654</v>
      </c>
      <c r="N524" s="50">
        <f>(Gesamt!$B$2-IF(H524=0,G524,H524))/365.25</f>
        <v>116</v>
      </c>
      <c r="O524" s="50">
        <f t="shared" si="92"/>
        <v>65.002053388090346</v>
      </c>
      <c r="P524" s="51">
        <f>IF(AND(OR(AND(H524&lt;=Gesamt!$B$11,G524&lt;=Gesamt!$B$11),AND(H524&gt;0,H524&lt;=Gesamt!$B$11)), O524&gt;=Gesamt!$B$4),VLOOKUP(O524,Gesamt!$B$4:$C$9,2),0)</f>
        <v>12</v>
      </c>
      <c r="Q524" s="37">
        <f>IF(M524&gt;0,((P524*K524/12)/O524*N524*((1+L524)^M524))/((1+Gesamt!$B$29)^(O524-N524)),0)</f>
        <v>0</v>
      </c>
      <c r="R524" s="52">
        <f>(F524+(IF(C524="W",IF(F524&lt;23347,VLOOKUP(23346,Staffelung,2,FALSE)*365.25,IF(F524&gt;24990,VLOOKUP(24991,Staffelung,2,FALSE)*365.25,VLOOKUP(F524,Staffelung,2,FALSE)*365.25)),Gesamt!$B$26*365.25)))</f>
        <v>23741.25</v>
      </c>
      <c r="S524" s="52">
        <f t="shared" si="89"/>
        <v>23742</v>
      </c>
      <c r="T524" s="53">
        <f t="shared" si="93"/>
        <v>65</v>
      </c>
      <c r="U524" s="49">
        <f t="shared" si="90"/>
        <v>-50.997946611909654</v>
      </c>
      <c r="V524" s="50">
        <f>(Gesamt!$B$2-IF(I524=0,G524,I524))/365.25</f>
        <v>116</v>
      </c>
      <c r="W524" s="50">
        <f t="shared" si="94"/>
        <v>65.002053388090346</v>
      </c>
      <c r="X524" s="54">
        <f>(F524+(IF(C524="W",IF(F524&lt;23347,VLOOKUP(23346,Staffelung,2,FALSE)*365.25,IF(F524&gt;24990,VLOOKUP(24991,Staffelung,2,FALSE)*365.25,VLOOKUP(F524,Staffelung,2,FALSE)*365.25)),Gesamt!$B$26*365.25)))</f>
        <v>23741.25</v>
      </c>
      <c r="Y524" s="52">
        <f t="shared" si="91"/>
        <v>23742</v>
      </c>
      <c r="Z524" s="53">
        <f t="shared" si="95"/>
        <v>65</v>
      </c>
      <c r="AA524" s="55">
        <f>IF(YEAR(Y524)&lt;=YEAR(Gesamt!$B$2),0,IF(V524&lt;Gesamt!$B$32,(IF(I524=0,G524,I524)+365.25*Gesamt!$B$32),0))</f>
        <v>0</v>
      </c>
      <c r="AB524" s="56">
        <f>IF(U524&lt;Gesamt!$B$36,Gesamt!$C$36,IF(U524&lt;Gesamt!$B$37,Gesamt!$C$37,IF(U524&lt;Gesamt!$B$38,Gesamt!$C$38,Gesamt!$C$39)))</f>
        <v>0</v>
      </c>
      <c r="AC524" s="36">
        <f>IF(AA524&gt;0,IF(AA524&lt;X524,K524/12*Gesamt!$C$32*(1+L524)^(Gesamt!$B$32-VB!V524)*(1+$K$4),0),0)</f>
        <v>0</v>
      </c>
      <c r="AD524" s="36">
        <f>(AC524/Gesamt!$B$32*V524/((1+Gesamt!$B$29)^(Gesamt!$B$32-VB!V524))*(1+AB524))</f>
        <v>0</v>
      </c>
      <c r="AE524" s="55">
        <f>IF(YEAR($Y524)&lt;=YEAR(Gesamt!$B$2),0,IF($V524&lt;Gesamt!$B$33,(IF($I524=0,$G524,$I524)+365.25*Gesamt!$B$33),0))</f>
        <v>0</v>
      </c>
      <c r="AF524" s="36" t="b">
        <f>IF(AE524&gt;0,IF(AE524&lt;$Y524,$K524/12*Gesamt!$C$33*(1+$L524)^(Gesamt!$B$33-VB!$V524)*(1+$K$4),IF(W524&gt;=35,K524/12*Gesamt!$C$33*(1+L524)^(W524-VB!V524)*(1+$K$4),0)))</f>
        <v>0</v>
      </c>
      <c r="AG524" s="36">
        <f>IF(W524&gt;=40,(AF524/Gesamt!$B$33*V524/((1+Gesamt!$B$29)^(Gesamt!$B$33-VB!V524))*(1+AB524)),IF(W524&gt;=35,(AF524/W524*V524/((1+Gesamt!$B$29)^(W524-VB!V524))*(1+AB524)),0))</f>
        <v>0</v>
      </c>
    </row>
    <row r="525" spans="4:33" x14ac:dyDescent="0.15">
      <c r="D525" s="41"/>
      <c r="F525" s="40"/>
      <c r="G525" s="40"/>
      <c r="J525" s="47"/>
      <c r="K525" s="32">
        <f t="shared" si="87"/>
        <v>0</v>
      </c>
      <c r="L525" s="48">
        <v>1.4999999999999999E-2</v>
      </c>
      <c r="M525" s="49">
        <f t="shared" si="88"/>
        <v>-50.997946611909654</v>
      </c>
      <c r="N525" s="50">
        <f>(Gesamt!$B$2-IF(H525=0,G525,H525))/365.25</f>
        <v>116</v>
      </c>
      <c r="O525" s="50">
        <f t="shared" si="92"/>
        <v>65.002053388090346</v>
      </c>
      <c r="P525" s="51">
        <f>IF(AND(OR(AND(H525&lt;=Gesamt!$B$11,G525&lt;=Gesamt!$B$11),AND(H525&gt;0,H525&lt;=Gesamt!$B$11)), O525&gt;=Gesamt!$B$4),VLOOKUP(O525,Gesamt!$B$4:$C$9,2),0)</f>
        <v>12</v>
      </c>
      <c r="Q525" s="37">
        <f>IF(M525&gt;0,((P525*K525/12)/O525*N525*((1+L525)^M525))/((1+Gesamt!$B$29)^(O525-N525)),0)</f>
        <v>0</v>
      </c>
      <c r="R525" s="52">
        <f>(F525+(IF(C525="W",IF(F525&lt;23347,VLOOKUP(23346,Staffelung,2,FALSE)*365.25,IF(F525&gt;24990,VLOOKUP(24991,Staffelung,2,FALSE)*365.25,VLOOKUP(F525,Staffelung,2,FALSE)*365.25)),Gesamt!$B$26*365.25)))</f>
        <v>23741.25</v>
      </c>
      <c r="S525" s="52">
        <f t="shared" si="89"/>
        <v>23742</v>
      </c>
      <c r="T525" s="53">
        <f t="shared" si="93"/>
        <v>65</v>
      </c>
      <c r="U525" s="49">
        <f t="shared" si="90"/>
        <v>-50.997946611909654</v>
      </c>
      <c r="V525" s="50">
        <f>(Gesamt!$B$2-IF(I525=0,G525,I525))/365.25</f>
        <v>116</v>
      </c>
      <c r="W525" s="50">
        <f t="shared" si="94"/>
        <v>65.002053388090346</v>
      </c>
      <c r="X525" s="54">
        <f>(F525+(IF(C525="W",IF(F525&lt;23347,VLOOKUP(23346,Staffelung,2,FALSE)*365.25,IF(F525&gt;24990,VLOOKUP(24991,Staffelung,2,FALSE)*365.25,VLOOKUP(F525,Staffelung,2,FALSE)*365.25)),Gesamt!$B$26*365.25)))</f>
        <v>23741.25</v>
      </c>
      <c r="Y525" s="52">
        <f t="shared" si="91"/>
        <v>23742</v>
      </c>
      <c r="Z525" s="53">
        <f t="shared" si="95"/>
        <v>65</v>
      </c>
      <c r="AA525" s="55">
        <f>IF(YEAR(Y525)&lt;=YEAR(Gesamt!$B$2),0,IF(V525&lt;Gesamt!$B$32,(IF(I525=0,G525,I525)+365.25*Gesamt!$B$32),0))</f>
        <v>0</v>
      </c>
      <c r="AB525" s="56">
        <f>IF(U525&lt;Gesamt!$B$36,Gesamt!$C$36,IF(U525&lt;Gesamt!$B$37,Gesamt!$C$37,IF(U525&lt;Gesamt!$B$38,Gesamt!$C$38,Gesamt!$C$39)))</f>
        <v>0</v>
      </c>
      <c r="AC525" s="36">
        <f>IF(AA525&gt;0,IF(AA525&lt;X525,K525/12*Gesamt!$C$32*(1+L525)^(Gesamt!$B$32-VB!V525)*(1+$K$4),0),0)</f>
        <v>0</v>
      </c>
      <c r="AD525" s="36">
        <f>(AC525/Gesamt!$B$32*V525/((1+Gesamt!$B$29)^(Gesamt!$B$32-VB!V525))*(1+AB525))</f>
        <v>0</v>
      </c>
      <c r="AE525" s="55">
        <f>IF(YEAR($Y525)&lt;=YEAR(Gesamt!$B$2),0,IF($V525&lt;Gesamt!$B$33,(IF($I525=0,$G525,$I525)+365.25*Gesamt!$B$33),0))</f>
        <v>0</v>
      </c>
      <c r="AF525" s="36" t="b">
        <f>IF(AE525&gt;0,IF(AE525&lt;$Y525,$K525/12*Gesamt!$C$33*(1+$L525)^(Gesamt!$B$33-VB!$V525)*(1+$K$4),IF(W525&gt;=35,K525/12*Gesamt!$C$33*(1+L525)^(W525-VB!V525)*(1+$K$4),0)))</f>
        <v>0</v>
      </c>
      <c r="AG525" s="36">
        <f>IF(W525&gt;=40,(AF525/Gesamt!$B$33*V525/((1+Gesamt!$B$29)^(Gesamt!$B$33-VB!V525))*(1+AB525)),IF(W525&gt;=35,(AF525/W525*V525/((1+Gesamt!$B$29)^(W525-VB!V525))*(1+AB525)),0))</f>
        <v>0</v>
      </c>
    </row>
    <row r="526" spans="4:33" x14ac:dyDescent="0.15">
      <c r="D526" s="41"/>
      <c r="F526" s="40"/>
      <c r="G526" s="40"/>
      <c r="J526" s="47"/>
      <c r="K526" s="32">
        <f t="shared" si="87"/>
        <v>0</v>
      </c>
      <c r="L526" s="48">
        <v>1.4999999999999999E-2</v>
      </c>
      <c r="M526" s="49">
        <f t="shared" si="88"/>
        <v>-50.997946611909654</v>
      </c>
      <c r="N526" s="50">
        <f>(Gesamt!$B$2-IF(H526=0,G526,H526))/365.25</f>
        <v>116</v>
      </c>
      <c r="O526" s="50">
        <f t="shared" si="92"/>
        <v>65.002053388090346</v>
      </c>
      <c r="P526" s="51">
        <f>IF(AND(OR(AND(H526&lt;=Gesamt!$B$11,G526&lt;=Gesamt!$B$11),AND(H526&gt;0,H526&lt;=Gesamt!$B$11)), O526&gt;=Gesamt!$B$4),VLOOKUP(O526,Gesamt!$B$4:$C$9,2),0)</f>
        <v>12</v>
      </c>
      <c r="Q526" s="37">
        <f>IF(M526&gt;0,((P526*K526/12)/O526*N526*((1+L526)^M526))/((1+Gesamt!$B$29)^(O526-N526)),0)</f>
        <v>0</v>
      </c>
      <c r="R526" s="52">
        <f>(F526+(IF(C526="W",IF(F526&lt;23347,VLOOKUP(23346,Staffelung,2,FALSE)*365.25,IF(F526&gt;24990,VLOOKUP(24991,Staffelung,2,FALSE)*365.25,VLOOKUP(F526,Staffelung,2,FALSE)*365.25)),Gesamt!$B$26*365.25)))</f>
        <v>23741.25</v>
      </c>
      <c r="S526" s="52">
        <f t="shared" si="89"/>
        <v>23742</v>
      </c>
      <c r="T526" s="53">
        <f t="shared" si="93"/>
        <v>65</v>
      </c>
      <c r="U526" s="49">
        <f t="shared" si="90"/>
        <v>-50.997946611909654</v>
      </c>
      <c r="V526" s="50">
        <f>(Gesamt!$B$2-IF(I526=0,G526,I526))/365.25</f>
        <v>116</v>
      </c>
      <c r="W526" s="50">
        <f t="shared" si="94"/>
        <v>65.002053388090346</v>
      </c>
      <c r="X526" s="54">
        <f>(F526+(IF(C526="W",IF(F526&lt;23347,VLOOKUP(23346,Staffelung,2,FALSE)*365.25,IF(F526&gt;24990,VLOOKUP(24991,Staffelung,2,FALSE)*365.25,VLOOKUP(F526,Staffelung,2,FALSE)*365.25)),Gesamt!$B$26*365.25)))</f>
        <v>23741.25</v>
      </c>
      <c r="Y526" s="52">
        <f t="shared" si="91"/>
        <v>23742</v>
      </c>
      <c r="Z526" s="53">
        <f t="shared" si="95"/>
        <v>65</v>
      </c>
      <c r="AA526" s="55">
        <f>IF(YEAR(Y526)&lt;=YEAR(Gesamt!$B$2),0,IF(V526&lt;Gesamt!$B$32,(IF(I526=0,G526,I526)+365.25*Gesamt!$B$32),0))</f>
        <v>0</v>
      </c>
      <c r="AB526" s="56">
        <f>IF(U526&lt;Gesamt!$B$36,Gesamt!$C$36,IF(U526&lt;Gesamt!$B$37,Gesamt!$C$37,IF(U526&lt;Gesamt!$B$38,Gesamt!$C$38,Gesamt!$C$39)))</f>
        <v>0</v>
      </c>
      <c r="AC526" s="36">
        <f>IF(AA526&gt;0,IF(AA526&lt;X526,K526/12*Gesamt!$C$32*(1+L526)^(Gesamt!$B$32-VB!V526)*(1+$K$4),0),0)</f>
        <v>0</v>
      </c>
      <c r="AD526" s="36">
        <f>(AC526/Gesamt!$B$32*V526/((1+Gesamt!$B$29)^(Gesamt!$B$32-VB!V526))*(1+AB526))</f>
        <v>0</v>
      </c>
      <c r="AE526" s="55">
        <f>IF(YEAR($Y526)&lt;=YEAR(Gesamt!$B$2),0,IF($V526&lt;Gesamt!$B$33,(IF($I526=0,$G526,$I526)+365.25*Gesamt!$B$33),0))</f>
        <v>0</v>
      </c>
      <c r="AF526" s="36" t="b">
        <f>IF(AE526&gt;0,IF(AE526&lt;$Y526,$K526/12*Gesamt!$C$33*(1+$L526)^(Gesamt!$B$33-VB!$V526)*(1+$K$4),IF(W526&gt;=35,K526/12*Gesamt!$C$33*(1+L526)^(W526-VB!V526)*(1+$K$4),0)))</f>
        <v>0</v>
      </c>
      <c r="AG526" s="36">
        <f>IF(W526&gt;=40,(AF526/Gesamt!$B$33*V526/((1+Gesamt!$B$29)^(Gesamt!$B$33-VB!V526))*(1+AB526)),IF(W526&gt;=35,(AF526/W526*V526/((1+Gesamt!$B$29)^(W526-VB!V526))*(1+AB526)),0))</f>
        <v>0</v>
      </c>
    </row>
    <row r="527" spans="4:33" x14ac:dyDescent="0.15">
      <c r="D527" s="41"/>
      <c r="F527" s="40"/>
      <c r="G527" s="40"/>
      <c r="J527" s="47"/>
      <c r="K527" s="32">
        <f t="shared" si="87"/>
        <v>0</v>
      </c>
      <c r="L527" s="48">
        <v>1.4999999999999999E-2</v>
      </c>
      <c r="M527" s="49">
        <f t="shared" si="88"/>
        <v>-50.997946611909654</v>
      </c>
      <c r="N527" s="50">
        <f>(Gesamt!$B$2-IF(H527=0,G527,H527))/365.25</f>
        <v>116</v>
      </c>
      <c r="O527" s="50">
        <f t="shared" si="92"/>
        <v>65.002053388090346</v>
      </c>
      <c r="P527" s="51">
        <f>IF(AND(OR(AND(H527&lt;=Gesamt!$B$11,G527&lt;=Gesamt!$B$11),AND(H527&gt;0,H527&lt;=Gesamt!$B$11)), O527&gt;=Gesamt!$B$4),VLOOKUP(O527,Gesamt!$B$4:$C$9,2),0)</f>
        <v>12</v>
      </c>
      <c r="Q527" s="37">
        <f>IF(M527&gt;0,((P527*K527/12)/O527*N527*((1+L527)^M527))/((1+Gesamt!$B$29)^(O527-N527)),0)</f>
        <v>0</v>
      </c>
      <c r="R527" s="52">
        <f>(F527+(IF(C527="W",IF(F527&lt;23347,VLOOKUP(23346,Staffelung,2,FALSE)*365.25,IF(F527&gt;24990,VLOOKUP(24991,Staffelung,2,FALSE)*365.25,VLOOKUP(F527,Staffelung,2,FALSE)*365.25)),Gesamt!$B$26*365.25)))</f>
        <v>23741.25</v>
      </c>
      <c r="S527" s="52">
        <f t="shared" si="89"/>
        <v>23742</v>
      </c>
      <c r="T527" s="53">
        <f t="shared" si="93"/>
        <v>65</v>
      </c>
      <c r="U527" s="49">
        <f t="shared" si="90"/>
        <v>-50.997946611909654</v>
      </c>
      <c r="V527" s="50">
        <f>(Gesamt!$B$2-IF(I527=0,G527,I527))/365.25</f>
        <v>116</v>
      </c>
      <c r="W527" s="50">
        <f t="shared" si="94"/>
        <v>65.002053388090346</v>
      </c>
      <c r="X527" s="54">
        <f>(F527+(IF(C527="W",IF(F527&lt;23347,VLOOKUP(23346,Staffelung,2,FALSE)*365.25,IF(F527&gt;24990,VLOOKUP(24991,Staffelung,2,FALSE)*365.25,VLOOKUP(F527,Staffelung,2,FALSE)*365.25)),Gesamt!$B$26*365.25)))</f>
        <v>23741.25</v>
      </c>
      <c r="Y527" s="52">
        <f t="shared" si="91"/>
        <v>23742</v>
      </c>
      <c r="Z527" s="53">
        <f t="shared" si="95"/>
        <v>65</v>
      </c>
      <c r="AA527" s="55">
        <f>IF(YEAR(Y527)&lt;=YEAR(Gesamt!$B$2),0,IF(V527&lt;Gesamt!$B$32,(IF(I527=0,G527,I527)+365.25*Gesamt!$B$32),0))</f>
        <v>0</v>
      </c>
      <c r="AB527" s="56">
        <f>IF(U527&lt;Gesamt!$B$36,Gesamt!$C$36,IF(U527&lt;Gesamt!$B$37,Gesamt!$C$37,IF(U527&lt;Gesamt!$B$38,Gesamt!$C$38,Gesamt!$C$39)))</f>
        <v>0</v>
      </c>
      <c r="AC527" s="36">
        <f>IF(AA527&gt;0,IF(AA527&lt;X527,K527/12*Gesamt!$C$32*(1+L527)^(Gesamt!$B$32-VB!V527)*(1+$K$4),0),0)</f>
        <v>0</v>
      </c>
      <c r="AD527" s="36">
        <f>(AC527/Gesamt!$B$32*V527/((1+Gesamt!$B$29)^(Gesamt!$B$32-VB!V527))*(1+AB527))</f>
        <v>0</v>
      </c>
      <c r="AE527" s="55">
        <f>IF(YEAR($Y527)&lt;=YEAR(Gesamt!$B$2),0,IF($V527&lt;Gesamt!$B$33,(IF($I527=0,$G527,$I527)+365.25*Gesamt!$B$33),0))</f>
        <v>0</v>
      </c>
      <c r="AF527" s="36" t="b">
        <f>IF(AE527&gt;0,IF(AE527&lt;$Y527,$K527/12*Gesamt!$C$33*(1+$L527)^(Gesamt!$B$33-VB!$V527)*(1+$K$4),IF(W527&gt;=35,K527/12*Gesamt!$C$33*(1+L527)^(W527-VB!V527)*(1+$K$4),0)))</f>
        <v>0</v>
      </c>
      <c r="AG527" s="36">
        <f>IF(W527&gt;=40,(AF527/Gesamt!$B$33*V527/((1+Gesamt!$B$29)^(Gesamt!$B$33-VB!V527))*(1+AB527)),IF(W527&gt;=35,(AF527/W527*V527/((1+Gesamt!$B$29)^(W527-VB!V527))*(1+AB527)),0))</f>
        <v>0</v>
      </c>
    </row>
    <row r="528" spans="4:33" x14ac:dyDescent="0.15">
      <c r="D528" s="41"/>
      <c r="F528" s="40"/>
      <c r="G528" s="40"/>
      <c r="J528" s="47"/>
      <c r="K528" s="32">
        <f t="shared" si="87"/>
        <v>0</v>
      </c>
      <c r="L528" s="48">
        <v>1.4999999999999999E-2</v>
      </c>
      <c r="M528" s="49">
        <f t="shared" si="88"/>
        <v>-50.997946611909654</v>
      </c>
      <c r="N528" s="50">
        <f>(Gesamt!$B$2-IF(H528=0,G528,H528))/365.25</f>
        <v>116</v>
      </c>
      <c r="O528" s="50">
        <f t="shared" si="92"/>
        <v>65.002053388090346</v>
      </c>
      <c r="P528" s="51">
        <f>IF(AND(OR(AND(H528&lt;=Gesamt!$B$11,G528&lt;=Gesamt!$B$11),AND(H528&gt;0,H528&lt;=Gesamt!$B$11)), O528&gt;=Gesamt!$B$4),VLOOKUP(O528,Gesamt!$B$4:$C$9,2),0)</f>
        <v>12</v>
      </c>
      <c r="Q528" s="37">
        <f>IF(M528&gt;0,((P528*K528/12)/O528*N528*((1+L528)^M528))/((1+Gesamt!$B$29)^(O528-N528)),0)</f>
        <v>0</v>
      </c>
      <c r="R528" s="52">
        <f>(F528+(IF(C528="W",IF(F528&lt;23347,VLOOKUP(23346,Staffelung,2,FALSE)*365.25,IF(F528&gt;24990,VLOOKUP(24991,Staffelung,2,FALSE)*365.25,VLOOKUP(F528,Staffelung,2,FALSE)*365.25)),Gesamt!$B$26*365.25)))</f>
        <v>23741.25</v>
      </c>
      <c r="S528" s="52">
        <f t="shared" si="89"/>
        <v>23742</v>
      </c>
      <c r="T528" s="53">
        <f t="shared" si="93"/>
        <v>65</v>
      </c>
      <c r="U528" s="49">
        <f t="shared" si="90"/>
        <v>-50.997946611909654</v>
      </c>
      <c r="V528" s="50">
        <f>(Gesamt!$B$2-IF(I528=0,G528,I528))/365.25</f>
        <v>116</v>
      </c>
      <c r="W528" s="50">
        <f t="shared" si="94"/>
        <v>65.002053388090346</v>
      </c>
      <c r="X528" s="54">
        <f>(F528+(IF(C528="W",IF(F528&lt;23347,VLOOKUP(23346,Staffelung,2,FALSE)*365.25,IF(F528&gt;24990,VLOOKUP(24991,Staffelung,2,FALSE)*365.25,VLOOKUP(F528,Staffelung,2,FALSE)*365.25)),Gesamt!$B$26*365.25)))</f>
        <v>23741.25</v>
      </c>
      <c r="Y528" s="52">
        <f t="shared" si="91"/>
        <v>23742</v>
      </c>
      <c r="Z528" s="53">
        <f t="shared" si="95"/>
        <v>65</v>
      </c>
      <c r="AA528" s="55">
        <f>IF(YEAR(Y528)&lt;=YEAR(Gesamt!$B$2),0,IF(V528&lt;Gesamt!$B$32,(IF(I528=0,G528,I528)+365.25*Gesamt!$B$32),0))</f>
        <v>0</v>
      </c>
      <c r="AB528" s="56">
        <f>IF(U528&lt;Gesamt!$B$36,Gesamt!$C$36,IF(U528&lt;Gesamt!$B$37,Gesamt!$C$37,IF(U528&lt;Gesamt!$B$38,Gesamt!$C$38,Gesamt!$C$39)))</f>
        <v>0</v>
      </c>
      <c r="AC528" s="36">
        <f>IF(AA528&gt;0,IF(AA528&lt;X528,K528/12*Gesamt!$C$32*(1+L528)^(Gesamt!$B$32-VB!V528)*(1+$K$4),0),0)</f>
        <v>0</v>
      </c>
      <c r="AD528" s="36">
        <f>(AC528/Gesamt!$B$32*V528/((1+Gesamt!$B$29)^(Gesamt!$B$32-VB!V528))*(1+AB528))</f>
        <v>0</v>
      </c>
      <c r="AE528" s="55">
        <f>IF(YEAR($Y528)&lt;=YEAR(Gesamt!$B$2),0,IF($V528&lt;Gesamt!$B$33,(IF($I528=0,$G528,$I528)+365.25*Gesamt!$B$33),0))</f>
        <v>0</v>
      </c>
      <c r="AF528" s="36" t="b">
        <f>IF(AE528&gt;0,IF(AE528&lt;$Y528,$K528/12*Gesamt!$C$33*(1+$L528)^(Gesamt!$B$33-VB!$V528)*(1+$K$4),IF(W528&gt;=35,K528/12*Gesamt!$C$33*(1+L528)^(W528-VB!V528)*(1+$K$4),0)))</f>
        <v>0</v>
      </c>
      <c r="AG528" s="36">
        <f>IF(W528&gt;=40,(AF528/Gesamt!$B$33*V528/((1+Gesamt!$B$29)^(Gesamt!$B$33-VB!V528))*(1+AB528)),IF(W528&gt;=35,(AF528/W528*V528/((1+Gesamt!$B$29)^(W528-VB!V528))*(1+AB528)),0))</f>
        <v>0</v>
      </c>
    </row>
    <row r="529" spans="4:33" x14ac:dyDescent="0.15">
      <c r="D529" s="41"/>
      <c r="F529" s="40"/>
      <c r="G529" s="40"/>
      <c r="J529" s="47"/>
      <c r="K529" s="32">
        <f t="shared" si="87"/>
        <v>0</v>
      </c>
      <c r="L529" s="48">
        <v>1.4999999999999999E-2</v>
      </c>
      <c r="M529" s="49">
        <f t="shared" si="88"/>
        <v>-50.997946611909654</v>
      </c>
      <c r="N529" s="50">
        <f>(Gesamt!$B$2-IF(H529=0,G529,H529))/365.25</f>
        <v>116</v>
      </c>
      <c r="O529" s="50">
        <f t="shared" si="92"/>
        <v>65.002053388090346</v>
      </c>
      <c r="P529" s="51">
        <f>IF(AND(OR(AND(H529&lt;=Gesamt!$B$11,G529&lt;=Gesamt!$B$11),AND(H529&gt;0,H529&lt;=Gesamt!$B$11)), O529&gt;=Gesamt!$B$4),VLOOKUP(O529,Gesamt!$B$4:$C$9,2),0)</f>
        <v>12</v>
      </c>
      <c r="Q529" s="37">
        <f>IF(M529&gt;0,((P529*K529/12)/O529*N529*((1+L529)^M529))/((1+Gesamt!$B$29)^(O529-N529)),0)</f>
        <v>0</v>
      </c>
      <c r="R529" s="52">
        <f>(F529+(IF(C529="W",IF(F529&lt;23347,VLOOKUP(23346,Staffelung,2,FALSE)*365.25,IF(F529&gt;24990,VLOOKUP(24991,Staffelung,2,FALSE)*365.25,VLOOKUP(F529,Staffelung,2,FALSE)*365.25)),Gesamt!$B$26*365.25)))</f>
        <v>23741.25</v>
      </c>
      <c r="S529" s="52">
        <f t="shared" si="89"/>
        <v>23742</v>
      </c>
      <c r="T529" s="53">
        <f t="shared" si="93"/>
        <v>65</v>
      </c>
      <c r="U529" s="49">
        <f t="shared" si="90"/>
        <v>-50.997946611909654</v>
      </c>
      <c r="V529" s="50">
        <f>(Gesamt!$B$2-IF(I529=0,G529,I529))/365.25</f>
        <v>116</v>
      </c>
      <c r="W529" s="50">
        <f t="shared" si="94"/>
        <v>65.002053388090346</v>
      </c>
      <c r="X529" s="54">
        <f>(F529+(IF(C529="W",IF(F529&lt;23347,VLOOKUP(23346,Staffelung,2,FALSE)*365.25,IF(F529&gt;24990,VLOOKUP(24991,Staffelung,2,FALSE)*365.25,VLOOKUP(F529,Staffelung,2,FALSE)*365.25)),Gesamt!$B$26*365.25)))</f>
        <v>23741.25</v>
      </c>
      <c r="Y529" s="52">
        <f t="shared" si="91"/>
        <v>23742</v>
      </c>
      <c r="Z529" s="53">
        <f t="shared" si="95"/>
        <v>65</v>
      </c>
      <c r="AA529" s="55">
        <f>IF(YEAR(Y529)&lt;=YEAR(Gesamt!$B$2),0,IF(V529&lt;Gesamt!$B$32,(IF(I529=0,G529,I529)+365.25*Gesamt!$B$32),0))</f>
        <v>0</v>
      </c>
      <c r="AB529" s="56">
        <f>IF(U529&lt;Gesamt!$B$36,Gesamt!$C$36,IF(U529&lt;Gesamt!$B$37,Gesamt!$C$37,IF(U529&lt;Gesamt!$B$38,Gesamt!$C$38,Gesamt!$C$39)))</f>
        <v>0</v>
      </c>
      <c r="AC529" s="36">
        <f>IF(AA529&gt;0,IF(AA529&lt;X529,K529/12*Gesamt!$C$32*(1+L529)^(Gesamt!$B$32-VB!V529)*(1+$K$4),0),0)</f>
        <v>0</v>
      </c>
      <c r="AD529" s="36">
        <f>(AC529/Gesamt!$B$32*V529/((1+Gesamt!$B$29)^(Gesamt!$B$32-VB!V529))*(1+AB529))</f>
        <v>0</v>
      </c>
      <c r="AE529" s="55">
        <f>IF(YEAR($Y529)&lt;=YEAR(Gesamt!$B$2),0,IF($V529&lt;Gesamt!$B$33,(IF($I529=0,$G529,$I529)+365.25*Gesamt!$B$33),0))</f>
        <v>0</v>
      </c>
      <c r="AF529" s="36" t="b">
        <f>IF(AE529&gt;0,IF(AE529&lt;$Y529,$K529/12*Gesamt!$C$33*(1+$L529)^(Gesamt!$B$33-VB!$V529)*(1+$K$4),IF(W529&gt;=35,K529/12*Gesamt!$C$33*(1+L529)^(W529-VB!V529)*(1+$K$4),0)))</f>
        <v>0</v>
      </c>
      <c r="AG529" s="36">
        <f>IF(W529&gt;=40,(AF529/Gesamt!$B$33*V529/((1+Gesamt!$B$29)^(Gesamt!$B$33-VB!V529))*(1+AB529)),IF(W529&gt;=35,(AF529/W529*V529/((1+Gesamt!$B$29)^(W529-VB!V529))*(1+AB529)),0))</f>
        <v>0</v>
      </c>
    </row>
    <row r="530" spans="4:33" x14ac:dyDescent="0.15">
      <c r="D530" s="41"/>
      <c r="F530" s="40"/>
      <c r="G530" s="40"/>
      <c r="J530" s="47"/>
      <c r="K530" s="32">
        <f t="shared" si="87"/>
        <v>0</v>
      </c>
      <c r="L530" s="48">
        <v>1.4999999999999999E-2</v>
      </c>
      <c r="M530" s="49">
        <f t="shared" si="88"/>
        <v>-50.997946611909654</v>
      </c>
      <c r="N530" s="50">
        <f>(Gesamt!$B$2-IF(H530=0,G530,H530))/365.25</f>
        <v>116</v>
      </c>
      <c r="O530" s="50">
        <f t="shared" si="92"/>
        <v>65.002053388090346</v>
      </c>
      <c r="P530" s="51">
        <f>IF(AND(OR(AND(H530&lt;=Gesamt!$B$11,G530&lt;=Gesamt!$B$11),AND(H530&gt;0,H530&lt;=Gesamt!$B$11)), O530&gt;=Gesamt!$B$4),VLOOKUP(O530,Gesamt!$B$4:$C$9,2),0)</f>
        <v>12</v>
      </c>
      <c r="Q530" s="37">
        <f>IF(M530&gt;0,((P530*K530/12)/O530*N530*((1+L530)^M530))/((1+Gesamt!$B$29)^(O530-N530)),0)</f>
        <v>0</v>
      </c>
      <c r="R530" s="52">
        <f>(F530+(IF(C530="W",IF(F530&lt;23347,VLOOKUP(23346,Staffelung,2,FALSE)*365.25,IF(F530&gt;24990,VLOOKUP(24991,Staffelung,2,FALSE)*365.25,VLOOKUP(F530,Staffelung,2,FALSE)*365.25)),Gesamt!$B$26*365.25)))</f>
        <v>23741.25</v>
      </c>
      <c r="S530" s="52">
        <f t="shared" si="89"/>
        <v>23742</v>
      </c>
      <c r="T530" s="53">
        <f t="shared" si="93"/>
        <v>65</v>
      </c>
      <c r="U530" s="49">
        <f t="shared" si="90"/>
        <v>-50.997946611909654</v>
      </c>
      <c r="V530" s="50">
        <f>(Gesamt!$B$2-IF(I530=0,G530,I530))/365.25</f>
        <v>116</v>
      </c>
      <c r="W530" s="50">
        <f t="shared" si="94"/>
        <v>65.002053388090346</v>
      </c>
      <c r="X530" s="54">
        <f>(F530+(IF(C530="W",IF(F530&lt;23347,VLOOKUP(23346,Staffelung,2,FALSE)*365.25,IF(F530&gt;24990,VLOOKUP(24991,Staffelung,2,FALSE)*365.25,VLOOKUP(F530,Staffelung,2,FALSE)*365.25)),Gesamt!$B$26*365.25)))</f>
        <v>23741.25</v>
      </c>
      <c r="Y530" s="52">
        <f t="shared" si="91"/>
        <v>23742</v>
      </c>
      <c r="Z530" s="53">
        <f t="shared" si="95"/>
        <v>65</v>
      </c>
      <c r="AA530" s="55">
        <f>IF(YEAR(Y530)&lt;=YEAR(Gesamt!$B$2),0,IF(V530&lt;Gesamt!$B$32,(IF(I530=0,G530,I530)+365.25*Gesamt!$B$32),0))</f>
        <v>0</v>
      </c>
      <c r="AB530" s="56">
        <f>IF(U530&lt;Gesamt!$B$36,Gesamt!$C$36,IF(U530&lt;Gesamt!$B$37,Gesamt!$C$37,IF(U530&lt;Gesamt!$B$38,Gesamt!$C$38,Gesamt!$C$39)))</f>
        <v>0</v>
      </c>
      <c r="AC530" s="36">
        <f>IF(AA530&gt;0,IF(AA530&lt;X530,K530/12*Gesamt!$C$32*(1+L530)^(Gesamt!$B$32-VB!V530)*(1+$K$4),0),0)</f>
        <v>0</v>
      </c>
      <c r="AD530" s="36">
        <f>(AC530/Gesamt!$B$32*V530/((1+Gesamt!$B$29)^(Gesamt!$B$32-VB!V530))*(1+AB530))</f>
        <v>0</v>
      </c>
      <c r="AE530" s="55">
        <f>IF(YEAR($Y530)&lt;=YEAR(Gesamt!$B$2),0,IF($V530&lt;Gesamt!$B$33,(IF($I530=0,$G530,$I530)+365.25*Gesamt!$B$33),0))</f>
        <v>0</v>
      </c>
      <c r="AF530" s="36" t="b">
        <f>IF(AE530&gt;0,IF(AE530&lt;$Y530,$K530/12*Gesamt!$C$33*(1+$L530)^(Gesamt!$B$33-VB!$V530)*(1+$K$4),IF(W530&gt;=35,K530/12*Gesamt!$C$33*(1+L530)^(W530-VB!V530)*(1+$K$4),0)))</f>
        <v>0</v>
      </c>
      <c r="AG530" s="36">
        <f>IF(W530&gt;=40,(AF530/Gesamt!$B$33*V530/((1+Gesamt!$B$29)^(Gesamt!$B$33-VB!V530))*(1+AB530)),IF(W530&gt;=35,(AF530/W530*V530/((1+Gesamt!$B$29)^(W530-VB!V530))*(1+AB530)),0))</f>
        <v>0</v>
      </c>
    </row>
    <row r="531" spans="4:33" x14ac:dyDescent="0.15">
      <c r="D531" s="41"/>
      <c r="F531" s="40"/>
      <c r="G531" s="40"/>
      <c r="J531" s="47"/>
      <c r="K531" s="32">
        <f t="shared" si="87"/>
        <v>0</v>
      </c>
      <c r="L531" s="48">
        <v>1.4999999999999999E-2</v>
      </c>
      <c r="M531" s="49">
        <f t="shared" si="88"/>
        <v>-50.997946611909654</v>
      </c>
      <c r="N531" s="50">
        <f>(Gesamt!$B$2-IF(H531=0,G531,H531))/365.25</f>
        <v>116</v>
      </c>
      <c r="O531" s="50">
        <f t="shared" si="92"/>
        <v>65.002053388090346</v>
      </c>
      <c r="P531" s="51">
        <f>IF(AND(OR(AND(H531&lt;=Gesamt!$B$11,G531&lt;=Gesamt!$B$11),AND(H531&gt;0,H531&lt;=Gesamt!$B$11)), O531&gt;=Gesamt!$B$4),VLOOKUP(O531,Gesamt!$B$4:$C$9,2),0)</f>
        <v>12</v>
      </c>
      <c r="Q531" s="37">
        <f>IF(M531&gt;0,((P531*K531/12)/O531*N531*((1+L531)^M531))/((1+Gesamt!$B$29)^(O531-N531)),0)</f>
        <v>0</v>
      </c>
      <c r="R531" s="52">
        <f>(F531+(IF(C531="W",IF(F531&lt;23347,VLOOKUP(23346,Staffelung,2,FALSE)*365.25,IF(F531&gt;24990,VLOOKUP(24991,Staffelung,2,FALSE)*365.25,VLOOKUP(F531,Staffelung,2,FALSE)*365.25)),Gesamt!$B$26*365.25)))</f>
        <v>23741.25</v>
      </c>
      <c r="S531" s="52">
        <f t="shared" si="89"/>
        <v>23742</v>
      </c>
      <c r="T531" s="53">
        <f t="shared" si="93"/>
        <v>65</v>
      </c>
      <c r="U531" s="49">
        <f t="shared" si="90"/>
        <v>-50.997946611909654</v>
      </c>
      <c r="V531" s="50">
        <f>(Gesamt!$B$2-IF(I531=0,G531,I531))/365.25</f>
        <v>116</v>
      </c>
      <c r="W531" s="50">
        <f t="shared" si="94"/>
        <v>65.002053388090346</v>
      </c>
      <c r="X531" s="54">
        <f>(F531+(IF(C531="W",IF(F531&lt;23347,VLOOKUP(23346,Staffelung,2,FALSE)*365.25,IF(F531&gt;24990,VLOOKUP(24991,Staffelung,2,FALSE)*365.25,VLOOKUP(F531,Staffelung,2,FALSE)*365.25)),Gesamt!$B$26*365.25)))</f>
        <v>23741.25</v>
      </c>
      <c r="Y531" s="52">
        <f t="shared" si="91"/>
        <v>23742</v>
      </c>
      <c r="Z531" s="53">
        <f t="shared" si="95"/>
        <v>65</v>
      </c>
      <c r="AA531" s="55">
        <f>IF(YEAR(Y531)&lt;=YEAR(Gesamt!$B$2),0,IF(V531&lt;Gesamt!$B$32,(IF(I531=0,G531,I531)+365.25*Gesamt!$B$32),0))</f>
        <v>0</v>
      </c>
      <c r="AB531" s="56">
        <f>IF(U531&lt;Gesamt!$B$36,Gesamt!$C$36,IF(U531&lt;Gesamt!$B$37,Gesamt!$C$37,IF(U531&lt;Gesamt!$B$38,Gesamt!$C$38,Gesamt!$C$39)))</f>
        <v>0</v>
      </c>
      <c r="AC531" s="36">
        <f>IF(AA531&gt;0,IF(AA531&lt;X531,K531/12*Gesamt!$C$32*(1+L531)^(Gesamt!$B$32-VB!V531)*(1+$K$4),0),0)</f>
        <v>0</v>
      </c>
      <c r="AD531" s="36">
        <f>(AC531/Gesamt!$B$32*V531/((1+Gesamt!$B$29)^(Gesamt!$B$32-VB!V531))*(1+AB531))</f>
        <v>0</v>
      </c>
      <c r="AE531" s="55">
        <f>IF(YEAR($Y531)&lt;=YEAR(Gesamt!$B$2),0,IF($V531&lt;Gesamt!$B$33,(IF($I531=0,$G531,$I531)+365.25*Gesamt!$B$33),0))</f>
        <v>0</v>
      </c>
      <c r="AF531" s="36" t="b">
        <f>IF(AE531&gt;0,IF(AE531&lt;$Y531,$K531/12*Gesamt!$C$33*(1+$L531)^(Gesamt!$B$33-VB!$V531)*(1+$K$4),IF(W531&gt;=35,K531/12*Gesamt!$C$33*(1+L531)^(W531-VB!V531)*(1+$K$4),0)))</f>
        <v>0</v>
      </c>
      <c r="AG531" s="36">
        <f>IF(W531&gt;=40,(AF531/Gesamt!$B$33*V531/((1+Gesamt!$B$29)^(Gesamt!$B$33-VB!V531))*(1+AB531)),IF(W531&gt;=35,(AF531/W531*V531/((1+Gesamt!$B$29)^(W531-VB!V531))*(1+AB531)),0))</f>
        <v>0</v>
      </c>
    </row>
    <row r="532" spans="4:33" x14ac:dyDescent="0.15">
      <c r="D532" s="41"/>
      <c r="F532" s="40"/>
      <c r="G532" s="40"/>
      <c r="J532" s="47"/>
      <c r="K532" s="32">
        <f t="shared" si="87"/>
        <v>0</v>
      </c>
      <c r="L532" s="48">
        <v>1.4999999999999999E-2</v>
      </c>
      <c r="M532" s="49">
        <f t="shared" si="88"/>
        <v>-50.997946611909654</v>
      </c>
      <c r="N532" s="50">
        <f>(Gesamt!$B$2-IF(H532=0,G532,H532))/365.25</f>
        <v>116</v>
      </c>
      <c r="O532" s="50">
        <f t="shared" si="92"/>
        <v>65.002053388090346</v>
      </c>
      <c r="P532" s="51">
        <f>IF(AND(OR(AND(H532&lt;=Gesamt!$B$11,G532&lt;=Gesamt!$B$11),AND(H532&gt;0,H532&lt;=Gesamt!$B$11)), O532&gt;=Gesamt!$B$4),VLOOKUP(O532,Gesamt!$B$4:$C$9,2),0)</f>
        <v>12</v>
      </c>
      <c r="Q532" s="37">
        <f>IF(M532&gt;0,((P532*K532/12)/O532*N532*((1+L532)^M532))/((1+Gesamt!$B$29)^(O532-N532)),0)</f>
        <v>0</v>
      </c>
      <c r="R532" s="52">
        <f>(F532+(IF(C532="W",IF(F532&lt;23347,VLOOKUP(23346,Staffelung,2,FALSE)*365.25,IF(F532&gt;24990,VLOOKUP(24991,Staffelung,2,FALSE)*365.25,VLOOKUP(F532,Staffelung,2,FALSE)*365.25)),Gesamt!$B$26*365.25)))</f>
        <v>23741.25</v>
      </c>
      <c r="S532" s="52">
        <f t="shared" si="89"/>
        <v>23742</v>
      </c>
      <c r="T532" s="53">
        <f t="shared" si="93"/>
        <v>65</v>
      </c>
      <c r="U532" s="49">
        <f t="shared" si="90"/>
        <v>-50.997946611909654</v>
      </c>
      <c r="V532" s="50">
        <f>(Gesamt!$B$2-IF(I532=0,G532,I532))/365.25</f>
        <v>116</v>
      </c>
      <c r="W532" s="50">
        <f t="shared" si="94"/>
        <v>65.002053388090346</v>
      </c>
      <c r="X532" s="54">
        <f>(F532+(IF(C532="W",IF(F532&lt;23347,VLOOKUP(23346,Staffelung,2,FALSE)*365.25,IF(F532&gt;24990,VLOOKUP(24991,Staffelung,2,FALSE)*365.25,VLOOKUP(F532,Staffelung,2,FALSE)*365.25)),Gesamt!$B$26*365.25)))</f>
        <v>23741.25</v>
      </c>
      <c r="Y532" s="52">
        <f t="shared" si="91"/>
        <v>23742</v>
      </c>
      <c r="Z532" s="53">
        <f t="shared" si="95"/>
        <v>65</v>
      </c>
      <c r="AA532" s="55">
        <f>IF(YEAR(Y532)&lt;=YEAR(Gesamt!$B$2),0,IF(V532&lt;Gesamt!$B$32,(IF(I532=0,G532,I532)+365.25*Gesamt!$B$32),0))</f>
        <v>0</v>
      </c>
      <c r="AB532" s="56">
        <f>IF(U532&lt;Gesamt!$B$36,Gesamt!$C$36,IF(U532&lt;Gesamt!$B$37,Gesamt!$C$37,IF(U532&lt;Gesamt!$B$38,Gesamt!$C$38,Gesamt!$C$39)))</f>
        <v>0</v>
      </c>
      <c r="AC532" s="36">
        <f>IF(AA532&gt;0,IF(AA532&lt;X532,K532/12*Gesamt!$C$32*(1+L532)^(Gesamt!$B$32-VB!V532)*(1+$K$4),0),0)</f>
        <v>0</v>
      </c>
      <c r="AD532" s="36">
        <f>(AC532/Gesamt!$B$32*V532/((1+Gesamt!$B$29)^(Gesamt!$B$32-VB!V532))*(1+AB532))</f>
        <v>0</v>
      </c>
      <c r="AE532" s="55">
        <f>IF(YEAR($Y532)&lt;=YEAR(Gesamt!$B$2),0,IF($V532&lt;Gesamt!$B$33,(IF($I532=0,$G532,$I532)+365.25*Gesamt!$B$33),0))</f>
        <v>0</v>
      </c>
      <c r="AF532" s="36" t="b">
        <f>IF(AE532&gt;0,IF(AE532&lt;$Y532,$K532/12*Gesamt!$C$33*(1+$L532)^(Gesamt!$B$33-VB!$V532)*(1+$K$4),IF(W532&gt;=35,K532/12*Gesamt!$C$33*(1+L532)^(W532-VB!V532)*(1+$K$4),0)))</f>
        <v>0</v>
      </c>
      <c r="AG532" s="36">
        <f>IF(W532&gt;=40,(AF532/Gesamt!$B$33*V532/((1+Gesamt!$B$29)^(Gesamt!$B$33-VB!V532))*(1+AB532)),IF(W532&gt;=35,(AF532/W532*V532/((1+Gesamt!$B$29)^(W532-VB!V532))*(1+AB532)),0))</f>
        <v>0</v>
      </c>
    </row>
    <row r="533" spans="4:33" x14ac:dyDescent="0.15">
      <c r="D533" s="41"/>
      <c r="F533" s="40"/>
      <c r="G533" s="40"/>
      <c r="J533" s="47"/>
      <c r="K533" s="32">
        <f t="shared" si="87"/>
        <v>0</v>
      </c>
      <c r="L533" s="48">
        <v>1.4999999999999999E-2</v>
      </c>
      <c r="M533" s="49">
        <f t="shared" si="88"/>
        <v>-50.997946611909654</v>
      </c>
      <c r="N533" s="50">
        <f>(Gesamt!$B$2-IF(H533=0,G533,H533))/365.25</f>
        <v>116</v>
      </c>
      <c r="O533" s="50">
        <f t="shared" si="92"/>
        <v>65.002053388090346</v>
      </c>
      <c r="P533" s="51">
        <f>IF(AND(OR(AND(H533&lt;=Gesamt!$B$11,G533&lt;=Gesamt!$B$11),AND(H533&gt;0,H533&lt;=Gesamt!$B$11)), O533&gt;=Gesamt!$B$4),VLOOKUP(O533,Gesamt!$B$4:$C$9,2),0)</f>
        <v>12</v>
      </c>
      <c r="Q533" s="37">
        <f>IF(M533&gt;0,((P533*K533/12)/O533*N533*((1+L533)^M533))/((1+Gesamt!$B$29)^(O533-N533)),0)</f>
        <v>0</v>
      </c>
      <c r="R533" s="52">
        <f>(F533+(IF(C533="W",IF(F533&lt;23347,VLOOKUP(23346,Staffelung,2,FALSE)*365.25,IF(F533&gt;24990,VLOOKUP(24991,Staffelung,2,FALSE)*365.25,VLOOKUP(F533,Staffelung,2,FALSE)*365.25)),Gesamt!$B$26*365.25)))</f>
        <v>23741.25</v>
      </c>
      <c r="S533" s="52">
        <f t="shared" si="89"/>
        <v>23742</v>
      </c>
      <c r="T533" s="53">
        <f t="shared" si="93"/>
        <v>65</v>
      </c>
      <c r="U533" s="49">
        <f t="shared" si="90"/>
        <v>-50.997946611909654</v>
      </c>
      <c r="V533" s="50">
        <f>(Gesamt!$B$2-IF(I533=0,G533,I533))/365.25</f>
        <v>116</v>
      </c>
      <c r="W533" s="50">
        <f t="shared" si="94"/>
        <v>65.002053388090346</v>
      </c>
      <c r="X533" s="54">
        <f>(F533+(IF(C533="W",IF(F533&lt;23347,VLOOKUP(23346,Staffelung,2,FALSE)*365.25,IF(F533&gt;24990,VLOOKUP(24991,Staffelung,2,FALSE)*365.25,VLOOKUP(F533,Staffelung,2,FALSE)*365.25)),Gesamt!$B$26*365.25)))</f>
        <v>23741.25</v>
      </c>
      <c r="Y533" s="52">
        <f t="shared" si="91"/>
        <v>23742</v>
      </c>
      <c r="Z533" s="53">
        <f t="shared" si="95"/>
        <v>65</v>
      </c>
      <c r="AA533" s="55">
        <f>IF(YEAR(Y533)&lt;=YEAR(Gesamt!$B$2),0,IF(V533&lt;Gesamt!$B$32,(IF(I533=0,G533,I533)+365.25*Gesamt!$B$32),0))</f>
        <v>0</v>
      </c>
      <c r="AB533" s="56">
        <f>IF(U533&lt;Gesamt!$B$36,Gesamt!$C$36,IF(U533&lt;Gesamt!$B$37,Gesamt!$C$37,IF(U533&lt;Gesamt!$B$38,Gesamt!$C$38,Gesamt!$C$39)))</f>
        <v>0</v>
      </c>
      <c r="AC533" s="36">
        <f>IF(AA533&gt;0,IF(AA533&lt;X533,K533/12*Gesamt!$C$32*(1+L533)^(Gesamt!$B$32-VB!V533)*(1+$K$4),0),0)</f>
        <v>0</v>
      </c>
      <c r="AD533" s="36">
        <f>(AC533/Gesamt!$B$32*V533/((1+Gesamt!$B$29)^(Gesamt!$B$32-VB!V533))*(1+AB533))</f>
        <v>0</v>
      </c>
      <c r="AE533" s="55">
        <f>IF(YEAR($Y533)&lt;=YEAR(Gesamt!$B$2),0,IF($V533&lt;Gesamt!$B$33,(IF($I533=0,$G533,$I533)+365.25*Gesamt!$B$33),0))</f>
        <v>0</v>
      </c>
      <c r="AF533" s="36" t="b">
        <f>IF(AE533&gt;0,IF(AE533&lt;$Y533,$K533/12*Gesamt!$C$33*(1+$L533)^(Gesamt!$B$33-VB!$V533)*(1+$K$4),IF(W533&gt;=35,K533/12*Gesamt!$C$33*(1+L533)^(W533-VB!V533)*(1+$K$4),0)))</f>
        <v>0</v>
      </c>
      <c r="AG533" s="36">
        <f>IF(W533&gt;=40,(AF533/Gesamt!$B$33*V533/((1+Gesamt!$B$29)^(Gesamt!$B$33-VB!V533))*(1+AB533)),IF(W533&gt;=35,(AF533/W533*V533/((1+Gesamt!$B$29)^(W533-VB!V533))*(1+AB533)),0))</f>
        <v>0</v>
      </c>
    </row>
    <row r="534" spans="4:33" x14ac:dyDescent="0.15">
      <c r="D534" s="41"/>
      <c r="F534" s="40"/>
      <c r="G534" s="40"/>
      <c r="J534" s="47"/>
      <c r="K534" s="32">
        <f t="shared" si="87"/>
        <v>0</v>
      </c>
      <c r="L534" s="48">
        <v>1.4999999999999999E-2</v>
      </c>
      <c r="M534" s="49">
        <f t="shared" si="88"/>
        <v>-50.997946611909654</v>
      </c>
      <c r="N534" s="50">
        <f>(Gesamt!$B$2-IF(H534=0,G534,H534))/365.25</f>
        <v>116</v>
      </c>
      <c r="O534" s="50">
        <f t="shared" si="92"/>
        <v>65.002053388090346</v>
      </c>
      <c r="P534" s="51">
        <f>IF(AND(OR(AND(H534&lt;=Gesamt!$B$11,G534&lt;=Gesamt!$B$11),AND(H534&gt;0,H534&lt;=Gesamt!$B$11)), O534&gt;=Gesamt!$B$4),VLOOKUP(O534,Gesamt!$B$4:$C$9,2),0)</f>
        <v>12</v>
      </c>
      <c r="Q534" s="37">
        <f>IF(M534&gt;0,((P534*K534/12)/O534*N534*((1+L534)^M534))/((1+Gesamt!$B$29)^(O534-N534)),0)</f>
        <v>0</v>
      </c>
      <c r="R534" s="52">
        <f>(F534+(IF(C534="W",IF(F534&lt;23347,VLOOKUP(23346,Staffelung,2,FALSE)*365.25,IF(F534&gt;24990,VLOOKUP(24991,Staffelung,2,FALSE)*365.25,VLOOKUP(F534,Staffelung,2,FALSE)*365.25)),Gesamt!$B$26*365.25)))</f>
        <v>23741.25</v>
      </c>
      <c r="S534" s="52">
        <f t="shared" si="89"/>
        <v>23742</v>
      </c>
      <c r="T534" s="53">
        <f t="shared" si="93"/>
        <v>65</v>
      </c>
      <c r="U534" s="49">
        <f t="shared" si="90"/>
        <v>-50.997946611909654</v>
      </c>
      <c r="V534" s="50">
        <f>(Gesamt!$B$2-IF(I534=0,G534,I534))/365.25</f>
        <v>116</v>
      </c>
      <c r="W534" s="50">
        <f t="shared" si="94"/>
        <v>65.002053388090346</v>
      </c>
      <c r="X534" s="54">
        <f>(F534+(IF(C534="W",IF(F534&lt;23347,VLOOKUP(23346,Staffelung,2,FALSE)*365.25,IF(F534&gt;24990,VLOOKUP(24991,Staffelung,2,FALSE)*365.25,VLOOKUP(F534,Staffelung,2,FALSE)*365.25)),Gesamt!$B$26*365.25)))</f>
        <v>23741.25</v>
      </c>
      <c r="Y534" s="52">
        <f t="shared" si="91"/>
        <v>23742</v>
      </c>
      <c r="Z534" s="53">
        <f t="shared" si="95"/>
        <v>65</v>
      </c>
      <c r="AA534" s="55">
        <f>IF(YEAR(Y534)&lt;=YEAR(Gesamt!$B$2),0,IF(V534&lt;Gesamt!$B$32,(IF(I534=0,G534,I534)+365.25*Gesamt!$B$32),0))</f>
        <v>0</v>
      </c>
      <c r="AB534" s="56">
        <f>IF(U534&lt;Gesamt!$B$36,Gesamt!$C$36,IF(U534&lt;Gesamt!$B$37,Gesamt!$C$37,IF(U534&lt;Gesamt!$B$38,Gesamt!$C$38,Gesamt!$C$39)))</f>
        <v>0</v>
      </c>
      <c r="AC534" s="36">
        <f>IF(AA534&gt;0,IF(AA534&lt;X534,K534/12*Gesamt!$C$32*(1+L534)^(Gesamt!$B$32-VB!V534)*(1+$K$4),0),0)</f>
        <v>0</v>
      </c>
      <c r="AD534" s="36">
        <f>(AC534/Gesamt!$B$32*V534/((1+Gesamt!$B$29)^(Gesamt!$B$32-VB!V534))*(1+AB534))</f>
        <v>0</v>
      </c>
      <c r="AE534" s="55">
        <f>IF(YEAR($Y534)&lt;=YEAR(Gesamt!$B$2),0,IF($V534&lt;Gesamt!$B$33,(IF($I534=0,$G534,$I534)+365.25*Gesamt!$B$33),0))</f>
        <v>0</v>
      </c>
      <c r="AF534" s="36" t="b">
        <f>IF(AE534&gt;0,IF(AE534&lt;$Y534,$K534/12*Gesamt!$C$33*(1+$L534)^(Gesamt!$B$33-VB!$V534)*(1+$K$4),IF(W534&gt;=35,K534/12*Gesamt!$C$33*(1+L534)^(W534-VB!V534)*(1+$K$4),0)))</f>
        <v>0</v>
      </c>
      <c r="AG534" s="36">
        <f>IF(W534&gt;=40,(AF534/Gesamt!$B$33*V534/((1+Gesamt!$B$29)^(Gesamt!$B$33-VB!V534))*(1+AB534)),IF(W534&gt;=35,(AF534/W534*V534/((1+Gesamt!$B$29)^(W534-VB!V534))*(1+AB534)),0))</f>
        <v>0</v>
      </c>
    </row>
    <row r="535" spans="4:33" x14ac:dyDescent="0.15">
      <c r="D535" s="41"/>
      <c r="F535" s="40"/>
      <c r="G535" s="40"/>
      <c r="J535" s="47"/>
      <c r="K535" s="32">
        <f t="shared" si="87"/>
        <v>0</v>
      </c>
      <c r="L535" s="48">
        <v>1.4999999999999999E-2</v>
      </c>
      <c r="M535" s="49">
        <f t="shared" si="88"/>
        <v>-50.997946611909654</v>
      </c>
      <c r="N535" s="50">
        <f>(Gesamt!$B$2-IF(H535=0,G535,H535))/365.25</f>
        <v>116</v>
      </c>
      <c r="O535" s="50">
        <f t="shared" si="92"/>
        <v>65.002053388090346</v>
      </c>
      <c r="P535" s="51">
        <f>IF(AND(OR(AND(H535&lt;=Gesamt!$B$11,G535&lt;=Gesamt!$B$11),AND(H535&gt;0,H535&lt;=Gesamt!$B$11)), O535&gt;=Gesamt!$B$4),VLOOKUP(O535,Gesamt!$B$4:$C$9,2),0)</f>
        <v>12</v>
      </c>
      <c r="Q535" s="37">
        <f>IF(M535&gt;0,((P535*K535/12)/O535*N535*((1+L535)^M535))/((1+Gesamt!$B$29)^(O535-N535)),0)</f>
        <v>0</v>
      </c>
      <c r="R535" s="52">
        <f>(F535+(IF(C535="W",IF(F535&lt;23347,VLOOKUP(23346,Staffelung,2,FALSE)*365.25,IF(F535&gt;24990,VLOOKUP(24991,Staffelung,2,FALSE)*365.25,VLOOKUP(F535,Staffelung,2,FALSE)*365.25)),Gesamt!$B$26*365.25)))</f>
        <v>23741.25</v>
      </c>
      <c r="S535" s="52">
        <f t="shared" si="89"/>
        <v>23742</v>
      </c>
      <c r="T535" s="53">
        <f t="shared" si="93"/>
        <v>65</v>
      </c>
      <c r="U535" s="49">
        <f t="shared" si="90"/>
        <v>-50.997946611909654</v>
      </c>
      <c r="V535" s="50">
        <f>(Gesamt!$B$2-IF(I535=0,G535,I535))/365.25</f>
        <v>116</v>
      </c>
      <c r="W535" s="50">
        <f t="shared" si="94"/>
        <v>65.002053388090346</v>
      </c>
      <c r="X535" s="54">
        <f>(F535+(IF(C535="W",IF(F535&lt;23347,VLOOKUP(23346,Staffelung,2,FALSE)*365.25,IF(F535&gt;24990,VLOOKUP(24991,Staffelung,2,FALSE)*365.25,VLOOKUP(F535,Staffelung,2,FALSE)*365.25)),Gesamt!$B$26*365.25)))</f>
        <v>23741.25</v>
      </c>
      <c r="Y535" s="52">
        <f t="shared" si="91"/>
        <v>23742</v>
      </c>
      <c r="Z535" s="53">
        <f t="shared" si="95"/>
        <v>65</v>
      </c>
      <c r="AA535" s="55">
        <f>IF(YEAR(Y535)&lt;=YEAR(Gesamt!$B$2),0,IF(V535&lt;Gesamt!$B$32,(IF(I535=0,G535,I535)+365.25*Gesamt!$B$32),0))</f>
        <v>0</v>
      </c>
      <c r="AB535" s="56">
        <f>IF(U535&lt;Gesamt!$B$36,Gesamt!$C$36,IF(U535&lt;Gesamt!$B$37,Gesamt!$C$37,IF(U535&lt;Gesamt!$B$38,Gesamt!$C$38,Gesamt!$C$39)))</f>
        <v>0</v>
      </c>
      <c r="AC535" s="36">
        <f>IF(AA535&gt;0,IF(AA535&lt;X535,K535/12*Gesamt!$C$32*(1+L535)^(Gesamt!$B$32-VB!V535)*(1+$K$4),0),0)</f>
        <v>0</v>
      </c>
      <c r="AD535" s="36">
        <f>(AC535/Gesamt!$B$32*V535/((1+Gesamt!$B$29)^(Gesamt!$B$32-VB!V535))*(1+AB535))</f>
        <v>0</v>
      </c>
      <c r="AE535" s="55">
        <f>IF(YEAR($Y535)&lt;=YEAR(Gesamt!$B$2),0,IF($V535&lt;Gesamt!$B$33,(IF($I535=0,$G535,$I535)+365.25*Gesamt!$B$33),0))</f>
        <v>0</v>
      </c>
      <c r="AF535" s="36" t="b">
        <f>IF(AE535&gt;0,IF(AE535&lt;$Y535,$K535/12*Gesamt!$C$33*(1+$L535)^(Gesamt!$B$33-VB!$V535)*(1+$K$4),IF(W535&gt;=35,K535/12*Gesamt!$C$33*(1+L535)^(W535-VB!V535)*(1+$K$4),0)))</f>
        <v>0</v>
      </c>
      <c r="AG535" s="36">
        <f>IF(W535&gt;=40,(AF535/Gesamt!$B$33*V535/((1+Gesamt!$B$29)^(Gesamt!$B$33-VB!V535))*(1+AB535)),IF(W535&gt;=35,(AF535/W535*V535/((1+Gesamt!$B$29)^(W535-VB!V535))*(1+AB535)),0))</f>
        <v>0</v>
      </c>
    </row>
    <row r="536" spans="4:33" x14ac:dyDescent="0.15">
      <c r="D536" s="41"/>
      <c r="F536" s="40"/>
      <c r="G536" s="40"/>
      <c r="J536" s="47"/>
      <c r="K536" s="32">
        <f t="shared" si="87"/>
        <v>0</v>
      </c>
      <c r="L536" s="48">
        <v>1.4999999999999999E-2</v>
      </c>
      <c r="M536" s="49">
        <f t="shared" si="88"/>
        <v>-50.997946611909654</v>
      </c>
      <c r="N536" s="50">
        <f>(Gesamt!$B$2-IF(H536=0,G536,H536))/365.25</f>
        <v>116</v>
      </c>
      <c r="O536" s="50">
        <f t="shared" si="92"/>
        <v>65.002053388090346</v>
      </c>
      <c r="P536" s="51">
        <f>IF(AND(OR(AND(H536&lt;=Gesamt!$B$11,G536&lt;=Gesamt!$B$11),AND(H536&gt;0,H536&lt;=Gesamt!$B$11)), O536&gt;=Gesamt!$B$4),VLOOKUP(O536,Gesamt!$B$4:$C$9,2),0)</f>
        <v>12</v>
      </c>
      <c r="Q536" s="37">
        <f>IF(M536&gt;0,((P536*K536/12)/O536*N536*((1+L536)^M536))/((1+Gesamt!$B$29)^(O536-N536)),0)</f>
        <v>0</v>
      </c>
      <c r="R536" s="52">
        <f>(F536+(IF(C536="W",IF(F536&lt;23347,VLOOKUP(23346,Staffelung,2,FALSE)*365.25,IF(F536&gt;24990,VLOOKUP(24991,Staffelung,2,FALSE)*365.25,VLOOKUP(F536,Staffelung,2,FALSE)*365.25)),Gesamt!$B$26*365.25)))</f>
        <v>23741.25</v>
      </c>
      <c r="S536" s="52">
        <f t="shared" si="89"/>
        <v>23742</v>
      </c>
      <c r="T536" s="53">
        <f t="shared" si="93"/>
        <v>65</v>
      </c>
      <c r="U536" s="49">
        <f t="shared" si="90"/>
        <v>-50.997946611909654</v>
      </c>
      <c r="V536" s="50">
        <f>(Gesamt!$B$2-IF(I536=0,G536,I536))/365.25</f>
        <v>116</v>
      </c>
      <c r="W536" s="50">
        <f t="shared" si="94"/>
        <v>65.002053388090346</v>
      </c>
      <c r="X536" s="54">
        <f>(F536+(IF(C536="W",IF(F536&lt;23347,VLOOKUP(23346,Staffelung,2,FALSE)*365.25,IF(F536&gt;24990,VLOOKUP(24991,Staffelung,2,FALSE)*365.25,VLOOKUP(F536,Staffelung,2,FALSE)*365.25)),Gesamt!$B$26*365.25)))</f>
        <v>23741.25</v>
      </c>
      <c r="Y536" s="52">
        <f t="shared" si="91"/>
        <v>23742</v>
      </c>
      <c r="Z536" s="53">
        <f t="shared" si="95"/>
        <v>65</v>
      </c>
      <c r="AA536" s="55">
        <f>IF(YEAR(Y536)&lt;=YEAR(Gesamt!$B$2),0,IF(V536&lt;Gesamt!$B$32,(IF(I536=0,G536,I536)+365.25*Gesamt!$B$32),0))</f>
        <v>0</v>
      </c>
      <c r="AB536" s="56">
        <f>IF(U536&lt;Gesamt!$B$36,Gesamt!$C$36,IF(U536&lt;Gesamt!$B$37,Gesamt!$C$37,IF(U536&lt;Gesamt!$B$38,Gesamt!$C$38,Gesamt!$C$39)))</f>
        <v>0</v>
      </c>
      <c r="AC536" s="36">
        <f>IF(AA536&gt;0,IF(AA536&lt;X536,K536/12*Gesamt!$C$32*(1+L536)^(Gesamt!$B$32-VB!V536)*(1+$K$4),0),0)</f>
        <v>0</v>
      </c>
      <c r="AD536" s="36">
        <f>(AC536/Gesamt!$B$32*V536/((1+Gesamt!$B$29)^(Gesamt!$B$32-VB!V536))*(1+AB536))</f>
        <v>0</v>
      </c>
      <c r="AE536" s="55">
        <f>IF(YEAR($Y536)&lt;=YEAR(Gesamt!$B$2),0,IF($V536&lt;Gesamt!$B$33,(IF($I536=0,$G536,$I536)+365.25*Gesamt!$B$33),0))</f>
        <v>0</v>
      </c>
      <c r="AF536" s="36" t="b">
        <f>IF(AE536&gt;0,IF(AE536&lt;$Y536,$K536/12*Gesamt!$C$33*(1+$L536)^(Gesamt!$B$33-VB!$V536)*(1+$K$4),IF(W536&gt;=35,K536/12*Gesamt!$C$33*(1+L536)^(W536-VB!V536)*(1+$K$4),0)))</f>
        <v>0</v>
      </c>
      <c r="AG536" s="36">
        <f>IF(W536&gt;=40,(AF536/Gesamt!$B$33*V536/((1+Gesamt!$B$29)^(Gesamt!$B$33-VB!V536))*(1+AB536)),IF(W536&gt;=35,(AF536/W536*V536/((1+Gesamt!$B$29)^(W536-VB!V536))*(1+AB536)),0))</f>
        <v>0</v>
      </c>
    </row>
    <row r="537" spans="4:33" x14ac:dyDescent="0.15">
      <c r="D537" s="41"/>
      <c r="F537" s="40"/>
      <c r="G537" s="40"/>
      <c r="J537" s="47"/>
      <c r="K537" s="32">
        <f t="shared" si="87"/>
        <v>0</v>
      </c>
      <c r="L537" s="48">
        <v>1.4999999999999999E-2</v>
      </c>
      <c r="M537" s="49">
        <f t="shared" si="88"/>
        <v>-50.997946611909654</v>
      </c>
      <c r="N537" s="50">
        <f>(Gesamt!$B$2-IF(H537=0,G537,H537))/365.25</f>
        <v>116</v>
      </c>
      <c r="O537" s="50">
        <f t="shared" si="92"/>
        <v>65.002053388090346</v>
      </c>
      <c r="P537" s="51">
        <f>IF(AND(OR(AND(H537&lt;=Gesamt!$B$11,G537&lt;=Gesamt!$B$11),AND(H537&gt;0,H537&lt;=Gesamt!$B$11)), O537&gt;=Gesamt!$B$4),VLOOKUP(O537,Gesamt!$B$4:$C$9,2),0)</f>
        <v>12</v>
      </c>
      <c r="Q537" s="37">
        <f>IF(M537&gt;0,((P537*K537/12)/O537*N537*((1+L537)^M537))/((1+Gesamt!$B$29)^(O537-N537)),0)</f>
        <v>0</v>
      </c>
      <c r="R537" s="52">
        <f>(F537+(IF(C537="W",IF(F537&lt;23347,VLOOKUP(23346,Staffelung,2,FALSE)*365.25,IF(F537&gt;24990,VLOOKUP(24991,Staffelung,2,FALSE)*365.25,VLOOKUP(F537,Staffelung,2,FALSE)*365.25)),Gesamt!$B$26*365.25)))</f>
        <v>23741.25</v>
      </c>
      <c r="S537" s="52">
        <f t="shared" si="89"/>
        <v>23742</v>
      </c>
      <c r="T537" s="53">
        <f t="shared" si="93"/>
        <v>65</v>
      </c>
      <c r="U537" s="49">
        <f t="shared" si="90"/>
        <v>-50.997946611909654</v>
      </c>
      <c r="V537" s="50">
        <f>(Gesamt!$B$2-IF(I537=0,G537,I537))/365.25</f>
        <v>116</v>
      </c>
      <c r="W537" s="50">
        <f t="shared" si="94"/>
        <v>65.002053388090346</v>
      </c>
      <c r="X537" s="54">
        <f>(F537+(IF(C537="W",IF(F537&lt;23347,VLOOKUP(23346,Staffelung,2,FALSE)*365.25,IF(F537&gt;24990,VLOOKUP(24991,Staffelung,2,FALSE)*365.25,VLOOKUP(F537,Staffelung,2,FALSE)*365.25)),Gesamt!$B$26*365.25)))</f>
        <v>23741.25</v>
      </c>
      <c r="Y537" s="52">
        <f t="shared" si="91"/>
        <v>23742</v>
      </c>
      <c r="Z537" s="53">
        <f t="shared" si="95"/>
        <v>65</v>
      </c>
      <c r="AA537" s="55">
        <f>IF(YEAR(Y537)&lt;=YEAR(Gesamt!$B$2),0,IF(V537&lt;Gesamt!$B$32,(IF(I537=0,G537,I537)+365.25*Gesamt!$B$32),0))</f>
        <v>0</v>
      </c>
      <c r="AB537" s="56">
        <f>IF(U537&lt;Gesamt!$B$36,Gesamt!$C$36,IF(U537&lt;Gesamt!$B$37,Gesamt!$C$37,IF(U537&lt;Gesamt!$B$38,Gesamt!$C$38,Gesamt!$C$39)))</f>
        <v>0</v>
      </c>
      <c r="AC537" s="36">
        <f>IF(AA537&gt;0,IF(AA537&lt;X537,K537/12*Gesamt!$C$32*(1+L537)^(Gesamt!$B$32-VB!V537)*(1+$K$4),0),0)</f>
        <v>0</v>
      </c>
      <c r="AD537" s="36">
        <f>(AC537/Gesamt!$B$32*V537/((1+Gesamt!$B$29)^(Gesamt!$B$32-VB!V537))*(1+AB537))</f>
        <v>0</v>
      </c>
      <c r="AE537" s="55">
        <f>IF(YEAR($Y537)&lt;=YEAR(Gesamt!$B$2),0,IF($V537&lt;Gesamt!$B$33,(IF($I537=0,$G537,$I537)+365.25*Gesamt!$B$33),0))</f>
        <v>0</v>
      </c>
      <c r="AF537" s="36" t="b">
        <f>IF(AE537&gt;0,IF(AE537&lt;$Y537,$K537/12*Gesamt!$C$33*(1+$L537)^(Gesamt!$B$33-VB!$V537)*(1+$K$4),IF(W537&gt;=35,K537/12*Gesamt!$C$33*(1+L537)^(W537-VB!V537)*(1+$K$4),0)))</f>
        <v>0</v>
      </c>
      <c r="AG537" s="36">
        <f>IF(W537&gt;=40,(AF537/Gesamt!$B$33*V537/((1+Gesamt!$B$29)^(Gesamt!$B$33-VB!V537))*(1+AB537)),IF(W537&gt;=35,(AF537/W537*V537/((1+Gesamt!$B$29)^(W537-VB!V537))*(1+AB537)),0))</f>
        <v>0</v>
      </c>
    </row>
    <row r="538" spans="4:33" x14ac:dyDescent="0.15">
      <c r="D538" s="41"/>
      <c r="F538" s="40"/>
      <c r="G538" s="40"/>
      <c r="J538" s="47"/>
      <c r="K538" s="32">
        <f t="shared" si="87"/>
        <v>0</v>
      </c>
      <c r="L538" s="48">
        <v>1.4999999999999999E-2</v>
      </c>
      <c r="M538" s="49">
        <f t="shared" si="88"/>
        <v>-50.997946611909654</v>
      </c>
      <c r="N538" s="50">
        <f>(Gesamt!$B$2-IF(H538=0,G538,H538))/365.25</f>
        <v>116</v>
      </c>
      <c r="O538" s="50">
        <f t="shared" si="92"/>
        <v>65.002053388090346</v>
      </c>
      <c r="P538" s="51">
        <f>IF(AND(OR(AND(H538&lt;=Gesamt!$B$11,G538&lt;=Gesamt!$B$11),AND(H538&gt;0,H538&lt;=Gesamt!$B$11)), O538&gt;=Gesamt!$B$4),VLOOKUP(O538,Gesamt!$B$4:$C$9,2),0)</f>
        <v>12</v>
      </c>
      <c r="Q538" s="37">
        <f>IF(M538&gt;0,((P538*K538/12)/O538*N538*((1+L538)^M538))/((1+Gesamt!$B$29)^(O538-N538)),0)</f>
        <v>0</v>
      </c>
      <c r="R538" s="52">
        <f>(F538+(IF(C538="W",IF(F538&lt;23347,VLOOKUP(23346,Staffelung,2,FALSE)*365.25,IF(F538&gt;24990,VLOOKUP(24991,Staffelung,2,FALSE)*365.25,VLOOKUP(F538,Staffelung,2,FALSE)*365.25)),Gesamt!$B$26*365.25)))</f>
        <v>23741.25</v>
      </c>
      <c r="S538" s="52">
        <f t="shared" si="89"/>
        <v>23742</v>
      </c>
      <c r="T538" s="53">
        <f t="shared" si="93"/>
        <v>65</v>
      </c>
      <c r="U538" s="49">
        <f t="shared" si="90"/>
        <v>-50.997946611909654</v>
      </c>
      <c r="V538" s="50">
        <f>(Gesamt!$B$2-IF(I538=0,G538,I538))/365.25</f>
        <v>116</v>
      </c>
      <c r="W538" s="50">
        <f t="shared" si="94"/>
        <v>65.002053388090346</v>
      </c>
      <c r="X538" s="54">
        <f>(F538+(IF(C538="W",IF(F538&lt;23347,VLOOKUP(23346,Staffelung,2,FALSE)*365.25,IF(F538&gt;24990,VLOOKUP(24991,Staffelung,2,FALSE)*365.25,VLOOKUP(F538,Staffelung,2,FALSE)*365.25)),Gesamt!$B$26*365.25)))</f>
        <v>23741.25</v>
      </c>
      <c r="Y538" s="52">
        <f t="shared" si="91"/>
        <v>23742</v>
      </c>
      <c r="Z538" s="53">
        <f t="shared" si="95"/>
        <v>65</v>
      </c>
      <c r="AA538" s="55">
        <f>IF(YEAR(Y538)&lt;=YEAR(Gesamt!$B$2),0,IF(V538&lt;Gesamt!$B$32,(IF(I538=0,G538,I538)+365.25*Gesamt!$B$32),0))</f>
        <v>0</v>
      </c>
      <c r="AB538" s="56">
        <f>IF(U538&lt;Gesamt!$B$36,Gesamt!$C$36,IF(U538&lt;Gesamt!$B$37,Gesamt!$C$37,IF(U538&lt;Gesamt!$B$38,Gesamt!$C$38,Gesamt!$C$39)))</f>
        <v>0</v>
      </c>
      <c r="AC538" s="36">
        <f>IF(AA538&gt;0,IF(AA538&lt;X538,K538/12*Gesamt!$C$32*(1+L538)^(Gesamt!$B$32-VB!V538)*(1+$K$4),0),0)</f>
        <v>0</v>
      </c>
      <c r="AD538" s="36">
        <f>(AC538/Gesamt!$B$32*V538/((1+Gesamt!$B$29)^(Gesamt!$B$32-VB!V538))*(1+AB538))</f>
        <v>0</v>
      </c>
      <c r="AE538" s="55">
        <f>IF(YEAR($Y538)&lt;=YEAR(Gesamt!$B$2),0,IF($V538&lt;Gesamt!$B$33,(IF($I538=0,$G538,$I538)+365.25*Gesamt!$B$33),0))</f>
        <v>0</v>
      </c>
      <c r="AF538" s="36" t="b">
        <f>IF(AE538&gt;0,IF(AE538&lt;$Y538,$K538/12*Gesamt!$C$33*(1+$L538)^(Gesamt!$B$33-VB!$V538)*(1+$K$4),IF(W538&gt;=35,K538/12*Gesamt!$C$33*(1+L538)^(W538-VB!V538)*(1+$K$4),0)))</f>
        <v>0</v>
      </c>
      <c r="AG538" s="36">
        <f>IF(W538&gt;=40,(AF538/Gesamt!$B$33*V538/((1+Gesamt!$B$29)^(Gesamt!$B$33-VB!V538))*(1+AB538)),IF(W538&gt;=35,(AF538/W538*V538/((1+Gesamt!$B$29)^(W538-VB!V538))*(1+AB538)),0))</f>
        <v>0</v>
      </c>
    </row>
    <row r="539" spans="4:33" x14ac:dyDescent="0.15">
      <c r="D539" s="41"/>
      <c r="F539" s="40"/>
      <c r="G539" s="40"/>
      <c r="J539" s="47"/>
      <c r="K539" s="32">
        <f t="shared" ref="K539:K602" si="96">J539*12</f>
        <v>0</v>
      </c>
      <c r="L539" s="48">
        <v>1.4999999999999999E-2</v>
      </c>
      <c r="M539" s="49">
        <f t="shared" ref="M539:M602" si="97">+O539-N539</f>
        <v>-50.997946611909654</v>
      </c>
      <c r="N539" s="50">
        <f>(Gesamt!$B$2-IF(H539=0,G539,H539))/365.25</f>
        <v>116</v>
      </c>
      <c r="O539" s="50">
        <f t="shared" si="92"/>
        <v>65.002053388090346</v>
      </c>
      <c r="P539" s="51">
        <f>IF(AND(OR(AND(H539&lt;=Gesamt!$B$11,G539&lt;=Gesamt!$B$11),AND(H539&gt;0,H539&lt;=Gesamt!$B$11)), O539&gt;=Gesamt!$B$4),VLOOKUP(O539,Gesamt!$B$4:$C$9,2),0)</f>
        <v>12</v>
      </c>
      <c r="Q539" s="37">
        <f>IF(M539&gt;0,((P539*K539/12)/O539*N539*((1+L539)^M539))/((1+Gesamt!$B$29)^(O539-N539)),0)</f>
        <v>0</v>
      </c>
      <c r="R539" s="52">
        <f>(F539+(IF(C539="W",IF(F539&lt;23347,VLOOKUP(23346,Staffelung,2,FALSE)*365.25,IF(F539&gt;24990,VLOOKUP(24991,Staffelung,2,FALSE)*365.25,VLOOKUP(F539,Staffelung,2,FALSE)*365.25)),Gesamt!$B$26*365.25)))</f>
        <v>23741.25</v>
      </c>
      <c r="S539" s="52">
        <f t="shared" ref="S539:S602" si="98">EOMONTH(R539,0)</f>
        <v>23742</v>
      </c>
      <c r="T539" s="53">
        <f t="shared" si="93"/>
        <v>65</v>
      </c>
      <c r="U539" s="49">
        <f t="shared" ref="U539:U602" si="99">+W539-V539</f>
        <v>-50.997946611909654</v>
      </c>
      <c r="V539" s="50">
        <f>(Gesamt!$B$2-IF(I539=0,G539,I539))/365.25</f>
        <v>116</v>
      </c>
      <c r="W539" s="50">
        <f t="shared" si="94"/>
        <v>65.002053388090346</v>
      </c>
      <c r="X539" s="54">
        <f>(F539+(IF(C539="W",IF(F539&lt;23347,VLOOKUP(23346,Staffelung,2,FALSE)*365.25,IF(F539&gt;24990,VLOOKUP(24991,Staffelung,2,FALSE)*365.25,VLOOKUP(F539,Staffelung,2,FALSE)*365.25)),Gesamt!$B$26*365.25)))</f>
        <v>23741.25</v>
      </c>
      <c r="Y539" s="52">
        <f t="shared" ref="Y539:Y602" si="100">S539</f>
        <v>23742</v>
      </c>
      <c r="Z539" s="53">
        <f t="shared" si="95"/>
        <v>65</v>
      </c>
      <c r="AA539" s="55">
        <f>IF(YEAR(Y539)&lt;=YEAR(Gesamt!$B$2),0,IF(V539&lt;Gesamt!$B$32,(IF(I539=0,G539,I539)+365.25*Gesamt!$B$32),0))</f>
        <v>0</v>
      </c>
      <c r="AB539" s="56">
        <f>IF(U539&lt;Gesamt!$B$36,Gesamt!$C$36,IF(U539&lt;Gesamt!$B$37,Gesamt!$C$37,IF(U539&lt;Gesamt!$B$38,Gesamt!$C$38,Gesamt!$C$39)))</f>
        <v>0</v>
      </c>
      <c r="AC539" s="36">
        <f>IF(AA539&gt;0,IF(AA539&lt;X539,K539/12*Gesamt!$C$32*(1+L539)^(Gesamt!$B$32-VB!V539)*(1+$K$4),0),0)</f>
        <v>0</v>
      </c>
      <c r="AD539" s="36">
        <f>(AC539/Gesamt!$B$32*V539/((1+Gesamt!$B$29)^(Gesamt!$B$32-VB!V539))*(1+AB539))</f>
        <v>0</v>
      </c>
      <c r="AE539" s="55">
        <f>IF(YEAR($Y539)&lt;=YEAR(Gesamt!$B$2),0,IF($V539&lt;Gesamt!$B$33,(IF($I539=0,$G539,$I539)+365.25*Gesamt!$B$33),0))</f>
        <v>0</v>
      </c>
      <c r="AF539" s="36" t="b">
        <f>IF(AE539&gt;0,IF(AE539&lt;$Y539,$K539/12*Gesamt!$C$33*(1+$L539)^(Gesamt!$B$33-VB!$V539)*(1+$K$4),IF(W539&gt;=35,K539/12*Gesamt!$C$33*(1+L539)^(W539-VB!V539)*(1+$K$4),0)))</f>
        <v>0</v>
      </c>
      <c r="AG539" s="36">
        <f>IF(W539&gt;=40,(AF539/Gesamt!$B$33*V539/((1+Gesamt!$B$29)^(Gesamt!$B$33-VB!V539))*(1+AB539)),IF(W539&gt;=35,(AF539/W539*V539/((1+Gesamt!$B$29)^(W539-VB!V539))*(1+AB539)),0))</f>
        <v>0</v>
      </c>
    </row>
    <row r="540" spans="4:33" x14ac:dyDescent="0.15">
      <c r="D540" s="41"/>
      <c r="F540" s="40"/>
      <c r="G540" s="40"/>
      <c r="J540" s="47"/>
      <c r="K540" s="32">
        <f t="shared" si="96"/>
        <v>0</v>
      </c>
      <c r="L540" s="48">
        <v>1.4999999999999999E-2</v>
      </c>
      <c r="M540" s="49">
        <f t="shared" si="97"/>
        <v>-50.997946611909654</v>
      </c>
      <c r="N540" s="50">
        <f>(Gesamt!$B$2-IF(H540=0,G540,H540))/365.25</f>
        <v>116</v>
      </c>
      <c r="O540" s="50">
        <f t="shared" si="92"/>
        <v>65.002053388090346</v>
      </c>
      <c r="P540" s="51">
        <f>IF(AND(OR(AND(H540&lt;=Gesamt!$B$11,G540&lt;=Gesamt!$B$11),AND(H540&gt;0,H540&lt;=Gesamt!$B$11)), O540&gt;=Gesamt!$B$4),VLOOKUP(O540,Gesamt!$B$4:$C$9,2),0)</f>
        <v>12</v>
      </c>
      <c r="Q540" s="37">
        <f>IF(M540&gt;0,((P540*K540/12)/O540*N540*((1+L540)^M540))/((1+Gesamt!$B$29)^(O540-N540)),0)</f>
        <v>0</v>
      </c>
      <c r="R540" s="52">
        <f>(F540+(IF(C540="W",IF(F540&lt;23347,VLOOKUP(23346,Staffelung,2,FALSE)*365.25,IF(F540&gt;24990,VLOOKUP(24991,Staffelung,2,FALSE)*365.25,VLOOKUP(F540,Staffelung,2,FALSE)*365.25)),Gesamt!$B$26*365.25)))</f>
        <v>23741.25</v>
      </c>
      <c r="S540" s="52">
        <f t="shared" si="98"/>
        <v>23742</v>
      </c>
      <c r="T540" s="53">
        <f t="shared" si="93"/>
        <v>65</v>
      </c>
      <c r="U540" s="49">
        <f t="shared" si="99"/>
        <v>-50.997946611909654</v>
      </c>
      <c r="V540" s="50">
        <f>(Gesamt!$B$2-IF(I540=0,G540,I540))/365.25</f>
        <v>116</v>
      </c>
      <c r="W540" s="50">
        <f t="shared" si="94"/>
        <v>65.002053388090346</v>
      </c>
      <c r="X540" s="54">
        <f>(F540+(IF(C540="W",IF(F540&lt;23347,VLOOKUP(23346,Staffelung,2,FALSE)*365.25,IF(F540&gt;24990,VLOOKUP(24991,Staffelung,2,FALSE)*365.25,VLOOKUP(F540,Staffelung,2,FALSE)*365.25)),Gesamt!$B$26*365.25)))</f>
        <v>23741.25</v>
      </c>
      <c r="Y540" s="52">
        <f t="shared" si="100"/>
        <v>23742</v>
      </c>
      <c r="Z540" s="53">
        <f t="shared" si="95"/>
        <v>65</v>
      </c>
      <c r="AA540" s="55">
        <f>IF(YEAR(Y540)&lt;=YEAR(Gesamt!$B$2),0,IF(V540&lt;Gesamt!$B$32,(IF(I540=0,G540,I540)+365.25*Gesamt!$B$32),0))</f>
        <v>0</v>
      </c>
      <c r="AB540" s="56">
        <f>IF(U540&lt;Gesamt!$B$36,Gesamt!$C$36,IF(U540&lt;Gesamt!$B$37,Gesamt!$C$37,IF(U540&lt;Gesamt!$B$38,Gesamt!$C$38,Gesamt!$C$39)))</f>
        <v>0</v>
      </c>
      <c r="AC540" s="36">
        <f>IF(AA540&gt;0,IF(AA540&lt;X540,K540/12*Gesamt!$C$32*(1+L540)^(Gesamt!$B$32-VB!V540)*(1+$K$4),0),0)</f>
        <v>0</v>
      </c>
      <c r="AD540" s="36">
        <f>(AC540/Gesamt!$B$32*V540/((1+Gesamt!$B$29)^(Gesamt!$B$32-VB!V540))*(1+AB540))</f>
        <v>0</v>
      </c>
      <c r="AE540" s="55">
        <f>IF(YEAR($Y540)&lt;=YEAR(Gesamt!$B$2),0,IF($V540&lt;Gesamt!$B$33,(IF($I540=0,$G540,$I540)+365.25*Gesamt!$B$33),0))</f>
        <v>0</v>
      </c>
      <c r="AF540" s="36" t="b">
        <f>IF(AE540&gt;0,IF(AE540&lt;$Y540,$K540/12*Gesamt!$C$33*(1+$L540)^(Gesamt!$B$33-VB!$V540)*(1+$K$4),IF(W540&gt;=35,K540/12*Gesamt!$C$33*(1+L540)^(W540-VB!V540)*(1+$K$4),0)))</f>
        <v>0</v>
      </c>
      <c r="AG540" s="36">
        <f>IF(W540&gt;=40,(AF540/Gesamt!$B$33*V540/((1+Gesamt!$B$29)^(Gesamt!$B$33-VB!V540))*(1+AB540)),IF(W540&gt;=35,(AF540/W540*V540/((1+Gesamt!$B$29)^(W540-VB!V540))*(1+AB540)),0))</f>
        <v>0</v>
      </c>
    </row>
    <row r="541" spans="4:33" x14ac:dyDescent="0.15">
      <c r="D541" s="41"/>
      <c r="F541" s="40"/>
      <c r="G541" s="40"/>
      <c r="J541" s="47"/>
      <c r="K541" s="32">
        <f t="shared" si="96"/>
        <v>0</v>
      </c>
      <c r="L541" s="48">
        <v>1.4999999999999999E-2</v>
      </c>
      <c r="M541" s="49">
        <f t="shared" si="97"/>
        <v>-50.997946611909654</v>
      </c>
      <c r="N541" s="50">
        <f>(Gesamt!$B$2-IF(H541=0,G541,H541))/365.25</f>
        <v>116</v>
      </c>
      <c r="O541" s="50">
        <f t="shared" si="92"/>
        <v>65.002053388090346</v>
      </c>
      <c r="P541" s="51">
        <f>IF(AND(OR(AND(H541&lt;=Gesamt!$B$11,G541&lt;=Gesamt!$B$11),AND(H541&gt;0,H541&lt;=Gesamt!$B$11)), O541&gt;=Gesamt!$B$4),VLOOKUP(O541,Gesamt!$B$4:$C$9,2),0)</f>
        <v>12</v>
      </c>
      <c r="Q541" s="37">
        <f>IF(M541&gt;0,((P541*K541/12)/O541*N541*((1+L541)^M541))/((1+Gesamt!$B$29)^(O541-N541)),0)</f>
        <v>0</v>
      </c>
      <c r="R541" s="52">
        <f>(F541+(IF(C541="W",IF(F541&lt;23347,VLOOKUP(23346,Staffelung,2,FALSE)*365.25,IF(F541&gt;24990,VLOOKUP(24991,Staffelung,2,FALSE)*365.25,VLOOKUP(F541,Staffelung,2,FALSE)*365.25)),Gesamt!$B$26*365.25)))</f>
        <v>23741.25</v>
      </c>
      <c r="S541" s="52">
        <f t="shared" si="98"/>
        <v>23742</v>
      </c>
      <c r="T541" s="53">
        <f t="shared" si="93"/>
        <v>65</v>
      </c>
      <c r="U541" s="49">
        <f t="shared" si="99"/>
        <v>-50.997946611909654</v>
      </c>
      <c r="V541" s="50">
        <f>(Gesamt!$B$2-IF(I541=0,G541,I541))/365.25</f>
        <v>116</v>
      </c>
      <c r="W541" s="50">
        <f t="shared" si="94"/>
        <v>65.002053388090346</v>
      </c>
      <c r="X541" s="54">
        <f>(F541+(IF(C541="W",IF(F541&lt;23347,VLOOKUP(23346,Staffelung,2,FALSE)*365.25,IF(F541&gt;24990,VLOOKUP(24991,Staffelung,2,FALSE)*365.25,VLOOKUP(F541,Staffelung,2,FALSE)*365.25)),Gesamt!$B$26*365.25)))</f>
        <v>23741.25</v>
      </c>
      <c r="Y541" s="52">
        <f t="shared" si="100"/>
        <v>23742</v>
      </c>
      <c r="Z541" s="53">
        <f t="shared" si="95"/>
        <v>65</v>
      </c>
      <c r="AA541" s="55">
        <f>IF(YEAR(Y541)&lt;=YEAR(Gesamt!$B$2),0,IF(V541&lt;Gesamt!$B$32,(IF(I541=0,G541,I541)+365.25*Gesamt!$B$32),0))</f>
        <v>0</v>
      </c>
      <c r="AB541" s="56">
        <f>IF(U541&lt;Gesamt!$B$36,Gesamt!$C$36,IF(U541&lt;Gesamt!$B$37,Gesamt!$C$37,IF(U541&lt;Gesamt!$B$38,Gesamt!$C$38,Gesamt!$C$39)))</f>
        <v>0</v>
      </c>
      <c r="AC541" s="36">
        <f>IF(AA541&gt;0,IF(AA541&lt;X541,K541/12*Gesamt!$C$32*(1+L541)^(Gesamt!$B$32-VB!V541)*(1+$K$4),0),0)</f>
        <v>0</v>
      </c>
      <c r="AD541" s="36">
        <f>(AC541/Gesamt!$B$32*V541/((1+Gesamt!$B$29)^(Gesamt!$B$32-VB!V541))*(1+AB541))</f>
        <v>0</v>
      </c>
      <c r="AE541" s="55">
        <f>IF(YEAR($Y541)&lt;=YEAR(Gesamt!$B$2),0,IF($V541&lt;Gesamt!$B$33,(IF($I541=0,$G541,$I541)+365.25*Gesamt!$B$33),0))</f>
        <v>0</v>
      </c>
      <c r="AF541" s="36" t="b">
        <f>IF(AE541&gt;0,IF(AE541&lt;$Y541,$K541/12*Gesamt!$C$33*(1+$L541)^(Gesamt!$B$33-VB!$V541)*(1+$K$4),IF(W541&gt;=35,K541/12*Gesamt!$C$33*(1+L541)^(W541-VB!V541)*(1+$K$4),0)))</f>
        <v>0</v>
      </c>
      <c r="AG541" s="36">
        <f>IF(W541&gt;=40,(AF541/Gesamt!$B$33*V541/((1+Gesamt!$B$29)^(Gesamt!$B$33-VB!V541))*(1+AB541)),IF(W541&gt;=35,(AF541/W541*V541/((1+Gesamt!$B$29)^(W541-VB!V541))*(1+AB541)),0))</f>
        <v>0</v>
      </c>
    </row>
    <row r="542" spans="4:33" x14ac:dyDescent="0.15">
      <c r="D542" s="41"/>
      <c r="F542" s="40"/>
      <c r="G542" s="40"/>
      <c r="J542" s="47"/>
      <c r="K542" s="32">
        <f t="shared" si="96"/>
        <v>0</v>
      </c>
      <c r="L542" s="48">
        <v>1.4999999999999999E-2</v>
      </c>
      <c r="M542" s="49">
        <f t="shared" si="97"/>
        <v>-50.997946611909654</v>
      </c>
      <c r="N542" s="50">
        <f>(Gesamt!$B$2-IF(H542=0,G542,H542))/365.25</f>
        <v>116</v>
      </c>
      <c r="O542" s="50">
        <f t="shared" si="92"/>
        <v>65.002053388090346</v>
      </c>
      <c r="P542" s="51">
        <f>IF(AND(OR(AND(H542&lt;=Gesamt!$B$11,G542&lt;=Gesamt!$B$11),AND(H542&gt;0,H542&lt;=Gesamt!$B$11)), O542&gt;=Gesamt!$B$4),VLOOKUP(O542,Gesamt!$B$4:$C$9,2),0)</f>
        <v>12</v>
      </c>
      <c r="Q542" s="37">
        <f>IF(M542&gt;0,((P542*K542/12)/O542*N542*((1+L542)^M542))/((1+Gesamt!$B$29)^(O542-N542)),0)</f>
        <v>0</v>
      </c>
      <c r="R542" s="52">
        <f>(F542+(IF(C542="W",IF(F542&lt;23347,VLOOKUP(23346,Staffelung,2,FALSE)*365.25,IF(F542&gt;24990,VLOOKUP(24991,Staffelung,2,FALSE)*365.25,VLOOKUP(F542,Staffelung,2,FALSE)*365.25)),Gesamt!$B$26*365.25)))</f>
        <v>23741.25</v>
      </c>
      <c r="S542" s="52">
        <f t="shared" si="98"/>
        <v>23742</v>
      </c>
      <c r="T542" s="53">
        <f t="shared" si="93"/>
        <v>65</v>
      </c>
      <c r="U542" s="49">
        <f t="shared" si="99"/>
        <v>-50.997946611909654</v>
      </c>
      <c r="V542" s="50">
        <f>(Gesamt!$B$2-IF(I542=0,G542,I542))/365.25</f>
        <v>116</v>
      </c>
      <c r="W542" s="50">
        <f t="shared" si="94"/>
        <v>65.002053388090346</v>
      </c>
      <c r="X542" s="54">
        <f>(F542+(IF(C542="W",IF(F542&lt;23347,VLOOKUP(23346,Staffelung,2,FALSE)*365.25,IF(F542&gt;24990,VLOOKUP(24991,Staffelung,2,FALSE)*365.25,VLOOKUP(F542,Staffelung,2,FALSE)*365.25)),Gesamt!$B$26*365.25)))</f>
        <v>23741.25</v>
      </c>
      <c r="Y542" s="52">
        <f t="shared" si="100"/>
        <v>23742</v>
      </c>
      <c r="Z542" s="53">
        <f t="shared" si="95"/>
        <v>65</v>
      </c>
      <c r="AA542" s="55">
        <f>IF(YEAR(Y542)&lt;=YEAR(Gesamt!$B$2),0,IF(V542&lt;Gesamt!$B$32,(IF(I542=0,G542,I542)+365.25*Gesamt!$B$32),0))</f>
        <v>0</v>
      </c>
      <c r="AB542" s="56">
        <f>IF(U542&lt;Gesamt!$B$36,Gesamt!$C$36,IF(U542&lt;Gesamt!$B$37,Gesamt!$C$37,IF(U542&lt;Gesamt!$B$38,Gesamt!$C$38,Gesamt!$C$39)))</f>
        <v>0</v>
      </c>
      <c r="AC542" s="36">
        <f>IF(AA542&gt;0,IF(AA542&lt;X542,K542/12*Gesamt!$C$32*(1+L542)^(Gesamt!$B$32-VB!V542)*(1+$K$4),0),0)</f>
        <v>0</v>
      </c>
      <c r="AD542" s="36">
        <f>(AC542/Gesamt!$B$32*V542/((1+Gesamt!$B$29)^(Gesamt!$B$32-VB!V542))*(1+AB542))</f>
        <v>0</v>
      </c>
      <c r="AE542" s="55">
        <f>IF(YEAR($Y542)&lt;=YEAR(Gesamt!$B$2),0,IF($V542&lt;Gesamt!$B$33,(IF($I542=0,$G542,$I542)+365.25*Gesamt!$B$33),0))</f>
        <v>0</v>
      </c>
      <c r="AF542" s="36" t="b">
        <f>IF(AE542&gt;0,IF(AE542&lt;$Y542,$K542/12*Gesamt!$C$33*(1+$L542)^(Gesamt!$B$33-VB!$V542)*(1+$K$4),IF(W542&gt;=35,K542/12*Gesamt!$C$33*(1+L542)^(W542-VB!V542)*(1+$K$4),0)))</f>
        <v>0</v>
      </c>
      <c r="AG542" s="36">
        <f>IF(W542&gt;=40,(AF542/Gesamt!$B$33*V542/((1+Gesamt!$B$29)^(Gesamt!$B$33-VB!V542))*(1+AB542)),IF(W542&gt;=35,(AF542/W542*V542/((1+Gesamt!$B$29)^(W542-VB!V542))*(1+AB542)),0))</f>
        <v>0</v>
      </c>
    </row>
    <row r="543" spans="4:33" x14ac:dyDescent="0.15">
      <c r="D543" s="41"/>
      <c r="F543" s="40"/>
      <c r="G543" s="40"/>
      <c r="J543" s="47"/>
      <c r="K543" s="32">
        <f t="shared" si="96"/>
        <v>0</v>
      </c>
      <c r="L543" s="48">
        <v>1.4999999999999999E-2</v>
      </c>
      <c r="M543" s="49">
        <f t="shared" si="97"/>
        <v>-50.997946611909654</v>
      </c>
      <c r="N543" s="50">
        <f>(Gesamt!$B$2-IF(H543=0,G543,H543))/365.25</f>
        <v>116</v>
      </c>
      <c r="O543" s="50">
        <f t="shared" si="92"/>
        <v>65.002053388090346</v>
      </c>
      <c r="P543" s="51">
        <f>IF(AND(OR(AND(H543&lt;=Gesamt!$B$11,G543&lt;=Gesamt!$B$11),AND(H543&gt;0,H543&lt;=Gesamt!$B$11)), O543&gt;=Gesamt!$B$4),VLOOKUP(O543,Gesamt!$B$4:$C$9,2),0)</f>
        <v>12</v>
      </c>
      <c r="Q543" s="37">
        <f>IF(M543&gt;0,((P543*K543/12)/O543*N543*((1+L543)^M543))/((1+Gesamt!$B$29)^(O543-N543)),0)</f>
        <v>0</v>
      </c>
      <c r="R543" s="52">
        <f>(F543+(IF(C543="W",IF(F543&lt;23347,VLOOKUP(23346,Staffelung,2,FALSE)*365.25,IF(F543&gt;24990,VLOOKUP(24991,Staffelung,2,FALSE)*365.25,VLOOKUP(F543,Staffelung,2,FALSE)*365.25)),Gesamt!$B$26*365.25)))</f>
        <v>23741.25</v>
      </c>
      <c r="S543" s="52">
        <f t="shared" si="98"/>
        <v>23742</v>
      </c>
      <c r="T543" s="53">
        <f t="shared" si="93"/>
        <v>65</v>
      </c>
      <c r="U543" s="49">
        <f t="shared" si="99"/>
        <v>-50.997946611909654</v>
      </c>
      <c r="V543" s="50">
        <f>(Gesamt!$B$2-IF(I543=0,G543,I543))/365.25</f>
        <v>116</v>
      </c>
      <c r="W543" s="50">
        <f t="shared" si="94"/>
        <v>65.002053388090346</v>
      </c>
      <c r="X543" s="54">
        <f>(F543+(IF(C543="W",IF(F543&lt;23347,VLOOKUP(23346,Staffelung,2,FALSE)*365.25,IF(F543&gt;24990,VLOOKUP(24991,Staffelung,2,FALSE)*365.25,VLOOKUP(F543,Staffelung,2,FALSE)*365.25)),Gesamt!$B$26*365.25)))</f>
        <v>23741.25</v>
      </c>
      <c r="Y543" s="52">
        <f t="shared" si="100"/>
        <v>23742</v>
      </c>
      <c r="Z543" s="53">
        <f t="shared" si="95"/>
        <v>65</v>
      </c>
      <c r="AA543" s="55">
        <f>IF(YEAR(Y543)&lt;=YEAR(Gesamt!$B$2),0,IF(V543&lt;Gesamt!$B$32,(IF(I543=0,G543,I543)+365.25*Gesamt!$B$32),0))</f>
        <v>0</v>
      </c>
      <c r="AB543" s="56">
        <f>IF(U543&lt;Gesamt!$B$36,Gesamt!$C$36,IF(U543&lt;Gesamt!$B$37,Gesamt!$C$37,IF(U543&lt;Gesamt!$B$38,Gesamt!$C$38,Gesamt!$C$39)))</f>
        <v>0</v>
      </c>
      <c r="AC543" s="36">
        <f>IF(AA543&gt;0,IF(AA543&lt;X543,K543/12*Gesamt!$C$32*(1+L543)^(Gesamt!$B$32-VB!V543)*(1+$K$4),0),0)</f>
        <v>0</v>
      </c>
      <c r="AD543" s="36">
        <f>(AC543/Gesamt!$B$32*V543/((1+Gesamt!$B$29)^(Gesamt!$B$32-VB!V543))*(1+AB543))</f>
        <v>0</v>
      </c>
      <c r="AE543" s="55">
        <f>IF(YEAR($Y543)&lt;=YEAR(Gesamt!$B$2),0,IF($V543&lt;Gesamt!$B$33,(IF($I543=0,$G543,$I543)+365.25*Gesamt!$B$33),0))</f>
        <v>0</v>
      </c>
      <c r="AF543" s="36" t="b">
        <f>IF(AE543&gt;0,IF(AE543&lt;$Y543,$K543/12*Gesamt!$C$33*(1+$L543)^(Gesamt!$B$33-VB!$V543)*(1+$K$4),IF(W543&gt;=35,K543/12*Gesamt!$C$33*(1+L543)^(W543-VB!V543)*(1+$K$4),0)))</f>
        <v>0</v>
      </c>
      <c r="AG543" s="36">
        <f>IF(W543&gt;=40,(AF543/Gesamt!$B$33*V543/((1+Gesamt!$B$29)^(Gesamt!$B$33-VB!V543))*(1+AB543)),IF(W543&gt;=35,(AF543/W543*V543/((1+Gesamt!$B$29)^(W543-VB!V543))*(1+AB543)),0))</f>
        <v>0</v>
      </c>
    </row>
    <row r="544" spans="4:33" x14ac:dyDescent="0.15">
      <c r="D544" s="41"/>
      <c r="F544" s="40"/>
      <c r="G544" s="40"/>
      <c r="J544" s="47"/>
      <c r="K544" s="32">
        <f t="shared" si="96"/>
        <v>0</v>
      </c>
      <c r="L544" s="48">
        <v>1.4999999999999999E-2</v>
      </c>
      <c r="M544" s="49">
        <f t="shared" si="97"/>
        <v>-50.997946611909654</v>
      </c>
      <c r="N544" s="50">
        <f>(Gesamt!$B$2-IF(H544=0,G544,H544))/365.25</f>
        <v>116</v>
      </c>
      <c r="O544" s="50">
        <f t="shared" si="92"/>
        <v>65.002053388090346</v>
      </c>
      <c r="P544" s="51">
        <f>IF(AND(OR(AND(H544&lt;=Gesamt!$B$11,G544&lt;=Gesamt!$B$11),AND(H544&gt;0,H544&lt;=Gesamt!$B$11)), O544&gt;=Gesamt!$B$4),VLOOKUP(O544,Gesamt!$B$4:$C$9,2),0)</f>
        <v>12</v>
      </c>
      <c r="Q544" s="37">
        <f>IF(M544&gt;0,((P544*K544/12)/O544*N544*((1+L544)^M544))/((1+Gesamt!$B$29)^(O544-N544)),0)</f>
        <v>0</v>
      </c>
      <c r="R544" s="52">
        <f>(F544+(IF(C544="W",IF(F544&lt;23347,VLOOKUP(23346,Staffelung,2,FALSE)*365.25,IF(F544&gt;24990,VLOOKUP(24991,Staffelung,2,FALSE)*365.25,VLOOKUP(F544,Staffelung,2,FALSE)*365.25)),Gesamt!$B$26*365.25)))</f>
        <v>23741.25</v>
      </c>
      <c r="S544" s="52">
        <f t="shared" si="98"/>
        <v>23742</v>
      </c>
      <c r="T544" s="53">
        <f t="shared" si="93"/>
        <v>65</v>
      </c>
      <c r="U544" s="49">
        <f t="shared" si="99"/>
        <v>-50.997946611909654</v>
      </c>
      <c r="V544" s="50">
        <f>(Gesamt!$B$2-IF(I544=0,G544,I544))/365.25</f>
        <v>116</v>
      </c>
      <c r="W544" s="50">
        <f t="shared" si="94"/>
        <v>65.002053388090346</v>
      </c>
      <c r="X544" s="54">
        <f>(F544+(IF(C544="W",IF(F544&lt;23347,VLOOKUP(23346,Staffelung,2,FALSE)*365.25,IF(F544&gt;24990,VLOOKUP(24991,Staffelung,2,FALSE)*365.25,VLOOKUP(F544,Staffelung,2,FALSE)*365.25)),Gesamt!$B$26*365.25)))</f>
        <v>23741.25</v>
      </c>
      <c r="Y544" s="52">
        <f t="shared" si="100"/>
        <v>23742</v>
      </c>
      <c r="Z544" s="53">
        <f t="shared" si="95"/>
        <v>65</v>
      </c>
      <c r="AA544" s="55">
        <f>IF(YEAR(Y544)&lt;=YEAR(Gesamt!$B$2),0,IF(V544&lt;Gesamt!$B$32,(IF(I544=0,G544,I544)+365.25*Gesamt!$B$32),0))</f>
        <v>0</v>
      </c>
      <c r="AB544" s="56">
        <f>IF(U544&lt;Gesamt!$B$36,Gesamt!$C$36,IF(U544&lt;Gesamt!$B$37,Gesamt!$C$37,IF(U544&lt;Gesamt!$B$38,Gesamt!$C$38,Gesamt!$C$39)))</f>
        <v>0</v>
      </c>
      <c r="AC544" s="36">
        <f>IF(AA544&gt;0,IF(AA544&lt;X544,K544/12*Gesamt!$C$32*(1+L544)^(Gesamt!$B$32-VB!V544)*(1+$K$4),0),0)</f>
        <v>0</v>
      </c>
      <c r="AD544" s="36">
        <f>(AC544/Gesamt!$B$32*V544/((1+Gesamt!$B$29)^(Gesamt!$B$32-VB!V544))*(1+AB544))</f>
        <v>0</v>
      </c>
      <c r="AE544" s="55">
        <f>IF(YEAR($Y544)&lt;=YEAR(Gesamt!$B$2),0,IF($V544&lt;Gesamt!$B$33,(IF($I544=0,$G544,$I544)+365.25*Gesamt!$B$33),0))</f>
        <v>0</v>
      </c>
      <c r="AF544" s="36" t="b">
        <f>IF(AE544&gt;0,IF(AE544&lt;$Y544,$K544/12*Gesamt!$C$33*(1+$L544)^(Gesamt!$B$33-VB!$V544)*(1+$K$4),IF(W544&gt;=35,K544/12*Gesamt!$C$33*(1+L544)^(W544-VB!V544)*(1+$K$4),0)))</f>
        <v>0</v>
      </c>
      <c r="AG544" s="36">
        <f>IF(W544&gt;=40,(AF544/Gesamt!$B$33*V544/((1+Gesamt!$B$29)^(Gesamt!$B$33-VB!V544))*(1+AB544)),IF(W544&gt;=35,(AF544/W544*V544/((1+Gesamt!$B$29)^(W544-VB!V544))*(1+AB544)),0))</f>
        <v>0</v>
      </c>
    </row>
    <row r="545" spans="4:33" x14ac:dyDescent="0.15">
      <c r="D545" s="41"/>
      <c r="F545" s="40"/>
      <c r="G545" s="40"/>
      <c r="J545" s="47"/>
      <c r="K545" s="32">
        <f t="shared" si="96"/>
        <v>0</v>
      </c>
      <c r="L545" s="48">
        <v>1.4999999999999999E-2</v>
      </c>
      <c r="M545" s="49">
        <f t="shared" si="97"/>
        <v>-50.997946611909654</v>
      </c>
      <c r="N545" s="50">
        <f>(Gesamt!$B$2-IF(H545=0,G545,H545))/365.25</f>
        <v>116</v>
      </c>
      <c r="O545" s="50">
        <f t="shared" si="92"/>
        <v>65.002053388090346</v>
      </c>
      <c r="P545" s="51">
        <f>IF(AND(OR(AND(H545&lt;=Gesamt!$B$11,G545&lt;=Gesamt!$B$11),AND(H545&gt;0,H545&lt;=Gesamt!$B$11)), O545&gt;=Gesamt!$B$4),VLOOKUP(O545,Gesamt!$B$4:$C$9,2),0)</f>
        <v>12</v>
      </c>
      <c r="Q545" s="37">
        <f>IF(M545&gt;0,((P545*K545/12)/O545*N545*((1+L545)^M545))/((1+Gesamt!$B$29)^(O545-N545)),0)</f>
        <v>0</v>
      </c>
      <c r="R545" s="52">
        <f>(F545+(IF(C545="W",IF(F545&lt;23347,VLOOKUP(23346,Staffelung,2,FALSE)*365.25,IF(F545&gt;24990,VLOOKUP(24991,Staffelung,2,FALSE)*365.25,VLOOKUP(F545,Staffelung,2,FALSE)*365.25)),Gesamt!$B$26*365.25)))</f>
        <v>23741.25</v>
      </c>
      <c r="S545" s="52">
        <f t="shared" si="98"/>
        <v>23742</v>
      </c>
      <c r="T545" s="53">
        <f t="shared" si="93"/>
        <v>65</v>
      </c>
      <c r="U545" s="49">
        <f t="shared" si="99"/>
        <v>-50.997946611909654</v>
      </c>
      <c r="V545" s="50">
        <f>(Gesamt!$B$2-IF(I545=0,G545,I545))/365.25</f>
        <v>116</v>
      </c>
      <c r="W545" s="50">
        <f t="shared" si="94"/>
        <v>65.002053388090346</v>
      </c>
      <c r="X545" s="54">
        <f>(F545+(IF(C545="W",IF(F545&lt;23347,VLOOKUP(23346,Staffelung,2,FALSE)*365.25,IF(F545&gt;24990,VLOOKUP(24991,Staffelung,2,FALSE)*365.25,VLOOKUP(F545,Staffelung,2,FALSE)*365.25)),Gesamt!$B$26*365.25)))</f>
        <v>23741.25</v>
      </c>
      <c r="Y545" s="52">
        <f t="shared" si="100"/>
        <v>23742</v>
      </c>
      <c r="Z545" s="53">
        <f t="shared" si="95"/>
        <v>65</v>
      </c>
      <c r="AA545" s="55">
        <f>IF(YEAR(Y545)&lt;=YEAR(Gesamt!$B$2),0,IF(V545&lt;Gesamt!$B$32,(IF(I545=0,G545,I545)+365.25*Gesamt!$B$32),0))</f>
        <v>0</v>
      </c>
      <c r="AB545" s="56">
        <f>IF(U545&lt;Gesamt!$B$36,Gesamt!$C$36,IF(U545&lt;Gesamt!$B$37,Gesamt!$C$37,IF(U545&lt;Gesamt!$B$38,Gesamt!$C$38,Gesamt!$C$39)))</f>
        <v>0</v>
      </c>
      <c r="AC545" s="36">
        <f>IF(AA545&gt;0,IF(AA545&lt;X545,K545/12*Gesamt!$C$32*(1+L545)^(Gesamt!$B$32-VB!V545)*(1+$K$4),0),0)</f>
        <v>0</v>
      </c>
      <c r="AD545" s="36">
        <f>(AC545/Gesamt!$B$32*V545/((1+Gesamt!$B$29)^(Gesamt!$B$32-VB!V545))*(1+AB545))</f>
        <v>0</v>
      </c>
      <c r="AE545" s="55">
        <f>IF(YEAR($Y545)&lt;=YEAR(Gesamt!$B$2),0,IF($V545&lt;Gesamt!$B$33,(IF($I545=0,$G545,$I545)+365.25*Gesamt!$B$33),0))</f>
        <v>0</v>
      </c>
      <c r="AF545" s="36" t="b">
        <f>IF(AE545&gt;0,IF(AE545&lt;$Y545,$K545/12*Gesamt!$C$33*(1+$L545)^(Gesamt!$B$33-VB!$V545)*(1+$K$4),IF(W545&gt;=35,K545/12*Gesamt!$C$33*(1+L545)^(W545-VB!V545)*(1+$K$4),0)))</f>
        <v>0</v>
      </c>
      <c r="AG545" s="36">
        <f>IF(W545&gt;=40,(AF545/Gesamt!$B$33*V545/((1+Gesamt!$B$29)^(Gesamt!$B$33-VB!V545))*(1+AB545)),IF(W545&gt;=35,(AF545/W545*V545/((1+Gesamt!$B$29)^(W545-VB!V545))*(1+AB545)),0))</f>
        <v>0</v>
      </c>
    </row>
    <row r="546" spans="4:33" x14ac:dyDescent="0.15">
      <c r="D546" s="41"/>
      <c r="F546" s="40"/>
      <c r="G546" s="40"/>
      <c r="J546" s="47"/>
      <c r="K546" s="32">
        <f t="shared" si="96"/>
        <v>0</v>
      </c>
      <c r="L546" s="48">
        <v>1.4999999999999999E-2</v>
      </c>
      <c r="M546" s="49">
        <f t="shared" si="97"/>
        <v>-50.997946611909654</v>
      </c>
      <c r="N546" s="50">
        <f>(Gesamt!$B$2-IF(H546=0,G546,H546))/365.25</f>
        <v>116</v>
      </c>
      <c r="O546" s="50">
        <f t="shared" si="92"/>
        <v>65.002053388090346</v>
      </c>
      <c r="P546" s="51">
        <f>IF(AND(OR(AND(H546&lt;=Gesamt!$B$11,G546&lt;=Gesamt!$B$11),AND(H546&gt;0,H546&lt;=Gesamt!$B$11)), O546&gt;=Gesamt!$B$4),VLOOKUP(O546,Gesamt!$B$4:$C$9,2),0)</f>
        <v>12</v>
      </c>
      <c r="Q546" s="37">
        <f>IF(M546&gt;0,((P546*K546/12)/O546*N546*((1+L546)^M546))/((1+Gesamt!$B$29)^(O546-N546)),0)</f>
        <v>0</v>
      </c>
      <c r="R546" s="52">
        <f>(F546+(IF(C546="W",IF(F546&lt;23347,VLOOKUP(23346,Staffelung,2,FALSE)*365.25,IF(F546&gt;24990,VLOOKUP(24991,Staffelung,2,FALSE)*365.25,VLOOKUP(F546,Staffelung,2,FALSE)*365.25)),Gesamt!$B$26*365.25)))</f>
        <v>23741.25</v>
      </c>
      <c r="S546" s="52">
        <f t="shared" si="98"/>
        <v>23742</v>
      </c>
      <c r="T546" s="53">
        <f t="shared" si="93"/>
        <v>65</v>
      </c>
      <c r="U546" s="49">
        <f t="shared" si="99"/>
        <v>-50.997946611909654</v>
      </c>
      <c r="V546" s="50">
        <f>(Gesamt!$B$2-IF(I546=0,G546,I546))/365.25</f>
        <v>116</v>
      </c>
      <c r="W546" s="50">
        <f t="shared" si="94"/>
        <v>65.002053388090346</v>
      </c>
      <c r="X546" s="54">
        <f>(F546+(IF(C546="W",IF(F546&lt;23347,VLOOKUP(23346,Staffelung,2,FALSE)*365.25,IF(F546&gt;24990,VLOOKUP(24991,Staffelung,2,FALSE)*365.25,VLOOKUP(F546,Staffelung,2,FALSE)*365.25)),Gesamt!$B$26*365.25)))</f>
        <v>23741.25</v>
      </c>
      <c r="Y546" s="52">
        <f t="shared" si="100"/>
        <v>23742</v>
      </c>
      <c r="Z546" s="53">
        <f t="shared" si="95"/>
        <v>65</v>
      </c>
      <c r="AA546" s="55">
        <f>IF(YEAR(Y546)&lt;=YEAR(Gesamt!$B$2),0,IF(V546&lt;Gesamt!$B$32,(IF(I546=0,G546,I546)+365.25*Gesamt!$B$32),0))</f>
        <v>0</v>
      </c>
      <c r="AB546" s="56">
        <f>IF(U546&lt;Gesamt!$B$36,Gesamt!$C$36,IF(U546&lt;Gesamt!$B$37,Gesamt!$C$37,IF(U546&lt;Gesamt!$B$38,Gesamt!$C$38,Gesamt!$C$39)))</f>
        <v>0</v>
      </c>
      <c r="AC546" s="36">
        <f>IF(AA546&gt;0,IF(AA546&lt;X546,K546/12*Gesamt!$C$32*(1+L546)^(Gesamt!$B$32-VB!V546)*(1+$K$4),0),0)</f>
        <v>0</v>
      </c>
      <c r="AD546" s="36">
        <f>(AC546/Gesamt!$B$32*V546/((1+Gesamt!$B$29)^(Gesamt!$B$32-VB!V546))*(1+AB546))</f>
        <v>0</v>
      </c>
      <c r="AE546" s="55">
        <f>IF(YEAR($Y546)&lt;=YEAR(Gesamt!$B$2),0,IF($V546&lt;Gesamt!$B$33,(IF($I546=0,$G546,$I546)+365.25*Gesamt!$B$33),0))</f>
        <v>0</v>
      </c>
      <c r="AF546" s="36" t="b">
        <f>IF(AE546&gt;0,IF(AE546&lt;$Y546,$K546/12*Gesamt!$C$33*(1+$L546)^(Gesamt!$B$33-VB!$V546)*(1+$K$4),IF(W546&gt;=35,K546/12*Gesamt!$C$33*(1+L546)^(W546-VB!V546)*(1+$K$4),0)))</f>
        <v>0</v>
      </c>
      <c r="AG546" s="36">
        <f>IF(W546&gt;=40,(AF546/Gesamt!$B$33*V546/((1+Gesamt!$B$29)^(Gesamt!$B$33-VB!V546))*(1+AB546)),IF(W546&gt;=35,(AF546/W546*V546/((1+Gesamt!$B$29)^(W546-VB!V546))*(1+AB546)),0))</f>
        <v>0</v>
      </c>
    </row>
    <row r="547" spans="4:33" x14ac:dyDescent="0.15">
      <c r="D547" s="41"/>
      <c r="F547" s="40"/>
      <c r="G547" s="40"/>
      <c r="J547" s="47"/>
      <c r="K547" s="32">
        <f t="shared" si="96"/>
        <v>0</v>
      </c>
      <c r="L547" s="48">
        <v>1.4999999999999999E-2</v>
      </c>
      <c r="M547" s="49">
        <f t="shared" si="97"/>
        <v>-50.997946611909654</v>
      </c>
      <c r="N547" s="50">
        <f>(Gesamt!$B$2-IF(H547=0,G547,H547))/365.25</f>
        <v>116</v>
      </c>
      <c r="O547" s="50">
        <f t="shared" si="92"/>
        <v>65.002053388090346</v>
      </c>
      <c r="P547" s="51">
        <f>IF(AND(OR(AND(H547&lt;=Gesamt!$B$11,G547&lt;=Gesamt!$B$11),AND(H547&gt;0,H547&lt;=Gesamt!$B$11)), O547&gt;=Gesamt!$B$4),VLOOKUP(O547,Gesamt!$B$4:$C$9,2),0)</f>
        <v>12</v>
      </c>
      <c r="Q547" s="37">
        <f>IF(M547&gt;0,((P547*K547/12)/O547*N547*((1+L547)^M547))/((1+Gesamt!$B$29)^(O547-N547)),0)</f>
        <v>0</v>
      </c>
      <c r="R547" s="52">
        <f>(F547+(IF(C547="W",IF(F547&lt;23347,VLOOKUP(23346,Staffelung,2,FALSE)*365.25,IF(F547&gt;24990,VLOOKUP(24991,Staffelung,2,FALSE)*365.25,VLOOKUP(F547,Staffelung,2,FALSE)*365.25)),Gesamt!$B$26*365.25)))</f>
        <v>23741.25</v>
      </c>
      <c r="S547" s="52">
        <f t="shared" si="98"/>
        <v>23742</v>
      </c>
      <c r="T547" s="53">
        <f t="shared" si="93"/>
        <v>65</v>
      </c>
      <c r="U547" s="49">
        <f t="shared" si="99"/>
        <v>-50.997946611909654</v>
      </c>
      <c r="V547" s="50">
        <f>(Gesamt!$B$2-IF(I547=0,G547,I547))/365.25</f>
        <v>116</v>
      </c>
      <c r="W547" s="50">
        <f t="shared" si="94"/>
        <v>65.002053388090346</v>
      </c>
      <c r="X547" s="54">
        <f>(F547+(IF(C547="W",IF(F547&lt;23347,VLOOKUP(23346,Staffelung,2,FALSE)*365.25,IF(F547&gt;24990,VLOOKUP(24991,Staffelung,2,FALSE)*365.25,VLOOKUP(F547,Staffelung,2,FALSE)*365.25)),Gesamt!$B$26*365.25)))</f>
        <v>23741.25</v>
      </c>
      <c r="Y547" s="52">
        <f t="shared" si="100"/>
        <v>23742</v>
      </c>
      <c r="Z547" s="53">
        <f t="shared" si="95"/>
        <v>65</v>
      </c>
      <c r="AA547" s="55">
        <f>IF(YEAR(Y547)&lt;=YEAR(Gesamt!$B$2),0,IF(V547&lt;Gesamt!$B$32,(IF(I547=0,G547,I547)+365.25*Gesamt!$B$32),0))</f>
        <v>0</v>
      </c>
      <c r="AB547" s="56">
        <f>IF(U547&lt;Gesamt!$B$36,Gesamt!$C$36,IF(U547&lt;Gesamt!$B$37,Gesamt!$C$37,IF(U547&lt;Gesamt!$B$38,Gesamt!$C$38,Gesamt!$C$39)))</f>
        <v>0</v>
      </c>
      <c r="AC547" s="36">
        <f>IF(AA547&gt;0,IF(AA547&lt;X547,K547/12*Gesamt!$C$32*(1+L547)^(Gesamt!$B$32-VB!V547)*(1+$K$4),0),0)</f>
        <v>0</v>
      </c>
      <c r="AD547" s="36">
        <f>(AC547/Gesamt!$B$32*V547/((1+Gesamt!$B$29)^(Gesamt!$B$32-VB!V547))*(1+AB547))</f>
        <v>0</v>
      </c>
      <c r="AE547" s="55">
        <f>IF(YEAR($Y547)&lt;=YEAR(Gesamt!$B$2),0,IF($V547&lt;Gesamt!$B$33,(IF($I547=0,$G547,$I547)+365.25*Gesamt!$B$33),0))</f>
        <v>0</v>
      </c>
      <c r="AF547" s="36" t="b">
        <f>IF(AE547&gt;0,IF(AE547&lt;$Y547,$K547/12*Gesamt!$C$33*(1+$L547)^(Gesamt!$B$33-VB!$V547)*(1+$K$4),IF(W547&gt;=35,K547/12*Gesamt!$C$33*(1+L547)^(W547-VB!V547)*(1+$K$4),0)))</f>
        <v>0</v>
      </c>
      <c r="AG547" s="36">
        <f>IF(W547&gt;=40,(AF547/Gesamt!$B$33*V547/((1+Gesamt!$B$29)^(Gesamt!$B$33-VB!V547))*(1+AB547)),IF(W547&gt;=35,(AF547/W547*V547/((1+Gesamt!$B$29)^(W547-VB!V547))*(1+AB547)),0))</f>
        <v>0</v>
      </c>
    </row>
    <row r="548" spans="4:33" x14ac:dyDescent="0.15">
      <c r="D548" s="41"/>
      <c r="F548" s="40"/>
      <c r="G548" s="40"/>
      <c r="J548" s="47"/>
      <c r="K548" s="32">
        <f t="shared" si="96"/>
        <v>0</v>
      </c>
      <c r="L548" s="48">
        <v>1.4999999999999999E-2</v>
      </c>
      <c r="M548" s="49">
        <f t="shared" si="97"/>
        <v>-50.997946611909654</v>
      </c>
      <c r="N548" s="50">
        <f>(Gesamt!$B$2-IF(H548=0,G548,H548))/365.25</f>
        <v>116</v>
      </c>
      <c r="O548" s="50">
        <f t="shared" si="92"/>
        <v>65.002053388090346</v>
      </c>
      <c r="P548" s="51">
        <f>IF(AND(OR(AND(H548&lt;=Gesamt!$B$11,G548&lt;=Gesamt!$B$11),AND(H548&gt;0,H548&lt;=Gesamt!$B$11)), O548&gt;=Gesamt!$B$4),VLOOKUP(O548,Gesamt!$B$4:$C$9,2),0)</f>
        <v>12</v>
      </c>
      <c r="Q548" s="37">
        <f>IF(M548&gt;0,((P548*K548/12)/O548*N548*((1+L548)^M548))/((1+Gesamt!$B$29)^(O548-N548)),0)</f>
        <v>0</v>
      </c>
      <c r="R548" s="52">
        <f>(F548+(IF(C548="W",IF(F548&lt;23347,VLOOKUP(23346,Staffelung,2,FALSE)*365.25,IF(F548&gt;24990,VLOOKUP(24991,Staffelung,2,FALSE)*365.25,VLOOKUP(F548,Staffelung,2,FALSE)*365.25)),Gesamt!$B$26*365.25)))</f>
        <v>23741.25</v>
      </c>
      <c r="S548" s="52">
        <f t="shared" si="98"/>
        <v>23742</v>
      </c>
      <c r="T548" s="53">
        <f t="shared" si="93"/>
        <v>65</v>
      </c>
      <c r="U548" s="49">
        <f t="shared" si="99"/>
        <v>-50.997946611909654</v>
      </c>
      <c r="V548" s="50">
        <f>(Gesamt!$B$2-IF(I548=0,G548,I548))/365.25</f>
        <v>116</v>
      </c>
      <c r="W548" s="50">
        <f t="shared" si="94"/>
        <v>65.002053388090346</v>
      </c>
      <c r="X548" s="54">
        <f>(F548+(IF(C548="W",IF(F548&lt;23347,VLOOKUP(23346,Staffelung,2,FALSE)*365.25,IF(F548&gt;24990,VLOOKUP(24991,Staffelung,2,FALSE)*365.25,VLOOKUP(F548,Staffelung,2,FALSE)*365.25)),Gesamt!$B$26*365.25)))</f>
        <v>23741.25</v>
      </c>
      <c r="Y548" s="52">
        <f t="shared" si="100"/>
        <v>23742</v>
      </c>
      <c r="Z548" s="53">
        <f t="shared" si="95"/>
        <v>65</v>
      </c>
      <c r="AA548" s="55">
        <f>IF(YEAR(Y548)&lt;=YEAR(Gesamt!$B$2),0,IF(V548&lt;Gesamt!$B$32,(IF(I548=0,G548,I548)+365.25*Gesamt!$B$32),0))</f>
        <v>0</v>
      </c>
      <c r="AB548" s="56">
        <f>IF(U548&lt;Gesamt!$B$36,Gesamt!$C$36,IF(U548&lt;Gesamt!$B$37,Gesamt!$C$37,IF(U548&lt;Gesamt!$B$38,Gesamt!$C$38,Gesamt!$C$39)))</f>
        <v>0</v>
      </c>
      <c r="AC548" s="36">
        <f>IF(AA548&gt;0,IF(AA548&lt;X548,K548/12*Gesamt!$C$32*(1+L548)^(Gesamt!$B$32-VB!V548)*(1+$K$4),0),0)</f>
        <v>0</v>
      </c>
      <c r="AD548" s="36">
        <f>(AC548/Gesamt!$B$32*V548/((1+Gesamt!$B$29)^(Gesamt!$B$32-VB!V548))*(1+AB548))</f>
        <v>0</v>
      </c>
      <c r="AE548" s="55">
        <f>IF(YEAR($Y548)&lt;=YEAR(Gesamt!$B$2),0,IF($V548&lt;Gesamt!$B$33,(IF($I548=0,$G548,$I548)+365.25*Gesamt!$B$33),0))</f>
        <v>0</v>
      </c>
      <c r="AF548" s="36" t="b">
        <f>IF(AE548&gt;0,IF(AE548&lt;$Y548,$K548/12*Gesamt!$C$33*(1+$L548)^(Gesamt!$B$33-VB!$V548)*(1+$K$4),IF(W548&gt;=35,K548/12*Gesamt!$C$33*(1+L548)^(W548-VB!V548)*(1+$K$4),0)))</f>
        <v>0</v>
      </c>
      <c r="AG548" s="36">
        <f>IF(W548&gt;=40,(AF548/Gesamt!$B$33*V548/((1+Gesamt!$B$29)^(Gesamt!$B$33-VB!V548))*(1+AB548)),IF(W548&gt;=35,(AF548/W548*V548/((1+Gesamt!$B$29)^(W548-VB!V548))*(1+AB548)),0))</f>
        <v>0</v>
      </c>
    </row>
    <row r="549" spans="4:33" x14ac:dyDescent="0.15">
      <c r="D549" s="41"/>
      <c r="F549" s="40"/>
      <c r="G549" s="40"/>
      <c r="J549" s="47"/>
      <c r="K549" s="32">
        <f t="shared" si="96"/>
        <v>0</v>
      </c>
      <c r="L549" s="48">
        <v>1.4999999999999999E-2</v>
      </c>
      <c r="M549" s="49">
        <f t="shared" si="97"/>
        <v>-50.997946611909654</v>
      </c>
      <c r="N549" s="50">
        <f>(Gesamt!$B$2-IF(H549=0,G549,H549))/365.25</f>
        <v>116</v>
      </c>
      <c r="O549" s="50">
        <f t="shared" si="92"/>
        <v>65.002053388090346</v>
      </c>
      <c r="P549" s="51">
        <f>IF(AND(OR(AND(H549&lt;=Gesamt!$B$11,G549&lt;=Gesamt!$B$11),AND(H549&gt;0,H549&lt;=Gesamt!$B$11)), O549&gt;=Gesamt!$B$4),VLOOKUP(O549,Gesamt!$B$4:$C$9,2),0)</f>
        <v>12</v>
      </c>
      <c r="Q549" s="37">
        <f>IF(M549&gt;0,((P549*K549/12)/O549*N549*((1+L549)^M549))/((1+Gesamt!$B$29)^(O549-N549)),0)</f>
        <v>0</v>
      </c>
      <c r="R549" s="52">
        <f>(F549+(IF(C549="W",IF(F549&lt;23347,VLOOKUP(23346,Staffelung,2,FALSE)*365.25,IF(F549&gt;24990,VLOOKUP(24991,Staffelung,2,FALSE)*365.25,VLOOKUP(F549,Staffelung,2,FALSE)*365.25)),Gesamt!$B$26*365.25)))</f>
        <v>23741.25</v>
      </c>
      <c r="S549" s="52">
        <f t="shared" si="98"/>
        <v>23742</v>
      </c>
      <c r="T549" s="53">
        <f t="shared" si="93"/>
        <v>65</v>
      </c>
      <c r="U549" s="49">
        <f t="shared" si="99"/>
        <v>-50.997946611909654</v>
      </c>
      <c r="V549" s="50">
        <f>(Gesamt!$B$2-IF(I549=0,G549,I549))/365.25</f>
        <v>116</v>
      </c>
      <c r="W549" s="50">
        <f t="shared" si="94"/>
        <v>65.002053388090346</v>
      </c>
      <c r="X549" s="54">
        <f>(F549+(IF(C549="W",IF(F549&lt;23347,VLOOKUP(23346,Staffelung,2,FALSE)*365.25,IF(F549&gt;24990,VLOOKUP(24991,Staffelung,2,FALSE)*365.25,VLOOKUP(F549,Staffelung,2,FALSE)*365.25)),Gesamt!$B$26*365.25)))</f>
        <v>23741.25</v>
      </c>
      <c r="Y549" s="52">
        <f t="shared" si="100"/>
        <v>23742</v>
      </c>
      <c r="Z549" s="53">
        <f t="shared" si="95"/>
        <v>65</v>
      </c>
      <c r="AA549" s="55">
        <f>IF(YEAR(Y549)&lt;=YEAR(Gesamt!$B$2),0,IF(V549&lt;Gesamt!$B$32,(IF(I549=0,G549,I549)+365.25*Gesamt!$B$32),0))</f>
        <v>0</v>
      </c>
      <c r="AB549" s="56">
        <f>IF(U549&lt;Gesamt!$B$36,Gesamt!$C$36,IF(U549&lt;Gesamt!$B$37,Gesamt!$C$37,IF(U549&lt;Gesamt!$B$38,Gesamt!$C$38,Gesamt!$C$39)))</f>
        <v>0</v>
      </c>
      <c r="AC549" s="36">
        <f>IF(AA549&gt;0,IF(AA549&lt;X549,K549/12*Gesamt!$C$32*(1+L549)^(Gesamt!$B$32-VB!V549)*(1+$K$4),0),0)</f>
        <v>0</v>
      </c>
      <c r="AD549" s="36">
        <f>(AC549/Gesamt!$B$32*V549/((1+Gesamt!$B$29)^(Gesamt!$B$32-VB!V549))*(1+AB549))</f>
        <v>0</v>
      </c>
      <c r="AE549" s="55">
        <f>IF(YEAR($Y549)&lt;=YEAR(Gesamt!$B$2),0,IF($V549&lt;Gesamt!$B$33,(IF($I549=0,$G549,$I549)+365.25*Gesamt!$B$33),0))</f>
        <v>0</v>
      </c>
      <c r="AF549" s="36" t="b">
        <f>IF(AE549&gt;0,IF(AE549&lt;$Y549,$K549/12*Gesamt!$C$33*(1+$L549)^(Gesamt!$B$33-VB!$V549)*(1+$K$4),IF(W549&gt;=35,K549/12*Gesamt!$C$33*(1+L549)^(W549-VB!V549)*(1+$K$4),0)))</f>
        <v>0</v>
      </c>
      <c r="AG549" s="36">
        <f>IF(W549&gt;=40,(AF549/Gesamt!$B$33*V549/((1+Gesamt!$B$29)^(Gesamt!$B$33-VB!V549))*(1+AB549)),IF(W549&gt;=35,(AF549/W549*V549/((1+Gesamt!$B$29)^(W549-VB!V549))*(1+AB549)),0))</f>
        <v>0</v>
      </c>
    </row>
    <row r="550" spans="4:33" x14ac:dyDescent="0.15">
      <c r="D550" s="41"/>
      <c r="F550" s="40"/>
      <c r="G550" s="40"/>
      <c r="J550" s="47"/>
      <c r="K550" s="32">
        <f t="shared" si="96"/>
        <v>0</v>
      </c>
      <c r="L550" s="48">
        <v>1.4999999999999999E-2</v>
      </c>
      <c r="M550" s="49">
        <f t="shared" si="97"/>
        <v>-50.997946611909654</v>
      </c>
      <c r="N550" s="50">
        <f>(Gesamt!$B$2-IF(H550=0,G550,H550))/365.25</f>
        <v>116</v>
      </c>
      <c r="O550" s="50">
        <f t="shared" si="92"/>
        <v>65.002053388090346</v>
      </c>
      <c r="P550" s="51">
        <f>IF(AND(OR(AND(H550&lt;=Gesamt!$B$11,G550&lt;=Gesamt!$B$11),AND(H550&gt;0,H550&lt;=Gesamt!$B$11)), O550&gt;=Gesamt!$B$4),VLOOKUP(O550,Gesamt!$B$4:$C$9,2),0)</f>
        <v>12</v>
      </c>
      <c r="Q550" s="37">
        <f>IF(M550&gt;0,((P550*K550/12)/O550*N550*((1+L550)^M550))/((1+Gesamt!$B$29)^(O550-N550)),0)</f>
        <v>0</v>
      </c>
      <c r="R550" s="52">
        <f>(F550+(IF(C550="W",IF(F550&lt;23347,VLOOKUP(23346,Staffelung,2,FALSE)*365.25,IF(F550&gt;24990,VLOOKUP(24991,Staffelung,2,FALSE)*365.25,VLOOKUP(F550,Staffelung,2,FALSE)*365.25)),Gesamt!$B$26*365.25)))</f>
        <v>23741.25</v>
      </c>
      <c r="S550" s="52">
        <f t="shared" si="98"/>
        <v>23742</v>
      </c>
      <c r="T550" s="53">
        <f t="shared" si="93"/>
        <v>65</v>
      </c>
      <c r="U550" s="49">
        <f t="shared" si="99"/>
        <v>-50.997946611909654</v>
      </c>
      <c r="V550" s="50">
        <f>(Gesamt!$B$2-IF(I550=0,G550,I550))/365.25</f>
        <v>116</v>
      </c>
      <c r="W550" s="50">
        <f t="shared" si="94"/>
        <v>65.002053388090346</v>
      </c>
      <c r="X550" s="54">
        <f>(F550+(IF(C550="W",IF(F550&lt;23347,VLOOKUP(23346,Staffelung,2,FALSE)*365.25,IF(F550&gt;24990,VLOOKUP(24991,Staffelung,2,FALSE)*365.25,VLOOKUP(F550,Staffelung,2,FALSE)*365.25)),Gesamt!$B$26*365.25)))</f>
        <v>23741.25</v>
      </c>
      <c r="Y550" s="52">
        <f t="shared" si="100"/>
        <v>23742</v>
      </c>
      <c r="Z550" s="53">
        <f t="shared" si="95"/>
        <v>65</v>
      </c>
      <c r="AA550" s="55">
        <f>IF(YEAR(Y550)&lt;=YEAR(Gesamt!$B$2),0,IF(V550&lt;Gesamt!$B$32,(IF(I550=0,G550,I550)+365.25*Gesamt!$B$32),0))</f>
        <v>0</v>
      </c>
      <c r="AB550" s="56">
        <f>IF(U550&lt;Gesamt!$B$36,Gesamt!$C$36,IF(U550&lt;Gesamt!$B$37,Gesamt!$C$37,IF(U550&lt;Gesamt!$B$38,Gesamt!$C$38,Gesamt!$C$39)))</f>
        <v>0</v>
      </c>
      <c r="AC550" s="36">
        <f>IF(AA550&gt;0,IF(AA550&lt;X550,K550/12*Gesamt!$C$32*(1+L550)^(Gesamt!$B$32-VB!V550)*(1+$K$4),0),0)</f>
        <v>0</v>
      </c>
      <c r="AD550" s="36">
        <f>(AC550/Gesamt!$B$32*V550/((1+Gesamt!$B$29)^(Gesamt!$B$32-VB!V550))*(1+AB550))</f>
        <v>0</v>
      </c>
      <c r="AE550" s="55">
        <f>IF(YEAR($Y550)&lt;=YEAR(Gesamt!$B$2),0,IF($V550&lt;Gesamt!$B$33,(IF($I550=0,$G550,$I550)+365.25*Gesamt!$B$33),0))</f>
        <v>0</v>
      </c>
      <c r="AF550" s="36" t="b">
        <f>IF(AE550&gt;0,IF(AE550&lt;$Y550,$K550/12*Gesamt!$C$33*(1+$L550)^(Gesamt!$B$33-VB!$V550)*(1+$K$4),IF(W550&gt;=35,K550/12*Gesamt!$C$33*(1+L550)^(W550-VB!V550)*(1+$K$4),0)))</f>
        <v>0</v>
      </c>
      <c r="AG550" s="36">
        <f>IF(W550&gt;=40,(AF550/Gesamt!$B$33*V550/((1+Gesamt!$B$29)^(Gesamt!$B$33-VB!V550))*(1+AB550)),IF(W550&gt;=35,(AF550/W550*V550/((1+Gesamt!$B$29)^(W550-VB!V550))*(1+AB550)),0))</f>
        <v>0</v>
      </c>
    </row>
    <row r="551" spans="4:33" x14ac:dyDescent="0.15">
      <c r="D551" s="41"/>
      <c r="F551" s="40"/>
      <c r="G551" s="40"/>
      <c r="J551" s="47"/>
      <c r="K551" s="32">
        <f t="shared" si="96"/>
        <v>0</v>
      </c>
      <c r="L551" s="48">
        <v>1.4999999999999999E-2</v>
      </c>
      <c r="M551" s="49">
        <f t="shared" si="97"/>
        <v>-50.997946611909654</v>
      </c>
      <c r="N551" s="50">
        <f>(Gesamt!$B$2-IF(H551=0,G551,H551))/365.25</f>
        <v>116</v>
      </c>
      <c r="O551" s="50">
        <f t="shared" si="92"/>
        <v>65.002053388090346</v>
      </c>
      <c r="P551" s="51">
        <f>IF(AND(OR(AND(H551&lt;=Gesamt!$B$11,G551&lt;=Gesamt!$B$11),AND(H551&gt;0,H551&lt;=Gesamt!$B$11)), O551&gt;=Gesamt!$B$4),VLOOKUP(O551,Gesamt!$B$4:$C$9,2),0)</f>
        <v>12</v>
      </c>
      <c r="Q551" s="37">
        <f>IF(M551&gt;0,((P551*K551/12)/O551*N551*((1+L551)^M551))/((1+Gesamt!$B$29)^(O551-N551)),0)</f>
        <v>0</v>
      </c>
      <c r="R551" s="52">
        <f>(F551+(IF(C551="W",IF(F551&lt;23347,VLOOKUP(23346,Staffelung,2,FALSE)*365.25,IF(F551&gt;24990,VLOOKUP(24991,Staffelung,2,FALSE)*365.25,VLOOKUP(F551,Staffelung,2,FALSE)*365.25)),Gesamt!$B$26*365.25)))</f>
        <v>23741.25</v>
      </c>
      <c r="S551" s="52">
        <f t="shared" si="98"/>
        <v>23742</v>
      </c>
      <c r="T551" s="53">
        <f t="shared" si="93"/>
        <v>65</v>
      </c>
      <c r="U551" s="49">
        <f t="shared" si="99"/>
        <v>-50.997946611909654</v>
      </c>
      <c r="V551" s="50">
        <f>(Gesamt!$B$2-IF(I551=0,G551,I551))/365.25</f>
        <v>116</v>
      </c>
      <c r="W551" s="50">
        <f t="shared" si="94"/>
        <v>65.002053388090346</v>
      </c>
      <c r="X551" s="54">
        <f>(F551+(IF(C551="W",IF(F551&lt;23347,VLOOKUP(23346,Staffelung,2,FALSE)*365.25,IF(F551&gt;24990,VLOOKUP(24991,Staffelung,2,FALSE)*365.25,VLOOKUP(F551,Staffelung,2,FALSE)*365.25)),Gesamt!$B$26*365.25)))</f>
        <v>23741.25</v>
      </c>
      <c r="Y551" s="52">
        <f t="shared" si="100"/>
        <v>23742</v>
      </c>
      <c r="Z551" s="53">
        <f t="shared" si="95"/>
        <v>65</v>
      </c>
      <c r="AA551" s="55">
        <f>IF(YEAR(Y551)&lt;=YEAR(Gesamt!$B$2),0,IF(V551&lt;Gesamt!$B$32,(IF(I551=0,G551,I551)+365.25*Gesamt!$B$32),0))</f>
        <v>0</v>
      </c>
      <c r="AB551" s="56">
        <f>IF(U551&lt;Gesamt!$B$36,Gesamt!$C$36,IF(U551&lt;Gesamt!$B$37,Gesamt!$C$37,IF(U551&lt;Gesamt!$B$38,Gesamt!$C$38,Gesamt!$C$39)))</f>
        <v>0</v>
      </c>
      <c r="AC551" s="36">
        <f>IF(AA551&gt;0,IF(AA551&lt;X551,K551/12*Gesamt!$C$32*(1+L551)^(Gesamt!$B$32-VB!V551)*(1+$K$4),0),0)</f>
        <v>0</v>
      </c>
      <c r="AD551" s="36">
        <f>(AC551/Gesamt!$B$32*V551/((1+Gesamt!$B$29)^(Gesamt!$B$32-VB!V551))*(1+AB551))</f>
        <v>0</v>
      </c>
      <c r="AE551" s="55">
        <f>IF(YEAR($Y551)&lt;=YEAR(Gesamt!$B$2),0,IF($V551&lt;Gesamt!$B$33,(IF($I551=0,$G551,$I551)+365.25*Gesamt!$B$33),0))</f>
        <v>0</v>
      </c>
      <c r="AF551" s="36" t="b">
        <f>IF(AE551&gt;0,IF(AE551&lt;$Y551,$K551/12*Gesamt!$C$33*(1+$L551)^(Gesamt!$B$33-VB!$V551)*(1+$K$4),IF(W551&gt;=35,K551/12*Gesamt!$C$33*(1+L551)^(W551-VB!V551)*(1+$K$4),0)))</f>
        <v>0</v>
      </c>
      <c r="AG551" s="36">
        <f>IF(W551&gt;=40,(AF551/Gesamt!$B$33*V551/((1+Gesamt!$B$29)^(Gesamt!$B$33-VB!V551))*(1+AB551)),IF(W551&gt;=35,(AF551/W551*V551/((1+Gesamt!$B$29)^(W551-VB!V551))*(1+AB551)),0))</f>
        <v>0</v>
      </c>
    </row>
    <row r="552" spans="4:33" x14ac:dyDescent="0.15">
      <c r="D552" s="41"/>
      <c r="F552" s="40"/>
      <c r="G552" s="40"/>
      <c r="J552" s="47"/>
      <c r="K552" s="32">
        <f t="shared" si="96"/>
        <v>0</v>
      </c>
      <c r="L552" s="48">
        <v>1.4999999999999999E-2</v>
      </c>
      <c r="M552" s="49">
        <f t="shared" si="97"/>
        <v>-50.997946611909654</v>
      </c>
      <c r="N552" s="50">
        <f>(Gesamt!$B$2-IF(H552=0,G552,H552))/365.25</f>
        <v>116</v>
      </c>
      <c r="O552" s="50">
        <f t="shared" si="92"/>
        <v>65.002053388090346</v>
      </c>
      <c r="P552" s="51">
        <f>IF(AND(OR(AND(H552&lt;=Gesamt!$B$11,G552&lt;=Gesamt!$B$11),AND(H552&gt;0,H552&lt;=Gesamt!$B$11)), O552&gt;=Gesamt!$B$4),VLOOKUP(O552,Gesamt!$B$4:$C$9,2),0)</f>
        <v>12</v>
      </c>
      <c r="Q552" s="37">
        <f>IF(M552&gt;0,((P552*K552/12)/O552*N552*((1+L552)^M552))/((1+Gesamt!$B$29)^(O552-N552)),0)</f>
        <v>0</v>
      </c>
      <c r="R552" s="52">
        <f>(F552+(IF(C552="W",IF(F552&lt;23347,VLOOKUP(23346,Staffelung,2,FALSE)*365.25,IF(F552&gt;24990,VLOOKUP(24991,Staffelung,2,FALSE)*365.25,VLOOKUP(F552,Staffelung,2,FALSE)*365.25)),Gesamt!$B$26*365.25)))</f>
        <v>23741.25</v>
      </c>
      <c r="S552" s="52">
        <f t="shared" si="98"/>
        <v>23742</v>
      </c>
      <c r="T552" s="53">
        <f t="shared" si="93"/>
        <v>65</v>
      </c>
      <c r="U552" s="49">
        <f t="shared" si="99"/>
        <v>-50.997946611909654</v>
      </c>
      <c r="V552" s="50">
        <f>(Gesamt!$B$2-IF(I552=0,G552,I552))/365.25</f>
        <v>116</v>
      </c>
      <c r="W552" s="50">
        <f t="shared" si="94"/>
        <v>65.002053388090346</v>
      </c>
      <c r="X552" s="54">
        <f>(F552+(IF(C552="W",IF(F552&lt;23347,VLOOKUP(23346,Staffelung,2,FALSE)*365.25,IF(F552&gt;24990,VLOOKUP(24991,Staffelung,2,FALSE)*365.25,VLOOKUP(F552,Staffelung,2,FALSE)*365.25)),Gesamt!$B$26*365.25)))</f>
        <v>23741.25</v>
      </c>
      <c r="Y552" s="52">
        <f t="shared" si="100"/>
        <v>23742</v>
      </c>
      <c r="Z552" s="53">
        <f t="shared" si="95"/>
        <v>65</v>
      </c>
      <c r="AA552" s="55">
        <f>IF(YEAR(Y552)&lt;=YEAR(Gesamt!$B$2),0,IF(V552&lt;Gesamt!$B$32,(IF(I552=0,G552,I552)+365.25*Gesamt!$B$32),0))</f>
        <v>0</v>
      </c>
      <c r="AB552" s="56">
        <f>IF(U552&lt;Gesamt!$B$36,Gesamt!$C$36,IF(U552&lt;Gesamt!$B$37,Gesamt!$C$37,IF(U552&lt;Gesamt!$B$38,Gesamt!$C$38,Gesamt!$C$39)))</f>
        <v>0</v>
      </c>
      <c r="AC552" s="36">
        <f>IF(AA552&gt;0,IF(AA552&lt;X552,K552/12*Gesamt!$C$32*(1+L552)^(Gesamt!$B$32-VB!V552)*(1+$K$4),0),0)</f>
        <v>0</v>
      </c>
      <c r="AD552" s="36">
        <f>(AC552/Gesamt!$B$32*V552/((1+Gesamt!$B$29)^(Gesamt!$B$32-VB!V552))*(1+AB552))</f>
        <v>0</v>
      </c>
      <c r="AE552" s="55">
        <f>IF(YEAR($Y552)&lt;=YEAR(Gesamt!$B$2),0,IF($V552&lt;Gesamt!$B$33,(IF($I552=0,$G552,$I552)+365.25*Gesamt!$B$33),0))</f>
        <v>0</v>
      </c>
      <c r="AF552" s="36" t="b">
        <f>IF(AE552&gt;0,IF(AE552&lt;$Y552,$K552/12*Gesamt!$C$33*(1+$L552)^(Gesamt!$B$33-VB!$V552)*(1+$K$4),IF(W552&gt;=35,K552/12*Gesamt!$C$33*(1+L552)^(W552-VB!V552)*(1+$K$4),0)))</f>
        <v>0</v>
      </c>
      <c r="AG552" s="36">
        <f>IF(W552&gt;=40,(AF552/Gesamt!$B$33*V552/((1+Gesamt!$B$29)^(Gesamt!$B$33-VB!V552))*(1+AB552)),IF(W552&gt;=35,(AF552/W552*V552/((1+Gesamt!$B$29)^(W552-VB!V552))*(1+AB552)),0))</f>
        <v>0</v>
      </c>
    </row>
    <row r="553" spans="4:33" x14ac:dyDescent="0.15">
      <c r="D553" s="41"/>
      <c r="F553" s="40"/>
      <c r="G553" s="40"/>
      <c r="J553" s="47"/>
      <c r="K553" s="32">
        <f t="shared" si="96"/>
        <v>0</v>
      </c>
      <c r="L553" s="48">
        <v>1.4999999999999999E-2</v>
      </c>
      <c r="M553" s="49">
        <f t="shared" si="97"/>
        <v>-50.997946611909654</v>
      </c>
      <c r="N553" s="50">
        <f>(Gesamt!$B$2-IF(H553=0,G553,H553))/365.25</f>
        <v>116</v>
      </c>
      <c r="O553" s="50">
        <f t="shared" si="92"/>
        <v>65.002053388090346</v>
      </c>
      <c r="P553" s="51">
        <f>IF(AND(OR(AND(H553&lt;=Gesamt!$B$11,G553&lt;=Gesamt!$B$11),AND(H553&gt;0,H553&lt;=Gesamt!$B$11)), O553&gt;=Gesamt!$B$4),VLOOKUP(O553,Gesamt!$B$4:$C$9,2),0)</f>
        <v>12</v>
      </c>
      <c r="Q553" s="37">
        <f>IF(M553&gt;0,((P553*K553/12)/O553*N553*((1+L553)^M553))/((1+Gesamt!$B$29)^(O553-N553)),0)</f>
        <v>0</v>
      </c>
      <c r="R553" s="52">
        <f>(F553+(IF(C553="W",IF(F553&lt;23347,VLOOKUP(23346,Staffelung,2,FALSE)*365.25,IF(F553&gt;24990,VLOOKUP(24991,Staffelung,2,FALSE)*365.25,VLOOKUP(F553,Staffelung,2,FALSE)*365.25)),Gesamt!$B$26*365.25)))</f>
        <v>23741.25</v>
      </c>
      <c r="S553" s="52">
        <f t="shared" si="98"/>
        <v>23742</v>
      </c>
      <c r="T553" s="53">
        <f t="shared" si="93"/>
        <v>65</v>
      </c>
      <c r="U553" s="49">
        <f t="shared" si="99"/>
        <v>-50.997946611909654</v>
      </c>
      <c r="V553" s="50">
        <f>(Gesamt!$B$2-IF(I553=0,G553,I553))/365.25</f>
        <v>116</v>
      </c>
      <c r="W553" s="50">
        <f t="shared" si="94"/>
        <v>65.002053388090346</v>
      </c>
      <c r="X553" s="54">
        <f>(F553+(IF(C553="W",IF(F553&lt;23347,VLOOKUP(23346,Staffelung,2,FALSE)*365.25,IF(F553&gt;24990,VLOOKUP(24991,Staffelung,2,FALSE)*365.25,VLOOKUP(F553,Staffelung,2,FALSE)*365.25)),Gesamt!$B$26*365.25)))</f>
        <v>23741.25</v>
      </c>
      <c r="Y553" s="52">
        <f t="shared" si="100"/>
        <v>23742</v>
      </c>
      <c r="Z553" s="53">
        <f t="shared" si="95"/>
        <v>65</v>
      </c>
      <c r="AA553" s="55">
        <f>IF(YEAR(Y553)&lt;=YEAR(Gesamt!$B$2),0,IF(V553&lt;Gesamt!$B$32,(IF(I553=0,G553,I553)+365.25*Gesamt!$B$32),0))</f>
        <v>0</v>
      </c>
      <c r="AB553" s="56">
        <f>IF(U553&lt;Gesamt!$B$36,Gesamt!$C$36,IF(U553&lt;Gesamt!$B$37,Gesamt!$C$37,IF(U553&lt;Gesamt!$B$38,Gesamt!$C$38,Gesamt!$C$39)))</f>
        <v>0</v>
      </c>
      <c r="AC553" s="36">
        <f>IF(AA553&gt;0,IF(AA553&lt;X553,K553/12*Gesamt!$C$32*(1+L553)^(Gesamt!$B$32-VB!V553)*(1+$K$4),0),0)</f>
        <v>0</v>
      </c>
      <c r="AD553" s="36">
        <f>(AC553/Gesamt!$B$32*V553/((1+Gesamt!$B$29)^(Gesamt!$B$32-VB!V553))*(1+AB553))</f>
        <v>0</v>
      </c>
      <c r="AE553" s="55">
        <f>IF(YEAR($Y553)&lt;=YEAR(Gesamt!$B$2),0,IF($V553&lt;Gesamt!$B$33,(IF($I553=0,$G553,$I553)+365.25*Gesamt!$B$33),0))</f>
        <v>0</v>
      </c>
      <c r="AF553" s="36" t="b">
        <f>IF(AE553&gt;0,IF(AE553&lt;$Y553,$K553/12*Gesamt!$C$33*(1+$L553)^(Gesamt!$B$33-VB!$V553)*(1+$K$4),IF(W553&gt;=35,K553/12*Gesamt!$C$33*(1+L553)^(W553-VB!V553)*(1+$K$4),0)))</f>
        <v>0</v>
      </c>
      <c r="AG553" s="36">
        <f>IF(W553&gt;=40,(AF553/Gesamt!$B$33*V553/((1+Gesamt!$B$29)^(Gesamt!$B$33-VB!V553))*(1+AB553)),IF(W553&gt;=35,(AF553/W553*V553/((1+Gesamt!$B$29)^(W553-VB!V553))*(1+AB553)),0))</f>
        <v>0</v>
      </c>
    </row>
    <row r="554" spans="4:33" x14ac:dyDescent="0.15">
      <c r="D554" s="41"/>
      <c r="F554" s="40"/>
      <c r="G554" s="40"/>
      <c r="J554" s="47"/>
      <c r="K554" s="32">
        <f t="shared" si="96"/>
        <v>0</v>
      </c>
      <c r="L554" s="48">
        <v>1.4999999999999999E-2</v>
      </c>
      <c r="M554" s="49">
        <f t="shared" si="97"/>
        <v>-50.997946611909654</v>
      </c>
      <c r="N554" s="50">
        <f>(Gesamt!$B$2-IF(H554=0,G554,H554))/365.25</f>
        <v>116</v>
      </c>
      <c r="O554" s="50">
        <f t="shared" si="92"/>
        <v>65.002053388090346</v>
      </c>
      <c r="P554" s="51">
        <f>IF(AND(OR(AND(H554&lt;=Gesamt!$B$11,G554&lt;=Gesamt!$B$11),AND(H554&gt;0,H554&lt;=Gesamt!$B$11)), O554&gt;=Gesamt!$B$4),VLOOKUP(O554,Gesamt!$B$4:$C$9,2),0)</f>
        <v>12</v>
      </c>
      <c r="Q554" s="37">
        <f>IF(M554&gt;0,((P554*K554/12)/O554*N554*((1+L554)^M554))/((1+Gesamt!$B$29)^(O554-N554)),0)</f>
        <v>0</v>
      </c>
      <c r="R554" s="52">
        <f>(F554+(IF(C554="W",IF(F554&lt;23347,VLOOKUP(23346,Staffelung,2,FALSE)*365.25,IF(F554&gt;24990,VLOOKUP(24991,Staffelung,2,FALSE)*365.25,VLOOKUP(F554,Staffelung,2,FALSE)*365.25)),Gesamt!$B$26*365.25)))</f>
        <v>23741.25</v>
      </c>
      <c r="S554" s="52">
        <f t="shared" si="98"/>
        <v>23742</v>
      </c>
      <c r="T554" s="53">
        <f t="shared" si="93"/>
        <v>65</v>
      </c>
      <c r="U554" s="49">
        <f t="shared" si="99"/>
        <v>-50.997946611909654</v>
      </c>
      <c r="V554" s="50">
        <f>(Gesamt!$B$2-IF(I554=0,G554,I554))/365.25</f>
        <v>116</v>
      </c>
      <c r="W554" s="50">
        <f t="shared" si="94"/>
        <v>65.002053388090346</v>
      </c>
      <c r="X554" s="54">
        <f>(F554+(IF(C554="W",IF(F554&lt;23347,VLOOKUP(23346,Staffelung,2,FALSE)*365.25,IF(F554&gt;24990,VLOOKUP(24991,Staffelung,2,FALSE)*365.25,VLOOKUP(F554,Staffelung,2,FALSE)*365.25)),Gesamt!$B$26*365.25)))</f>
        <v>23741.25</v>
      </c>
      <c r="Y554" s="52">
        <f t="shared" si="100"/>
        <v>23742</v>
      </c>
      <c r="Z554" s="53">
        <f t="shared" si="95"/>
        <v>65</v>
      </c>
      <c r="AA554" s="55">
        <f>IF(YEAR(Y554)&lt;=YEAR(Gesamt!$B$2),0,IF(V554&lt;Gesamt!$B$32,(IF(I554=0,G554,I554)+365.25*Gesamt!$B$32),0))</f>
        <v>0</v>
      </c>
      <c r="AB554" s="56">
        <f>IF(U554&lt;Gesamt!$B$36,Gesamt!$C$36,IF(U554&lt;Gesamt!$B$37,Gesamt!$C$37,IF(U554&lt;Gesamt!$B$38,Gesamt!$C$38,Gesamt!$C$39)))</f>
        <v>0</v>
      </c>
      <c r="AC554" s="36">
        <f>IF(AA554&gt;0,IF(AA554&lt;X554,K554/12*Gesamt!$C$32*(1+L554)^(Gesamt!$B$32-VB!V554)*(1+$K$4),0),0)</f>
        <v>0</v>
      </c>
      <c r="AD554" s="36">
        <f>(AC554/Gesamt!$B$32*V554/((1+Gesamt!$B$29)^(Gesamt!$B$32-VB!V554))*(1+AB554))</f>
        <v>0</v>
      </c>
      <c r="AE554" s="55">
        <f>IF(YEAR($Y554)&lt;=YEAR(Gesamt!$B$2),0,IF($V554&lt;Gesamt!$B$33,(IF($I554=0,$G554,$I554)+365.25*Gesamt!$B$33),0))</f>
        <v>0</v>
      </c>
      <c r="AF554" s="36" t="b">
        <f>IF(AE554&gt;0,IF(AE554&lt;$Y554,$K554/12*Gesamt!$C$33*(1+$L554)^(Gesamt!$B$33-VB!$V554)*(1+$K$4),IF(W554&gt;=35,K554/12*Gesamt!$C$33*(1+L554)^(W554-VB!V554)*(1+$K$4),0)))</f>
        <v>0</v>
      </c>
      <c r="AG554" s="36">
        <f>IF(W554&gt;=40,(AF554/Gesamt!$B$33*V554/((1+Gesamt!$B$29)^(Gesamt!$B$33-VB!V554))*(1+AB554)),IF(W554&gt;=35,(AF554/W554*V554/((1+Gesamt!$B$29)^(W554-VB!V554))*(1+AB554)),0))</f>
        <v>0</v>
      </c>
    </row>
    <row r="555" spans="4:33" x14ac:dyDescent="0.15">
      <c r="D555" s="41"/>
      <c r="F555" s="40"/>
      <c r="G555" s="40"/>
      <c r="J555" s="47"/>
      <c r="K555" s="32">
        <f t="shared" si="96"/>
        <v>0</v>
      </c>
      <c r="L555" s="48">
        <v>1.4999999999999999E-2</v>
      </c>
      <c r="M555" s="49">
        <f t="shared" si="97"/>
        <v>-50.997946611909654</v>
      </c>
      <c r="N555" s="50">
        <f>(Gesamt!$B$2-IF(H555=0,G555,H555))/365.25</f>
        <v>116</v>
      </c>
      <c r="O555" s="50">
        <f t="shared" si="92"/>
        <v>65.002053388090346</v>
      </c>
      <c r="P555" s="51">
        <f>IF(AND(OR(AND(H555&lt;=Gesamt!$B$11,G555&lt;=Gesamt!$B$11),AND(H555&gt;0,H555&lt;=Gesamt!$B$11)), O555&gt;=Gesamt!$B$4),VLOOKUP(O555,Gesamt!$B$4:$C$9,2),0)</f>
        <v>12</v>
      </c>
      <c r="Q555" s="37">
        <f>IF(M555&gt;0,((P555*K555/12)/O555*N555*((1+L555)^M555))/((1+Gesamt!$B$29)^(O555-N555)),0)</f>
        <v>0</v>
      </c>
      <c r="R555" s="52">
        <f>(F555+(IF(C555="W",IF(F555&lt;23347,VLOOKUP(23346,Staffelung,2,FALSE)*365.25,IF(F555&gt;24990,VLOOKUP(24991,Staffelung,2,FALSE)*365.25,VLOOKUP(F555,Staffelung,2,FALSE)*365.25)),Gesamt!$B$26*365.25)))</f>
        <v>23741.25</v>
      </c>
      <c r="S555" s="52">
        <f t="shared" si="98"/>
        <v>23742</v>
      </c>
      <c r="T555" s="53">
        <f t="shared" si="93"/>
        <v>65</v>
      </c>
      <c r="U555" s="49">
        <f t="shared" si="99"/>
        <v>-50.997946611909654</v>
      </c>
      <c r="V555" s="50">
        <f>(Gesamt!$B$2-IF(I555=0,G555,I555))/365.25</f>
        <v>116</v>
      </c>
      <c r="W555" s="50">
        <f t="shared" si="94"/>
        <v>65.002053388090346</v>
      </c>
      <c r="X555" s="54">
        <f>(F555+(IF(C555="W",IF(F555&lt;23347,VLOOKUP(23346,Staffelung,2,FALSE)*365.25,IF(F555&gt;24990,VLOOKUP(24991,Staffelung,2,FALSE)*365.25,VLOOKUP(F555,Staffelung,2,FALSE)*365.25)),Gesamt!$B$26*365.25)))</f>
        <v>23741.25</v>
      </c>
      <c r="Y555" s="52">
        <f t="shared" si="100"/>
        <v>23742</v>
      </c>
      <c r="Z555" s="53">
        <f t="shared" si="95"/>
        <v>65</v>
      </c>
      <c r="AA555" s="55">
        <f>IF(YEAR(Y555)&lt;=YEAR(Gesamt!$B$2),0,IF(V555&lt;Gesamt!$B$32,(IF(I555=0,G555,I555)+365.25*Gesamt!$B$32),0))</f>
        <v>0</v>
      </c>
      <c r="AB555" s="56">
        <f>IF(U555&lt;Gesamt!$B$36,Gesamt!$C$36,IF(U555&lt;Gesamt!$B$37,Gesamt!$C$37,IF(U555&lt;Gesamt!$B$38,Gesamt!$C$38,Gesamt!$C$39)))</f>
        <v>0</v>
      </c>
      <c r="AC555" s="36">
        <f>IF(AA555&gt;0,IF(AA555&lt;X555,K555/12*Gesamt!$C$32*(1+L555)^(Gesamt!$B$32-VB!V555)*(1+$K$4),0),0)</f>
        <v>0</v>
      </c>
      <c r="AD555" s="36">
        <f>(AC555/Gesamt!$B$32*V555/((1+Gesamt!$B$29)^(Gesamt!$B$32-VB!V555))*(1+AB555))</f>
        <v>0</v>
      </c>
      <c r="AE555" s="55">
        <f>IF(YEAR($Y555)&lt;=YEAR(Gesamt!$B$2),0,IF($V555&lt;Gesamt!$B$33,(IF($I555=0,$G555,$I555)+365.25*Gesamt!$B$33),0))</f>
        <v>0</v>
      </c>
      <c r="AF555" s="36" t="b">
        <f>IF(AE555&gt;0,IF(AE555&lt;$Y555,$K555/12*Gesamt!$C$33*(1+$L555)^(Gesamt!$B$33-VB!$V555)*(1+$K$4),IF(W555&gt;=35,K555/12*Gesamt!$C$33*(1+L555)^(W555-VB!V555)*(1+$K$4),0)))</f>
        <v>0</v>
      </c>
      <c r="AG555" s="36">
        <f>IF(W555&gt;=40,(AF555/Gesamt!$B$33*V555/((1+Gesamt!$B$29)^(Gesamt!$B$33-VB!V555))*(1+AB555)),IF(W555&gt;=35,(AF555/W555*V555/((1+Gesamt!$B$29)^(W555-VB!V555))*(1+AB555)),0))</f>
        <v>0</v>
      </c>
    </row>
    <row r="556" spans="4:33" x14ac:dyDescent="0.15">
      <c r="D556" s="41"/>
      <c r="F556" s="40"/>
      <c r="G556" s="40"/>
      <c r="J556" s="47"/>
      <c r="K556" s="32">
        <f t="shared" si="96"/>
        <v>0</v>
      </c>
      <c r="L556" s="48">
        <v>1.4999999999999999E-2</v>
      </c>
      <c r="M556" s="49">
        <f t="shared" si="97"/>
        <v>-50.997946611909654</v>
      </c>
      <c r="N556" s="50">
        <f>(Gesamt!$B$2-IF(H556=0,G556,H556))/365.25</f>
        <v>116</v>
      </c>
      <c r="O556" s="50">
        <f t="shared" si="92"/>
        <v>65.002053388090346</v>
      </c>
      <c r="P556" s="51">
        <f>IF(AND(OR(AND(H556&lt;=Gesamt!$B$11,G556&lt;=Gesamt!$B$11),AND(H556&gt;0,H556&lt;=Gesamt!$B$11)), O556&gt;=Gesamt!$B$4),VLOOKUP(O556,Gesamt!$B$4:$C$9,2),0)</f>
        <v>12</v>
      </c>
      <c r="Q556" s="37">
        <f>IF(M556&gt;0,((P556*K556/12)/O556*N556*((1+L556)^M556))/((1+Gesamt!$B$29)^(O556-N556)),0)</f>
        <v>0</v>
      </c>
      <c r="R556" s="52">
        <f>(F556+(IF(C556="W",IF(F556&lt;23347,VLOOKUP(23346,Staffelung,2,FALSE)*365.25,IF(F556&gt;24990,VLOOKUP(24991,Staffelung,2,FALSE)*365.25,VLOOKUP(F556,Staffelung,2,FALSE)*365.25)),Gesamt!$B$26*365.25)))</f>
        <v>23741.25</v>
      </c>
      <c r="S556" s="52">
        <f t="shared" si="98"/>
        <v>23742</v>
      </c>
      <c r="T556" s="53">
        <f t="shared" si="93"/>
        <v>65</v>
      </c>
      <c r="U556" s="49">
        <f t="shared" si="99"/>
        <v>-50.997946611909654</v>
      </c>
      <c r="V556" s="50">
        <f>(Gesamt!$B$2-IF(I556=0,G556,I556))/365.25</f>
        <v>116</v>
      </c>
      <c r="W556" s="50">
        <f t="shared" si="94"/>
        <v>65.002053388090346</v>
      </c>
      <c r="X556" s="54">
        <f>(F556+(IF(C556="W",IF(F556&lt;23347,VLOOKUP(23346,Staffelung,2,FALSE)*365.25,IF(F556&gt;24990,VLOOKUP(24991,Staffelung,2,FALSE)*365.25,VLOOKUP(F556,Staffelung,2,FALSE)*365.25)),Gesamt!$B$26*365.25)))</f>
        <v>23741.25</v>
      </c>
      <c r="Y556" s="52">
        <f t="shared" si="100"/>
        <v>23742</v>
      </c>
      <c r="Z556" s="53">
        <f t="shared" si="95"/>
        <v>65</v>
      </c>
      <c r="AA556" s="55">
        <f>IF(YEAR(Y556)&lt;=YEAR(Gesamt!$B$2),0,IF(V556&lt;Gesamt!$B$32,(IF(I556=0,G556,I556)+365.25*Gesamt!$B$32),0))</f>
        <v>0</v>
      </c>
      <c r="AB556" s="56">
        <f>IF(U556&lt;Gesamt!$B$36,Gesamt!$C$36,IF(U556&lt;Gesamt!$B$37,Gesamt!$C$37,IF(U556&lt;Gesamt!$B$38,Gesamt!$C$38,Gesamt!$C$39)))</f>
        <v>0</v>
      </c>
      <c r="AC556" s="36">
        <f>IF(AA556&gt;0,IF(AA556&lt;X556,K556/12*Gesamt!$C$32*(1+L556)^(Gesamt!$B$32-VB!V556)*(1+$K$4),0),0)</f>
        <v>0</v>
      </c>
      <c r="AD556" s="36">
        <f>(AC556/Gesamt!$B$32*V556/((1+Gesamt!$B$29)^(Gesamt!$B$32-VB!V556))*(1+AB556))</f>
        <v>0</v>
      </c>
      <c r="AE556" s="55">
        <f>IF(YEAR($Y556)&lt;=YEAR(Gesamt!$B$2),0,IF($V556&lt;Gesamt!$B$33,(IF($I556=0,$G556,$I556)+365.25*Gesamt!$B$33),0))</f>
        <v>0</v>
      </c>
      <c r="AF556" s="36" t="b">
        <f>IF(AE556&gt;0,IF(AE556&lt;$Y556,$K556/12*Gesamt!$C$33*(1+$L556)^(Gesamt!$B$33-VB!$V556)*(1+$K$4),IF(W556&gt;=35,K556/12*Gesamt!$C$33*(1+L556)^(W556-VB!V556)*(1+$K$4),0)))</f>
        <v>0</v>
      </c>
      <c r="AG556" s="36">
        <f>IF(W556&gt;=40,(AF556/Gesamt!$B$33*V556/((1+Gesamt!$B$29)^(Gesamt!$B$33-VB!V556))*(1+AB556)),IF(W556&gt;=35,(AF556/W556*V556/((1+Gesamt!$B$29)^(W556-VB!V556))*(1+AB556)),0))</f>
        <v>0</v>
      </c>
    </row>
    <row r="557" spans="4:33" x14ac:dyDescent="0.15">
      <c r="D557" s="41"/>
      <c r="F557" s="40"/>
      <c r="G557" s="40"/>
      <c r="J557" s="47"/>
      <c r="K557" s="32">
        <f t="shared" si="96"/>
        <v>0</v>
      </c>
      <c r="L557" s="48">
        <v>1.4999999999999999E-2</v>
      </c>
      <c r="M557" s="49">
        <f t="shared" si="97"/>
        <v>-50.997946611909654</v>
      </c>
      <c r="N557" s="50">
        <f>(Gesamt!$B$2-IF(H557=0,G557,H557))/365.25</f>
        <v>116</v>
      </c>
      <c r="O557" s="50">
        <f t="shared" si="92"/>
        <v>65.002053388090346</v>
      </c>
      <c r="P557" s="51">
        <f>IF(AND(OR(AND(H557&lt;=Gesamt!$B$11,G557&lt;=Gesamt!$B$11),AND(H557&gt;0,H557&lt;=Gesamt!$B$11)), O557&gt;=Gesamt!$B$4),VLOOKUP(O557,Gesamt!$B$4:$C$9,2),0)</f>
        <v>12</v>
      </c>
      <c r="Q557" s="37">
        <f>IF(M557&gt;0,((P557*K557/12)/O557*N557*((1+L557)^M557))/((1+Gesamt!$B$29)^(O557-N557)),0)</f>
        <v>0</v>
      </c>
      <c r="R557" s="52">
        <f>(F557+(IF(C557="W",IF(F557&lt;23347,VLOOKUP(23346,Staffelung,2,FALSE)*365.25,IF(F557&gt;24990,VLOOKUP(24991,Staffelung,2,FALSE)*365.25,VLOOKUP(F557,Staffelung,2,FALSE)*365.25)),Gesamt!$B$26*365.25)))</f>
        <v>23741.25</v>
      </c>
      <c r="S557" s="52">
        <f t="shared" si="98"/>
        <v>23742</v>
      </c>
      <c r="T557" s="53">
        <f t="shared" si="93"/>
        <v>65</v>
      </c>
      <c r="U557" s="49">
        <f t="shared" si="99"/>
        <v>-50.997946611909654</v>
      </c>
      <c r="V557" s="50">
        <f>(Gesamt!$B$2-IF(I557=0,G557,I557))/365.25</f>
        <v>116</v>
      </c>
      <c r="W557" s="50">
        <f t="shared" si="94"/>
        <v>65.002053388090346</v>
      </c>
      <c r="X557" s="54">
        <f>(F557+(IF(C557="W",IF(F557&lt;23347,VLOOKUP(23346,Staffelung,2,FALSE)*365.25,IF(F557&gt;24990,VLOOKUP(24991,Staffelung,2,FALSE)*365.25,VLOOKUP(F557,Staffelung,2,FALSE)*365.25)),Gesamt!$B$26*365.25)))</f>
        <v>23741.25</v>
      </c>
      <c r="Y557" s="52">
        <f t="shared" si="100"/>
        <v>23742</v>
      </c>
      <c r="Z557" s="53">
        <f t="shared" si="95"/>
        <v>65</v>
      </c>
      <c r="AA557" s="55">
        <f>IF(YEAR(Y557)&lt;=YEAR(Gesamt!$B$2),0,IF(V557&lt;Gesamt!$B$32,(IF(I557=0,G557,I557)+365.25*Gesamt!$B$32),0))</f>
        <v>0</v>
      </c>
      <c r="AB557" s="56">
        <f>IF(U557&lt;Gesamt!$B$36,Gesamt!$C$36,IF(U557&lt;Gesamt!$B$37,Gesamt!$C$37,IF(U557&lt;Gesamt!$B$38,Gesamt!$C$38,Gesamt!$C$39)))</f>
        <v>0</v>
      </c>
      <c r="AC557" s="36">
        <f>IF(AA557&gt;0,IF(AA557&lt;X557,K557/12*Gesamt!$C$32*(1+L557)^(Gesamt!$B$32-VB!V557)*(1+$K$4),0),0)</f>
        <v>0</v>
      </c>
      <c r="AD557" s="36">
        <f>(AC557/Gesamt!$B$32*V557/((1+Gesamt!$B$29)^(Gesamt!$B$32-VB!V557))*(1+AB557))</f>
        <v>0</v>
      </c>
      <c r="AE557" s="55">
        <f>IF(YEAR($Y557)&lt;=YEAR(Gesamt!$B$2),0,IF($V557&lt;Gesamt!$B$33,(IF($I557=0,$G557,$I557)+365.25*Gesamt!$B$33),0))</f>
        <v>0</v>
      </c>
      <c r="AF557" s="36" t="b">
        <f>IF(AE557&gt;0,IF(AE557&lt;$Y557,$K557/12*Gesamt!$C$33*(1+$L557)^(Gesamt!$B$33-VB!$V557)*(1+$K$4),IF(W557&gt;=35,K557/12*Gesamt!$C$33*(1+L557)^(W557-VB!V557)*(1+$K$4),0)))</f>
        <v>0</v>
      </c>
      <c r="AG557" s="36">
        <f>IF(W557&gt;=40,(AF557/Gesamt!$B$33*V557/((1+Gesamt!$B$29)^(Gesamt!$B$33-VB!V557))*(1+AB557)),IF(W557&gt;=35,(AF557/W557*V557/((1+Gesamt!$B$29)^(W557-VB!V557))*(1+AB557)),0))</f>
        <v>0</v>
      </c>
    </row>
    <row r="558" spans="4:33" x14ac:dyDescent="0.15">
      <c r="D558" s="41"/>
      <c r="F558" s="40"/>
      <c r="G558" s="40"/>
      <c r="J558" s="47"/>
      <c r="K558" s="32">
        <f t="shared" si="96"/>
        <v>0</v>
      </c>
      <c r="L558" s="48">
        <v>1.4999999999999999E-2</v>
      </c>
      <c r="M558" s="49">
        <f t="shared" si="97"/>
        <v>-50.997946611909654</v>
      </c>
      <c r="N558" s="50">
        <f>(Gesamt!$B$2-IF(H558=0,G558,H558))/365.25</f>
        <v>116</v>
      </c>
      <c r="O558" s="50">
        <f t="shared" si="92"/>
        <v>65.002053388090346</v>
      </c>
      <c r="P558" s="51">
        <f>IF(AND(OR(AND(H558&lt;=Gesamt!$B$11,G558&lt;=Gesamt!$B$11),AND(H558&gt;0,H558&lt;=Gesamt!$B$11)), O558&gt;=Gesamt!$B$4),VLOOKUP(O558,Gesamt!$B$4:$C$9,2),0)</f>
        <v>12</v>
      </c>
      <c r="Q558" s="37">
        <f>IF(M558&gt;0,((P558*K558/12)/O558*N558*((1+L558)^M558))/((1+Gesamt!$B$29)^(O558-N558)),0)</f>
        <v>0</v>
      </c>
      <c r="R558" s="52">
        <f>(F558+(IF(C558="W",IF(F558&lt;23347,VLOOKUP(23346,Staffelung,2,FALSE)*365.25,IF(F558&gt;24990,VLOOKUP(24991,Staffelung,2,FALSE)*365.25,VLOOKUP(F558,Staffelung,2,FALSE)*365.25)),Gesamt!$B$26*365.25)))</f>
        <v>23741.25</v>
      </c>
      <c r="S558" s="52">
        <f t="shared" si="98"/>
        <v>23742</v>
      </c>
      <c r="T558" s="53">
        <f t="shared" si="93"/>
        <v>65</v>
      </c>
      <c r="U558" s="49">
        <f t="shared" si="99"/>
        <v>-50.997946611909654</v>
      </c>
      <c r="V558" s="50">
        <f>(Gesamt!$B$2-IF(I558=0,G558,I558))/365.25</f>
        <v>116</v>
      </c>
      <c r="W558" s="50">
        <f t="shared" si="94"/>
        <v>65.002053388090346</v>
      </c>
      <c r="X558" s="54">
        <f>(F558+(IF(C558="W",IF(F558&lt;23347,VLOOKUP(23346,Staffelung,2,FALSE)*365.25,IF(F558&gt;24990,VLOOKUP(24991,Staffelung,2,FALSE)*365.25,VLOOKUP(F558,Staffelung,2,FALSE)*365.25)),Gesamt!$B$26*365.25)))</f>
        <v>23741.25</v>
      </c>
      <c r="Y558" s="52">
        <f t="shared" si="100"/>
        <v>23742</v>
      </c>
      <c r="Z558" s="53">
        <f t="shared" si="95"/>
        <v>65</v>
      </c>
      <c r="AA558" s="55">
        <f>IF(YEAR(Y558)&lt;=YEAR(Gesamt!$B$2),0,IF(V558&lt;Gesamt!$B$32,(IF(I558=0,G558,I558)+365.25*Gesamt!$B$32),0))</f>
        <v>0</v>
      </c>
      <c r="AB558" s="56">
        <f>IF(U558&lt;Gesamt!$B$36,Gesamt!$C$36,IF(U558&lt;Gesamt!$B$37,Gesamt!$C$37,IF(U558&lt;Gesamt!$B$38,Gesamt!$C$38,Gesamt!$C$39)))</f>
        <v>0</v>
      </c>
      <c r="AC558" s="36">
        <f>IF(AA558&gt;0,IF(AA558&lt;X558,K558/12*Gesamt!$C$32*(1+L558)^(Gesamt!$B$32-VB!V558)*(1+$K$4),0),0)</f>
        <v>0</v>
      </c>
      <c r="AD558" s="36">
        <f>(AC558/Gesamt!$B$32*V558/((1+Gesamt!$B$29)^(Gesamt!$B$32-VB!V558))*(1+AB558))</f>
        <v>0</v>
      </c>
      <c r="AE558" s="55">
        <f>IF(YEAR($Y558)&lt;=YEAR(Gesamt!$B$2),0,IF($V558&lt;Gesamt!$B$33,(IF($I558=0,$G558,$I558)+365.25*Gesamt!$B$33),0))</f>
        <v>0</v>
      </c>
      <c r="AF558" s="36" t="b">
        <f>IF(AE558&gt;0,IF(AE558&lt;$Y558,$K558/12*Gesamt!$C$33*(1+$L558)^(Gesamt!$B$33-VB!$V558)*(1+$K$4),IF(W558&gt;=35,K558/12*Gesamt!$C$33*(1+L558)^(W558-VB!V558)*(1+$K$4),0)))</f>
        <v>0</v>
      </c>
      <c r="AG558" s="36">
        <f>IF(W558&gt;=40,(AF558/Gesamt!$B$33*V558/((1+Gesamt!$B$29)^(Gesamt!$B$33-VB!V558))*(1+AB558)),IF(W558&gt;=35,(AF558/W558*V558/((1+Gesamt!$B$29)^(W558-VB!V558))*(1+AB558)),0))</f>
        <v>0</v>
      </c>
    </row>
    <row r="559" spans="4:33" x14ac:dyDescent="0.15">
      <c r="D559" s="41"/>
      <c r="F559" s="40"/>
      <c r="G559" s="40"/>
      <c r="J559" s="47"/>
      <c r="K559" s="32">
        <f t="shared" si="96"/>
        <v>0</v>
      </c>
      <c r="L559" s="48">
        <v>1.4999999999999999E-2</v>
      </c>
      <c r="M559" s="49">
        <f t="shared" si="97"/>
        <v>-50.997946611909654</v>
      </c>
      <c r="N559" s="50">
        <f>(Gesamt!$B$2-IF(H559=0,G559,H559))/365.25</f>
        <v>116</v>
      </c>
      <c r="O559" s="50">
        <f t="shared" si="92"/>
        <v>65.002053388090346</v>
      </c>
      <c r="P559" s="51">
        <f>IF(AND(OR(AND(H559&lt;=Gesamt!$B$11,G559&lt;=Gesamt!$B$11),AND(H559&gt;0,H559&lt;=Gesamt!$B$11)), O559&gt;=Gesamt!$B$4),VLOOKUP(O559,Gesamt!$B$4:$C$9,2),0)</f>
        <v>12</v>
      </c>
      <c r="Q559" s="37">
        <f>IF(M559&gt;0,((P559*K559/12)/O559*N559*((1+L559)^M559))/((1+Gesamt!$B$29)^(O559-N559)),0)</f>
        <v>0</v>
      </c>
      <c r="R559" s="52">
        <f>(F559+(IF(C559="W",IF(F559&lt;23347,VLOOKUP(23346,Staffelung,2,FALSE)*365.25,IF(F559&gt;24990,VLOOKUP(24991,Staffelung,2,FALSE)*365.25,VLOOKUP(F559,Staffelung,2,FALSE)*365.25)),Gesamt!$B$26*365.25)))</f>
        <v>23741.25</v>
      </c>
      <c r="S559" s="52">
        <f t="shared" si="98"/>
        <v>23742</v>
      </c>
      <c r="T559" s="53">
        <f t="shared" si="93"/>
        <v>65</v>
      </c>
      <c r="U559" s="49">
        <f t="shared" si="99"/>
        <v>-50.997946611909654</v>
      </c>
      <c r="V559" s="50">
        <f>(Gesamt!$B$2-IF(I559=0,G559,I559))/365.25</f>
        <v>116</v>
      </c>
      <c r="W559" s="50">
        <f t="shared" si="94"/>
        <v>65.002053388090346</v>
      </c>
      <c r="X559" s="54">
        <f>(F559+(IF(C559="W",IF(F559&lt;23347,VLOOKUP(23346,Staffelung,2,FALSE)*365.25,IF(F559&gt;24990,VLOOKUP(24991,Staffelung,2,FALSE)*365.25,VLOOKUP(F559,Staffelung,2,FALSE)*365.25)),Gesamt!$B$26*365.25)))</f>
        <v>23741.25</v>
      </c>
      <c r="Y559" s="52">
        <f t="shared" si="100"/>
        <v>23742</v>
      </c>
      <c r="Z559" s="53">
        <f t="shared" si="95"/>
        <v>65</v>
      </c>
      <c r="AA559" s="55">
        <f>IF(YEAR(Y559)&lt;=YEAR(Gesamt!$B$2),0,IF(V559&lt;Gesamt!$B$32,(IF(I559=0,G559,I559)+365.25*Gesamt!$B$32),0))</f>
        <v>0</v>
      </c>
      <c r="AB559" s="56">
        <f>IF(U559&lt;Gesamt!$B$36,Gesamt!$C$36,IF(U559&lt;Gesamt!$B$37,Gesamt!$C$37,IF(U559&lt;Gesamt!$B$38,Gesamt!$C$38,Gesamt!$C$39)))</f>
        <v>0</v>
      </c>
      <c r="AC559" s="36">
        <f>IF(AA559&gt;0,IF(AA559&lt;X559,K559/12*Gesamt!$C$32*(1+L559)^(Gesamt!$B$32-VB!V559)*(1+$K$4),0),0)</f>
        <v>0</v>
      </c>
      <c r="AD559" s="36">
        <f>(AC559/Gesamt!$B$32*V559/((1+Gesamt!$B$29)^(Gesamt!$B$32-VB!V559))*(1+AB559))</f>
        <v>0</v>
      </c>
      <c r="AE559" s="55">
        <f>IF(YEAR($Y559)&lt;=YEAR(Gesamt!$B$2),0,IF($V559&lt;Gesamt!$B$33,(IF($I559=0,$G559,$I559)+365.25*Gesamt!$B$33),0))</f>
        <v>0</v>
      </c>
      <c r="AF559" s="36" t="b">
        <f>IF(AE559&gt;0,IF(AE559&lt;$Y559,$K559/12*Gesamt!$C$33*(1+$L559)^(Gesamt!$B$33-VB!$V559)*(1+$K$4),IF(W559&gt;=35,K559/12*Gesamt!$C$33*(1+L559)^(W559-VB!V559)*(1+$K$4),0)))</f>
        <v>0</v>
      </c>
      <c r="AG559" s="36">
        <f>IF(W559&gt;=40,(AF559/Gesamt!$B$33*V559/((1+Gesamt!$B$29)^(Gesamt!$B$33-VB!V559))*(1+AB559)),IF(W559&gt;=35,(AF559/W559*V559/((1+Gesamt!$B$29)^(W559-VB!V559))*(1+AB559)),0))</f>
        <v>0</v>
      </c>
    </row>
    <row r="560" spans="4:33" x14ac:dyDescent="0.15">
      <c r="D560" s="41"/>
      <c r="F560" s="40"/>
      <c r="G560" s="40"/>
      <c r="J560" s="47"/>
      <c r="K560" s="32">
        <f t="shared" si="96"/>
        <v>0</v>
      </c>
      <c r="L560" s="48">
        <v>1.4999999999999999E-2</v>
      </c>
      <c r="M560" s="49">
        <f t="shared" si="97"/>
        <v>-50.997946611909654</v>
      </c>
      <c r="N560" s="50">
        <f>(Gesamt!$B$2-IF(H560=0,G560,H560))/365.25</f>
        <v>116</v>
      </c>
      <c r="O560" s="50">
        <f t="shared" si="92"/>
        <v>65.002053388090346</v>
      </c>
      <c r="P560" s="51">
        <f>IF(AND(OR(AND(H560&lt;=Gesamt!$B$11,G560&lt;=Gesamt!$B$11),AND(H560&gt;0,H560&lt;=Gesamt!$B$11)), O560&gt;=Gesamt!$B$4),VLOOKUP(O560,Gesamt!$B$4:$C$9,2),0)</f>
        <v>12</v>
      </c>
      <c r="Q560" s="37">
        <f>IF(M560&gt;0,((P560*K560/12)/O560*N560*((1+L560)^M560))/((1+Gesamt!$B$29)^(O560-N560)),0)</f>
        <v>0</v>
      </c>
      <c r="R560" s="52">
        <f>(F560+(IF(C560="W",IF(F560&lt;23347,VLOOKUP(23346,Staffelung,2,FALSE)*365.25,IF(F560&gt;24990,VLOOKUP(24991,Staffelung,2,FALSE)*365.25,VLOOKUP(F560,Staffelung,2,FALSE)*365.25)),Gesamt!$B$26*365.25)))</f>
        <v>23741.25</v>
      </c>
      <c r="S560" s="52">
        <f t="shared" si="98"/>
        <v>23742</v>
      </c>
      <c r="T560" s="53">
        <f t="shared" si="93"/>
        <v>65</v>
      </c>
      <c r="U560" s="49">
        <f t="shared" si="99"/>
        <v>-50.997946611909654</v>
      </c>
      <c r="V560" s="50">
        <f>(Gesamt!$B$2-IF(I560=0,G560,I560))/365.25</f>
        <v>116</v>
      </c>
      <c r="W560" s="50">
        <f t="shared" si="94"/>
        <v>65.002053388090346</v>
      </c>
      <c r="X560" s="54">
        <f>(F560+(IF(C560="W",IF(F560&lt;23347,VLOOKUP(23346,Staffelung,2,FALSE)*365.25,IF(F560&gt;24990,VLOOKUP(24991,Staffelung,2,FALSE)*365.25,VLOOKUP(F560,Staffelung,2,FALSE)*365.25)),Gesamt!$B$26*365.25)))</f>
        <v>23741.25</v>
      </c>
      <c r="Y560" s="52">
        <f t="shared" si="100"/>
        <v>23742</v>
      </c>
      <c r="Z560" s="53">
        <f t="shared" si="95"/>
        <v>65</v>
      </c>
      <c r="AA560" s="55">
        <f>IF(YEAR(Y560)&lt;=YEAR(Gesamt!$B$2),0,IF(V560&lt;Gesamt!$B$32,(IF(I560=0,G560,I560)+365.25*Gesamt!$B$32),0))</f>
        <v>0</v>
      </c>
      <c r="AB560" s="56">
        <f>IF(U560&lt;Gesamt!$B$36,Gesamt!$C$36,IF(U560&lt;Gesamt!$B$37,Gesamt!$C$37,IF(U560&lt;Gesamt!$B$38,Gesamt!$C$38,Gesamt!$C$39)))</f>
        <v>0</v>
      </c>
      <c r="AC560" s="36">
        <f>IF(AA560&gt;0,IF(AA560&lt;X560,K560/12*Gesamt!$C$32*(1+L560)^(Gesamt!$B$32-VB!V560)*(1+$K$4),0),0)</f>
        <v>0</v>
      </c>
      <c r="AD560" s="36">
        <f>(AC560/Gesamt!$B$32*V560/((1+Gesamt!$B$29)^(Gesamt!$B$32-VB!V560))*(1+AB560))</f>
        <v>0</v>
      </c>
      <c r="AE560" s="55">
        <f>IF(YEAR($Y560)&lt;=YEAR(Gesamt!$B$2),0,IF($V560&lt;Gesamt!$B$33,(IF($I560=0,$G560,$I560)+365.25*Gesamt!$B$33),0))</f>
        <v>0</v>
      </c>
      <c r="AF560" s="36" t="b">
        <f>IF(AE560&gt;0,IF(AE560&lt;$Y560,$K560/12*Gesamt!$C$33*(1+$L560)^(Gesamt!$B$33-VB!$V560)*(1+$K$4),IF(W560&gt;=35,K560/12*Gesamt!$C$33*(1+L560)^(W560-VB!V560)*(1+$K$4),0)))</f>
        <v>0</v>
      </c>
      <c r="AG560" s="36">
        <f>IF(W560&gt;=40,(AF560/Gesamt!$B$33*V560/((1+Gesamt!$B$29)^(Gesamt!$B$33-VB!V560))*(1+AB560)),IF(W560&gt;=35,(AF560/W560*V560/((1+Gesamt!$B$29)^(W560-VB!V560))*(1+AB560)),0))</f>
        <v>0</v>
      </c>
    </row>
    <row r="561" spans="4:33" x14ac:dyDescent="0.15">
      <c r="D561" s="41"/>
      <c r="F561" s="40"/>
      <c r="G561" s="40"/>
      <c r="J561" s="47"/>
      <c r="K561" s="32">
        <f t="shared" si="96"/>
        <v>0</v>
      </c>
      <c r="L561" s="48">
        <v>1.4999999999999999E-2</v>
      </c>
      <c r="M561" s="49">
        <f t="shared" si="97"/>
        <v>-50.997946611909654</v>
      </c>
      <c r="N561" s="50">
        <f>(Gesamt!$B$2-IF(H561=0,G561,H561))/365.25</f>
        <v>116</v>
      </c>
      <c r="O561" s="50">
        <f t="shared" si="92"/>
        <v>65.002053388090346</v>
      </c>
      <c r="P561" s="51">
        <f>IF(AND(OR(AND(H561&lt;=Gesamt!$B$11,G561&lt;=Gesamt!$B$11),AND(H561&gt;0,H561&lt;=Gesamt!$B$11)), O561&gt;=Gesamt!$B$4),VLOOKUP(O561,Gesamt!$B$4:$C$9,2),0)</f>
        <v>12</v>
      </c>
      <c r="Q561" s="37">
        <f>IF(M561&gt;0,((P561*K561/12)/O561*N561*((1+L561)^M561))/((1+Gesamt!$B$29)^(O561-N561)),0)</f>
        <v>0</v>
      </c>
      <c r="R561" s="52">
        <f>(F561+(IF(C561="W",IF(F561&lt;23347,VLOOKUP(23346,Staffelung,2,FALSE)*365.25,IF(F561&gt;24990,VLOOKUP(24991,Staffelung,2,FALSE)*365.25,VLOOKUP(F561,Staffelung,2,FALSE)*365.25)),Gesamt!$B$26*365.25)))</f>
        <v>23741.25</v>
      </c>
      <c r="S561" s="52">
        <f t="shared" si="98"/>
        <v>23742</v>
      </c>
      <c r="T561" s="53">
        <f t="shared" si="93"/>
        <v>65</v>
      </c>
      <c r="U561" s="49">
        <f t="shared" si="99"/>
        <v>-50.997946611909654</v>
      </c>
      <c r="V561" s="50">
        <f>(Gesamt!$B$2-IF(I561=0,G561,I561))/365.25</f>
        <v>116</v>
      </c>
      <c r="W561" s="50">
        <f t="shared" si="94"/>
        <v>65.002053388090346</v>
      </c>
      <c r="X561" s="54">
        <f>(F561+(IF(C561="W",IF(F561&lt;23347,VLOOKUP(23346,Staffelung,2,FALSE)*365.25,IF(F561&gt;24990,VLOOKUP(24991,Staffelung,2,FALSE)*365.25,VLOOKUP(F561,Staffelung,2,FALSE)*365.25)),Gesamt!$B$26*365.25)))</f>
        <v>23741.25</v>
      </c>
      <c r="Y561" s="52">
        <f t="shared" si="100"/>
        <v>23742</v>
      </c>
      <c r="Z561" s="53">
        <f t="shared" si="95"/>
        <v>65</v>
      </c>
      <c r="AA561" s="55">
        <f>IF(YEAR(Y561)&lt;=YEAR(Gesamt!$B$2),0,IF(V561&lt;Gesamt!$B$32,(IF(I561=0,G561,I561)+365.25*Gesamt!$B$32),0))</f>
        <v>0</v>
      </c>
      <c r="AB561" s="56">
        <f>IF(U561&lt;Gesamt!$B$36,Gesamt!$C$36,IF(U561&lt;Gesamt!$B$37,Gesamt!$C$37,IF(U561&lt;Gesamt!$B$38,Gesamt!$C$38,Gesamt!$C$39)))</f>
        <v>0</v>
      </c>
      <c r="AC561" s="36">
        <f>IF(AA561&gt;0,IF(AA561&lt;X561,K561/12*Gesamt!$C$32*(1+L561)^(Gesamt!$B$32-VB!V561)*(1+$K$4),0),0)</f>
        <v>0</v>
      </c>
      <c r="AD561" s="36">
        <f>(AC561/Gesamt!$B$32*V561/((1+Gesamt!$B$29)^(Gesamt!$B$32-VB!V561))*(1+AB561))</f>
        <v>0</v>
      </c>
      <c r="AE561" s="55">
        <f>IF(YEAR($Y561)&lt;=YEAR(Gesamt!$B$2),0,IF($V561&lt;Gesamt!$B$33,(IF($I561=0,$G561,$I561)+365.25*Gesamt!$B$33),0))</f>
        <v>0</v>
      </c>
      <c r="AF561" s="36" t="b">
        <f>IF(AE561&gt;0,IF(AE561&lt;$Y561,$K561/12*Gesamt!$C$33*(1+$L561)^(Gesamt!$B$33-VB!$V561)*(1+$K$4),IF(W561&gt;=35,K561/12*Gesamt!$C$33*(1+L561)^(W561-VB!V561)*(1+$K$4),0)))</f>
        <v>0</v>
      </c>
      <c r="AG561" s="36">
        <f>IF(W561&gt;=40,(AF561/Gesamt!$B$33*V561/((1+Gesamt!$B$29)^(Gesamt!$B$33-VB!V561))*(1+AB561)),IF(W561&gt;=35,(AF561/W561*V561/((1+Gesamt!$B$29)^(W561-VB!V561))*(1+AB561)),0))</f>
        <v>0</v>
      </c>
    </row>
    <row r="562" spans="4:33" x14ac:dyDescent="0.15">
      <c r="D562" s="41"/>
      <c r="F562" s="40"/>
      <c r="G562" s="40"/>
      <c r="J562" s="47"/>
      <c r="K562" s="32">
        <f t="shared" si="96"/>
        <v>0</v>
      </c>
      <c r="L562" s="48">
        <v>1.4999999999999999E-2</v>
      </c>
      <c r="M562" s="49">
        <f t="shared" si="97"/>
        <v>-50.997946611909654</v>
      </c>
      <c r="N562" s="50">
        <f>(Gesamt!$B$2-IF(H562=0,G562,H562))/365.25</f>
        <v>116</v>
      </c>
      <c r="O562" s="50">
        <f t="shared" si="92"/>
        <v>65.002053388090346</v>
      </c>
      <c r="P562" s="51">
        <f>IF(AND(OR(AND(H562&lt;=Gesamt!$B$11,G562&lt;=Gesamt!$B$11),AND(H562&gt;0,H562&lt;=Gesamt!$B$11)), O562&gt;=Gesamt!$B$4),VLOOKUP(O562,Gesamt!$B$4:$C$9,2),0)</f>
        <v>12</v>
      </c>
      <c r="Q562" s="37">
        <f>IF(M562&gt;0,((P562*K562/12)/O562*N562*((1+L562)^M562))/((1+Gesamt!$B$29)^(O562-N562)),0)</f>
        <v>0</v>
      </c>
      <c r="R562" s="52">
        <f>(F562+(IF(C562="W",IF(F562&lt;23347,VLOOKUP(23346,Staffelung,2,FALSE)*365.25,IF(F562&gt;24990,VLOOKUP(24991,Staffelung,2,FALSE)*365.25,VLOOKUP(F562,Staffelung,2,FALSE)*365.25)),Gesamt!$B$26*365.25)))</f>
        <v>23741.25</v>
      </c>
      <c r="S562" s="52">
        <f t="shared" si="98"/>
        <v>23742</v>
      </c>
      <c r="T562" s="53">
        <f t="shared" si="93"/>
        <v>65</v>
      </c>
      <c r="U562" s="49">
        <f t="shared" si="99"/>
        <v>-50.997946611909654</v>
      </c>
      <c r="V562" s="50">
        <f>(Gesamt!$B$2-IF(I562=0,G562,I562))/365.25</f>
        <v>116</v>
      </c>
      <c r="W562" s="50">
        <f t="shared" si="94"/>
        <v>65.002053388090346</v>
      </c>
      <c r="X562" s="54">
        <f>(F562+(IF(C562="W",IF(F562&lt;23347,VLOOKUP(23346,Staffelung,2,FALSE)*365.25,IF(F562&gt;24990,VLOOKUP(24991,Staffelung,2,FALSE)*365.25,VLOOKUP(F562,Staffelung,2,FALSE)*365.25)),Gesamt!$B$26*365.25)))</f>
        <v>23741.25</v>
      </c>
      <c r="Y562" s="52">
        <f t="shared" si="100"/>
        <v>23742</v>
      </c>
      <c r="Z562" s="53">
        <f t="shared" si="95"/>
        <v>65</v>
      </c>
      <c r="AA562" s="55">
        <f>IF(YEAR(Y562)&lt;=YEAR(Gesamt!$B$2),0,IF(V562&lt;Gesamt!$B$32,(IF(I562=0,G562,I562)+365.25*Gesamt!$B$32),0))</f>
        <v>0</v>
      </c>
      <c r="AB562" s="56">
        <f>IF(U562&lt;Gesamt!$B$36,Gesamt!$C$36,IF(U562&lt;Gesamt!$B$37,Gesamt!$C$37,IF(U562&lt;Gesamt!$B$38,Gesamt!$C$38,Gesamt!$C$39)))</f>
        <v>0</v>
      </c>
      <c r="AC562" s="36">
        <f>IF(AA562&gt;0,IF(AA562&lt;X562,K562/12*Gesamt!$C$32*(1+L562)^(Gesamt!$B$32-VB!V562)*(1+$K$4),0),0)</f>
        <v>0</v>
      </c>
      <c r="AD562" s="36">
        <f>(AC562/Gesamt!$B$32*V562/((1+Gesamt!$B$29)^(Gesamt!$B$32-VB!V562))*(1+AB562))</f>
        <v>0</v>
      </c>
      <c r="AE562" s="55">
        <f>IF(YEAR($Y562)&lt;=YEAR(Gesamt!$B$2),0,IF($V562&lt;Gesamt!$B$33,(IF($I562=0,$G562,$I562)+365.25*Gesamt!$B$33),0))</f>
        <v>0</v>
      </c>
      <c r="AF562" s="36" t="b">
        <f>IF(AE562&gt;0,IF(AE562&lt;$Y562,$K562/12*Gesamt!$C$33*(1+$L562)^(Gesamt!$B$33-VB!$V562)*(1+$K$4),IF(W562&gt;=35,K562/12*Gesamt!$C$33*(1+L562)^(W562-VB!V562)*(1+$K$4),0)))</f>
        <v>0</v>
      </c>
      <c r="AG562" s="36">
        <f>IF(W562&gt;=40,(AF562/Gesamt!$B$33*V562/((1+Gesamt!$B$29)^(Gesamt!$B$33-VB!V562))*(1+AB562)),IF(W562&gt;=35,(AF562/W562*V562/((1+Gesamt!$B$29)^(W562-VB!V562))*(1+AB562)),0))</f>
        <v>0</v>
      </c>
    </row>
    <row r="563" spans="4:33" x14ac:dyDescent="0.15">
      <c r="D563" s="41"/>
      <c r="F563" s="40"/>
      <c r="G563" s="40"/>
      <c r="J563" s="47"/>
      <c r="K563" s="32">
        <f t="shared" si="96"/>
        <v>0</v>
      </c>
      <c r="L563" s="48">
        <v>1.4999999999999999E-2</v>
      </c>
      <c r="M563" s="49">
        <f t="shared" si="97"/>
        <v>-50.997946611909654</v>
      </c>
      <c r="N563" s="50">
        <f>(Gesamt!$B$2-IF(H563=0,G563,H563))/365.25</f>
        <v>116</v>
      </c>
      <c r="O563" s="50">
        <f t="shared" si="92"/>
        <v>65.002053388090346</v>
      </c>
      <c r="P563" s="51">
        <f>IF(AND(OR(AND(H563&lt;=Gesamt!$B$11,G563&lt;=Gesamt!$B$11),AND(H563&gt;0,H563&lt;=Gesamt!$B$11)), O563&gt;=Gesamt!$B$4),VLOOKUP(O563,Gesamt!$B$4:$C$9,2),0)</f>
        <v>12</v>
      </c>
      <c r="Q563" s="37">
        <f>IF(M563&gt;0,((P563*K563/12)/O563*N563*((1+L563)^M563))/((1+Gesamt!$B$29)^(O563-N563)),0)</f>
        <v>0</v>
      </c>
      <c r="R563" s="52">
        <f>(F563+(IF(C563="W",IF(F563&lt;23347,VLOOKUP(23346,Staffelung,2,FALSE)*365.25,IF(F563&gt;24990,VLOOKUP(24991,Staffelung,2,FALSE)*365.25,VLOOKUP(F563,Staffelung,2,FALSE)*365.25)),Gesamt!$B$26*365.25)))</f>
        <v>23741.25</v>
      </c>
      <c r="S563" s="52">
        <f t="shared" si="98"/>
        <v>23742</v>
      </c>
      <c r="T563" s="53">
        <f t="shared" si="93"/>
        <v>65</v>
      </c>
      <c r="U563" s="49">
        <f t="shared" si="99"/>
        <v>-50.997946611909654</v>
      </c>
      <c r="V563" s="50">
        <f>(Gesamt!$B$2-IF(I563=0,G563,I563))/365.25</f>
        <v>116</v>
      </c>
      <c r="W563" s="50">
        <f t="shared" si="94"/>
        <v>65.002053388090346</v>
      </c>
      <c r="X563" s="54">
        <f>(F563+(IF(C563="W",IF(F563&lt;23347,VLOOKUP(23346,Staffelung,2,FALSE)*365.25,IF(F563&gt;24990,VLOOKUP(24991,Staffelung,2,FALSE)*365.25,VLOOKUP(F563,Staffelung,2,FALSE)*365.25)),Gesamt!$B$26*365.25)))</f>
        <v>23741.25</v>
      </c>
      <c r="Y563" s="52">
        <f t="shared" si="100"/>
        <v>23742</v>
      </c>
      <c r="Z563" s="53">
        <f t="shared" si="95"/>
        <v>65</v>
      </c>
      <c r="AA563" s="55">
        <f>IF(YEAR(Y563)&lt;=YEAR(Gesamt!$B$2),0,IF(V563&lt;Gesamt!$B$32,(IF(I563=0,G563,I563)+365.25*Gesamt!$B$32),0))</f>
        <v>0</v>
      </c>
      <c r="AB563" s="56">
        <f>IF(U563&lt;Gesamt!$B$36,Gesamt!$C$36,IF(U563&lt;Gesamt!$B$37,Gesamt!$C$37,IF(U563&lt;Gesamt!$B$38,Gesamt!$C$38,Gesamt!$C$39)))</f>
        <v>0</v>
      </c>
      <c r="AC563" s="36">
        <f>IF(AA563&gt;0,IF(AA563&lt;X563,K563/12*Gesamt!$C$32*(1+L563)^(Gesamt!$B$32-VB!V563)*(1+$K$4),0),0)</f>
        <v>0</v>
      </c>
      <c r="AD563" s="36">
        <f>(AC563/Gesamt!$B$32*V563/((1+Gesamt!$B$29)^(Gesamt!$B$32-VB!V563))*(1+AB563))</f>
        <v>0</v>
      </c>
      <c r="AE563" s="55">
        <f>IF(YEAR($Y563)&lt;=YEAR(Gesamt!$B$2),0,IF($V563&lt;Gesamt!$B$33,(IF($I563=0,$G563,$I563)+365.25*Gesamt!$B$33),0))</f>
        <v>0</v>
      </c>
      <c r="AF563" s="36" t="b">
        <f>IF(AE563&gt;0,IF(AE563&lt;$Y563,$K563/12*Gesamt!$C$33*(1+$L563)^(Gesamt!$B$33-VB!$V563)*(1+$K$4),IF(W563&gt;=35,K563/12*Gesamt!$C$33*(1+L563)^(W563-VB!V563)*(1+$K$4),0)))</f>
        <v>0</v>
      </c>
      <c r="AG563" s="36">
        <f>IF(W563&gt;=40,(AF563/Gesamt!$B$33*V563/((1+Gesamt!$B$29)^(Gesamt!$B$33-VB!V563))*(1+AB563)),IF(W563&gt;=35,(AF563/W563*V563/((1+Gesamt!$B$29)^(W563-VB!V563))*(1+AB563)),0))</f>
        <v>0</v>
      </c>
    </row>
    <row r="564" spans="4:33" x14ac:dyDescent="0.15">
      <c r="D564" s="41"/>
      <c r="F564" s="40"/>
      <c r="G564" s="40"/>
      <c r="J564" s="47"/>
      <c r="K564" s="32">
        <f t="shared" si="96"/>
        <v>0</v>
      </c>
      <c r="L564" s="48">
        <v>1.4999999999999999E-2</v>
      </c>
      <c r="M564" s="49">
        <f t="shared" si="97"/>
        <v>-50.997946611909654</v>
      </c>
      <c r="N564" s="50">
        <f>(Gesamt!$B$2-IF(H564=0,G564,H564))/365.25</f>
        <v>116</v>
      </c>
      <c r="O564" s="50">
        <f t="shared" si="92"/>
        <v>65.002053388090346</v>
      </c>
      <c r="P564" s="51">
        <f>IF(AND(OR(AND(H564&lt;=Gesamt!$B$11,G564&lt;=Gesamt!$B$11),AND(H564&gt;0,H564&lt;=Gesamt!$B$11)), O564&gt;=Gesamt!$B$4),VLOOKUP(O564,Gesamt!$B$4:$C$9,2),0)</f>
        <v>12</v>
      </c>
      <c r="Q564" s="37">
        <f>IF(M564&gt;0,((P564*K564/12)/O564*N564*((1+L564)^M564))/((1+Gesamt!$B$29)^(O564-N564)),0)</f>
        <v>0</v>
      </c>
      <c r="R564" s="52">
        <f>(F564+(IF(C564="W",IF(F564&lt;23347,VLOOKUP(23346,Staffelung,2,FALSE)*365.25,IF(F564&gt;24990,VLOOKUP(24991,Staffelung,2,FALSE)*365.25,VLOOKUP(F564,Staffelung,2,FALSE)*365.25)),Gesamt!$B$26*365.25)))</f>
        <v>23741.25</v>
      </c>
      <c r="S564" s="52">
        <f t="shared" si="98"/>
        <v>23742</v>
      </c>
      <c r="T564" s="53">
        <f t="shared" si="93"/>
        <v>65</v>
      </c>
      <c r="U564" s="49">
        <f t="shared" si="99"/>
        <v>-50.997946611909654</v>
      </c>
      <c r="V564" s="50">
        <f>(Gesamt!$B$2-IF(I564=0,G564,I564))/365.25</f>
        <v>116</v>
      </c>
      <c r="W564" s="50">
        <f t="shared" si="94"/>
        <v>65.002053388090346</v>
      </c>
      <c r="X564" s="54">
        <f>(F564+(IF(C564="W",IF(F564&lt;23347,VLOOKUP(23346,Staffelung,2,FALSE)*365.25,IF(F564&gt;24990,VLOOKUP(24991,Staffelung,2,FALSE)*365.25,VLOOKUP(F564,Staffelung,2,FALSE)*365.25)),Gesamt!$B$26*365.25)))</f>
        <v>23741.25</v>
      </c>
      <c r="Y564" s="52">
        <f t="shared" si="100"/>
        <v>23742</v>
      </c>
      <c r="Z564" s="53">
        <f t="shared" si="95"/>
        <v>65</v>
      </c>
      <c r="AA564" s="55">
        <f>IF(YEAR(Y564)&lt;=YEAR(Gesamt!$B$2),0,IF(V564&lt;Gesamt!$B$32,(IF(I564=0,G564,I564)+365.25*Gesamt!$B$32),0))</f>
        <v>0</v>
      </c>
      <c r="AB564" s="56">
        <f>IF(U564&lt;Gesamt!$B$36,Gesamt!$C$36,IF(U564&lt;Gesamt!$B$37,Gesamt!$C$37,IF(U564&lt;Gesamt!$B$38,Gesamt!$C$38,Gesamt!$C$39)))</f>
        <v>0</v>
      </c>
      <c r="AC564" s="36">
        <f>IF(AA564&gt;0,IF(AA564&lt;X564,K564/12*Gesamt!$C$32*(1+L564)^(Gesamt!$B$32-VB!V564)*(1+$K$4),0),0)</f>
        <v>0</v>
      </c>
      <c r="AD564" s="36">
        <f>(AC564/Gesamt!$B$32*V564/((1+Gesamt!$B$29)^(Gesamt!$B$32-VB!V564))*(1+AB564))</f>
        <v>0</v>
      </c>
      <c r="AE564" s="55">
        <f>IF(YEAR($Y564)&lt;=YEAR(Gesamt!$B$2),0,IF($V564&lt;Gesamt!$B$33,(IF($I564=0,$G564,$I564)+365.25*Gesamt!$B$33),0))</f>
        <v>0</v>
      </c>
      <c r="AF564" s="36" t="b">
        <f>IF(AE564&gt;0,IF(AE564&lt;$Y564,$K564/12*Gesamt!$C$33*(1+$L564)^(Gesamt!$B$33-VB!$V564)*(1+$K$4),IF(W564&gt;=35,K564/12*Gesamt!$C$33*(1+L564)^(W564-VB!V564)*(1+$K$4),0)))</f>
        <v>0</v>
      </c>
      <c r="AG564" s="36">
        <f>IF(W564&gt;=40,(AF564/Gesamt!$B$33*V564/((1+Gesamt!$B$29)^(Gesamt!$B$33-VB!V564))*(1+AB564)),IF(W564&gt;=35,(AF564/W564*V564/((1+Gesamt!$B$29)^(W564-VB!V564))*(1+AB564)),0))</f>
        <v>0</v>
      </c>
    </row>
    <row r="565" spans="4:33" x14ac:dyDescent="0.15">
      <c r="D565" s="41"/>
      <c r="F565" s="40"/>
      <c r="G565" s="40"/>
      <c r="J565" s="47"/>
      <c r="K565" s="32">
        <f t="shared" si="96"/>
        <v>0</v>
      </c>
      <c r="L565" s="48">
        <v>1.4999999999999999E-2</v>
      </c>
      <c r="M565" s="49">
        <f t="shared" si="97"/>
        <v>-50.997946611909654</v>
      </c>
      <c r="N565" s="50">
        <f>(Gesamt!$B$2-IF(H565=0,G565,H565))/365.25</f>
        <v>116</v>
      </c>
      <c r="O565" s="50">
        <f t="shared" si="92"/>
        <v>65.002053388090346</v>
      </c>
      <c r="P565" s="51">
        <f>IF(AND(OR(AND(H565&lt;=Gesamt!$B$11,G565&lt;=Gesamt!$B$11),AND(H565&gt;0,H565&lt;=Gesamt!$B$11)), O565&gt;=Gesamt!$B$4),VLOOKUP(O565,Gesamt!$B$4:$C$9,2),0)</f>
        <v>12</v>
      </c>
      <c r="Q565" s="37">
        <f>IF(M565&gt;0,((P565*K565/12)/O565*N565*((1+L565)^M565))/((1+Gesamt!$B$29)^(O565-N565)),0)</f>
        <v>0</v>
      </c>
      <c r="R565" s="52">
        <f>(F565+(IF(C565="W",IF(F565&lt;23347,VLOOKUP(23346,Staffelung,2,FALSE)*365.25,IF(F565&gt;24990,VLOOKUP(24991,Staffelung,2,FALSE)*365.25,VLOOKUP(F565,Staffelung,2,FALSE)*365.25)),Gesamt!$B$26*365.25)))</f>
        <v>23741.25</v>
      </c>
      <c r="S565" s="52">
        <f t="shared" si="98"/>
        <v>23742</v>
      </c>
      <c r="T565" s="53">
        <f t="shared" si="93"/>
        <v>65</v>
      </c>
      <c r="U565" s="49">
        <f t="shared" si="99"/>
        <v>-50.997946611909654</v>
      </c>
      <c r="V565" s="50">
        <f>(Gesamt!$B$2-IF(I565=0,G565,I565))/365.25</f>
        <v>116</v>
      </c>
      <c r="W565" s="50">
        <f t="shared" si="94"/>
        <v>65.002053388090346</v>
      </c>
      <c r="X565" s="54">
        <f>(F565+(IF(C565="W",IF(F565&lt;23347,VLOOKUP(23346,Staffelung,2,FALSE)*365.25,IF(F565&gt;24990,VLOOKUP(24991,Staffelung,2,FALSE)*365.25,VLOOKUP(F565,Staffelung,2,FALSE)*365.25)),Gesamt!$B$26*365.25)))</f>
        <v>23741.25</v>
      </c>
      <c r="Y565" s="52">
        <f t="shared" si="100"/>
        <v>23742</v>
      </c>
      <c r="Z565" s="53">
        <f t="shared" si="95"/>
        <v>65</v>
      </c>
      <c r="AA565" s="55">
        <f>IF(YEAR(Y565)&lt;=YEAR(Gesamt!$B$2),0,IF(V565&lt;Gesamt!$B$32,(IF(I565=0,G565,I565)+365.25*Gesamt!$B$32),0))</f>
        <v>0</v>
      </c>
      <c r="AB565" s="56">
        <f>IF(U565&lt;Gesamt!$B$36,Gesamt!$C$36,IF(U565&lt;Gesamt!$B$37,Gesamt!$C$37,IF(U565&lt;Gesamt!$B$38,Gesamt!$C$38,Gesamt!$C$39)))</f>
        <v>0</v>
      </c>
      <c r="AC565" s="36">
        <f>IF(AA565&gt;0,IF(AA565&lt;X565,K565/12*Gesamt!$C$32*(1+L565)^(Gesamt!$B$32-VB!V565)*(1+$K$4),0),0)</f>
        <v>0</v>
      </c>
      <c r="AD565" s="36">
        <f>(AC565/Gesamt!$B$32*V565/((1+Gesamt!$B$29)^(Gesamt!$B$32-VB!V565))*(1+AB565))</f>
        <v>0</v>
      </c>
      <c r="AE565" s="55">
        <f>IF(YEAR($Y565)&lt;=YEAR(Gesamt!$B$2),0,IF($V565&lt;Gesamt!$B$33,(IF($I565=0,$G565,$I565)+365.25*Gesamt!$B$33),0))</f>
        <v>0</v>
      </c>
      <c r="AF565" s="36" t="b">
        <f>IF(AE565&gt;0,IF(AE565&lt;$Y565,$K565/12*Gesamt!$C$33*(1+$L565)^(Gesamt!$B$33-VB!$V565)*(1+$K$4),IF(W565&gt;=35,K565/12*Gesamt!$C$33*(1+L565)^(W565-VB!V565)*(1+$K$4),0)))</f>
        <v>0</v>
      </c>
      <c r="AG565" s="36">
        <f>IF(W565&gt;=40,(AF565/Gesamt!$B$33*V565/((1+Gesamt!$B$29)^(Gesamt!$B$33-VB!V565))*(1+AB565)),IF(W565&gt;=35,(AF565/W565*V565/((1+Gesamt!$B$29)^(W565-VB!V565))*(1+AB565)),0))</f>
        <v>0</v>
      </c>
    </row>
    <row r="566" spans="4:33" x14ac:dyDescent="0.15">
      <c r="D566" s="41"/>
      <c r="F566" s="40"/>
      <c r="G566" s="40"/>
      <c r="J566" s="47"/>
      <c r="K566" s="32">
        <f t="shared" si="96"/>
        <v>0</v>
      </c>
      <c r="L566" s="48">
        <v>1.4999999999999999E-2</v>
      </c>
      <c r="M566" s="49">
        <f t="shared" si="97"/>
        <v>-50.997946611909654</v>
      </c>
      <c r="N566" s="50">
        <f>(Gesamt!$B$2-IF(H566=0,G566,H566))/365.25</f>
        <v>116</v>
      </c>
      <c r="O566" s="50">
        <f t="shared" si="92"/>
        <v>65.002053388090346</v>
      </c>
      <c r="P566" s="51">
        <f>IF(AND(OR(AND(H566&lt;=Gesamt!$B$11,G566&lt;=Gesamt!$B$11),AND(H566&gt;0,H566&lt;=Gesamt!$B$11)), O566&gt;=Gesamt!$B$4),VLOOKUP(O566,Gesamt!$B$4:$C$9,2),0)</f>
        <v>12</v>
      </c>
      <c r="Q566" s="37">
        <f>IF(M566&gt;0,((P566*K566/12)/O566*N566*((1+L566)^M566))/((1+Gesamt!$B$29)^(O566-N566)),0)</f>
        <v>0</v>
      </c>
      <c r="R566" s="52">
        <f>(F566+(IF(C566="W",IF(F566&lt;23347,VLOOKUP(23346,Staffelung,2,FALSE)*365.25,IF(F566&gt;24990,VLOOKUP(24991,Staffelung,2,FALSE)*365.25,VLOOKUP(F566,Staffelung,2,FALSE)*365.25)),Gesamt!$B$26*365.25)))</f>
        <v>23741.25</v>
      </c>
      <c r="S566" s="52">
        <f t="shared" si="98"/>
        <v>23742</v>
      </c>
      <c r="T566" s="53">
        <f t="shared" si="93"/>
        <v>65</v>
      </c>
      <c r="U566" s="49">
        <f t="shared" si="99"/>
        <v>-50.997946611909654</v>
      </c>
      <c r="V566" s="50">
        <f>(Gesamt!$B$2-IF(I566=0,G566,I566))/365.25</f>
        <v>116</v>
      </c>
      <c r="W566" s="50">
        <f t="shared" si="94"/>
        <v>65.002053388090346</v>
      </c>
      <c r="X566" s="54">
        <f>(F566+(IF(C566="W",IF(F566&lt;23347,VLOOKUP(23346,Staffelung,2,FALSE)*365.25,IF(F566&gt;24990,VLOOKUP(24991,Staffelung,2,FALSE)*365.25,VLOOKUP(F566,Staffelung,2,FALSE)*365.25)),Gesamt!$B$26*365.25)))</f>
        <v>23741.25</v>
      </c>
      <c r="Y566" s="52">
        <f t="shared" si="100"/>
        <v>23742</v>
      </c>
      <c r="Z566" s="53">
        <f t="shared" si="95"/>
        <v>65</v>
      </c>
      <c r="AA566" s="55">
        <f>IF(YEAR(Y566)&lt;=YEAR(Gesamt!$B$2),0,IF(V566&lt;Gesamt!$B$32,(IF(I566=0,G566,I566)+365.25*Gesamt!$B$32),0))</f>
        <v>0</v>
      </c>
      <c r="AB566" s="56">
        <f>IF(U566&lt;Gesamt!$B$36,Gesamt!$C$36,IF(U566&lt;Gesamt!$B$37,Gesamt!$C$37,IF(U566&lt;Gesamt!$B$38,Gesamt!$C$38,Gesamt!$C$39)))</f>
        <v>0</v>
      </c>
      <c r="AC566" s="36">
        <f>IF(AA566&gt;0,IF(AA566&lt;X566,K566/12*Gesamt!$C$32*(1+L566)^(Gesamt!$B$32-VB!V566)*(1+$K$4),0),0)</f>
        <v>0</v>
      </c>
      <c r="AD566" s="36">
        <f>(AC566/Gesamt!$B$32*V566/((1+Gesamt!$B$29)^(Gesamt!$B$32-VB!V566))*(1+AB566))</f>
        <v>0</v>
      </c>
      <c r="AE566" s="55">
        <f>IF(YEAR($Y566)&lt;=YEAR(Gesamt!$B$2),0,IF($V566&lt;Gesamt!$B$33,(IF($I566=0,$G566,$I566)+365.25*Gesamt!$B$33),0))</f>
        <v>0</v>
      </c>
      <c r="AF566" s="36" t="b">
        <f>IF(AE566&gt;0,IF(AE566&lt;$Y566,$K566/12*Gesamt!$C$33*(1+$L566)^(Gesamt!$B$33-VB!$V566)*(1+$K$4),IF(W566&gt;=35,K566/12*Gesamt!$C$33*(1+L566)^(W566-VB!V566)*(1+$K$4),0)))</f>
        <v>0</v>
      </c>
      <c r="AG566" s="36">
        <f>IF(W566&gt;=40,(AF566/Gesamt!$B$33*V566/((1+Gesamt!$B$29)^(Gesamt!$B$33-VB!V566))*(1+AB566)),IF(W566&gt;=35,(AF566/W566*V566/((1+Gesamt!$B$29)^(W566-VB!V566))*(1+AB566)),0))</f>
        <v>0</v>
      </c>
    </row>
    <row r="567" spans="4:33" x14ac:dyDescent="0.15">
      <c r="D567" s="41"/>
      <c r="F567" s="40"/>
      <c r="G567" s="40"/>
      <c r="J567" s="47"/>
      <c r="K567" s="32">
        <f t="shared" si="96"/>
        <v>0</v>
      </c>
      <c r="L567" s="48">
        <v>1.4999999999999999E-2</v>
      </c>
      <c r="M567" s="49">
        <f t="shared" si="97"/>
        <v>-50.997946611909654</v>
      </c>
      <c r="N567" s="50">
        <f>(Gesamt!$B$2-IF(H567=0,G567,H567))/365.25</f>
        <v>116</v>
      </c>
      <c r="O567" s="50">
        <f t="shared" si="92"/>
        <v>65.002053388090346</v>
      </c>
      <c r="P567" s="51">
        <f>IF(AND(OR(AND(H567&lt;=Gesamt!$B$11,G567&lt;=Gesamt!$B$11),AND(H567&gt;0,H567&lt;=Gesamt!$B$11)), O567&gt;=Gesamt!$B$4),VLOOKUP(O567,Gesamt!$B$4:$C$9,2),0)</f>
        <v>12</v>
      </c>
      <c r="Q567" s="37">
        <f>IF(M567&gt;0,((P567*K567/12)/O567*N567*((1+L567)^M567))/((1+Gesamt!$B$29)^(O567-N567)),0)</f>
        <v>0</v>
      </c>
      <c r="R567" s="52">
        <f>(F567+(IF(C567="W",IF(F567&lt;23347,VLOOKUP(23346,Staffelung,2,FALSE)*365.25,IF(F567&gt;24990,VLOOKUP(24991,Staffelung,2,FALSE)*365.25,VLOOKUP(F567,Staffelung,2,FALSE)*365.25)),Gesamt!$B$26*365.25)))</f>
        <v>23741.25</v>
      </c>
      <c r="S567" s="52">
        <f t="shared" si="98"/>
        <v>23742</v>
      </c>
      <c r="T567" s="53">
        <f t="shared" si="93"/>
        <v>65</v>
      </c>
      <c r="U567" s="49">
        <f t="shared" si="99"/>
        <v>-50.997946611909654</v>
      </c>
      <c r="V567" s="50">
        <f>(Gesamt!$B$2-IF(I567=0,G567,I567))/365.25</f>
        <v>116</v>
      </c>
      <c r="W567" s="50">
        <f t="shared" si="94"/>
        <v>65.002053388090346</v>
      </c>
      <c r="X567" s="54">
        <f>(F567+(IF(C567="W",IF(F567&lt;23347,VLOOKUP(23346,Staffelung,2,FALSE)*365.25,IF(F567&gt;24990,VLOOKUP(24991,Staffelung,2,FALSE)*365.25,VLOOKUP(F567,Staffelung,2,FALSE)*365.25)),Gesamt!$B$26*365.25)))</f>
        <v>23741.25</v>
      </c>
      <c r="Y567" s="52">
        <f t="shared" si="100"/>
        <v>23742</v>
      </c>
      <c r="Z567" s="53">
        <f t="shared" si="95"/>
        <v>65</v>
      </c>
      <c r="AA567" s="55">
        <f>IF(YEAR(Y567)&lt;=YEAR(Gesamt!$B$2),0,IF(V567&lt;Gesamt!$B$32,(IF(I567=0,G567,I567)+365.25*Gesamt!$B$32),0))</f>
        <v>0</v>
      </c>
      <c r="AB567" s="56">
        <f>IF(U567&lt;Gesamt!$B$36,Gesamt!$C$36,IF(U567&lt;Gesamt!$B$37,Gesamt!$C$37,IF(U567&lt;Gesamt!$B$38,Gesamt!$C$38,Gesamt!$C$39)))</f>
        <v>0</v>
      </c>
      <c r="AC567" s="36">
        <f>IF(AA567&gt;0,IF(AA567&lt;X567,K567/12*Gesamt!$C$32*(1+L567)^(Gesamt!$B$32-VB!V567)*(1+$K$4),0),0)</f>
        <v>0</v>
      </c>
      <c r="AD567" s="36">
        <f>(AC567/Gesamt!$B$32*V567/((1+Gesamt!$B$29)^(Gesamt!$B$32-VB!V567))*(1+AB567))</f>
        <v>0</v>
      </c>
      <c r="AE567" s="55">
        <f>IF(YEAR($Y567)&lt;=YEAR(Gesamt!$B$2),0,IF($V567&lt;Gesamt!$B$33,(IF($I567=0,$G567,$I567)+365.25*Gesamt!$B$33),0))</f>
        <v>0</v>
      </c>
      <c r="AF567" s="36" t="b">
        <f>IF(AE567&gt;0,IF(AE567&lt;$Y567,$K567/12*Gesamt!$C$33*(1+$L567)^(Gesamt!$B$33-VB!$V567)*(1+$K$4),IF(W567&gt;=35,K567/12*Gesamt!$C$33*(1+L567)^(W567-VB!V567)*(1+$K$4),0)))</f>
        <v>0</v>
      </c>
      <c r="AG567" s="36">
        <f>IF(W567&gt;=40,(AF567/Gesamt!$B$33*V567/((1+Gesamt!$B$29)^(Gesamt!$B$33-VB!V567))*(1+AB567)),IF(W567&gt;=35,(AF567/W567*V567/((1+Gesamt!$B$29)^(W567-VB!V567))*(1+AB567)),0))</f>
        <v>0</v>
      </c>
    </row>
    <row r="568" spans="4:33" x14ac:dyDescent="0.15">
      <c r="D568" s="41"/>
      <c r="F568" s="40"/>
      <c r="G568" s="40"/>
      <c r="J568" s="47"/>
      <c r="K568" s="32">
        <f t="shared" si="96"/>
        <v>0</v>
      </c>
      <c r="L568" s="48">
        <v>1.4999999999999999E-2</v>
      </c>
      <c r="M568" s="49">
        <f t="shared" si="97"/>
        <v>-50.997946611909654</v>
      </c>
      <c r="N568" s="50">
        <f>(Gesamt!$B$2-IF(H568=0,G568,H568))/365.25</f>
        <v>116</v>
      </c>
      <c r="O568" s="50">
        <f t="shared" si="92"/>
        <v>65.002053388090346</v>
      </c>
      <c r="P568" s="51">
        <f>IF(AND(OR(AND(H568&lt;=Gesamt!$B$11,G568&lt;=Gesamt!$B$11),AND(H568&gt;0,H568&lt;=Gesamt!$B$11)), O568&gt;=Gesamt!$B$4),VLOOKUP(O568,Gesamt!$B$4:$C$9,2),0)</f>
        <v>12</v>
      </c>
      <c r="Q568" s="37">
        <f>IF(M568&gt;0,((P568*K568/12)/O568*N568*((1+L568)^M568))/((1+Gesamt!$B$29)^(O568-N568)),0)</f>
        <v>0</v>
      </c>
      <c r="R568" s="52">
        <f>(F568+(IF(C568="W",IF(F568&lt;23347,VLOOKUP(23346,Staffelung,2,FALSE)*365.25,IF(F568&gt;24990,VLOOKUP(24991,Staffelung,2,FALSE)*365.25,VLOOKUP(F568,Staffelung,2,FALSE)*365.25)),Gesamt!$B$26*365.25)))</f>
        <v>23741.25</v>
      </c>
      <c r="S568" s="52">
        <f t="shared" si="98"/>
        <v>23742</v>
      </c>
      <c r="T568" s="53">
        <f t="shared" si="93"/>
        <v>65</v>
      </c>
      <c r="U568" s="49">
        <f t="shared" si="99"/>
        <v>-50.997946611909654</v>
      </c>
      <c r="V568" s="50">
        <f>(Gesamt!$B$2-IF(I568=0,G568,I568))/365.25</f>
        <v>116</v>
      </c>
      <c r="W568" s="50">
        <f t="shared" si="94"/>
        <v>65.002053388090346</v>
      </c>
      <c r="X568" s="54">
        <f>(F568+(IF(C568="W",IF(F568&lt;23347,VLOOKUP(23346,Staffelung,2,FALSE)*365.25,IF(F568&gt;24990,VLOOKUP(24991,Staffelung,2,FALSE)*365.25,VLOOKUP(F568,Staffelung,2,FALSE)*365.25)),Gesamt!$B$26*365.25)))</f>
        <v>23741.25</v>
      </c>
      <c r="Y568" s="52">
        <f t="shared" si="100"/>
        <v>23742</v>
      </c>
      <c r="Z568" s="53">
        <f t="shared" si="95"/>
        <v>65</v>
      </c>
      <c r="AA568" s="55">
        <f>IF(YEAR(Y568)&lt;=YEAR(Gesamt!$B$2),0,IF(V568&lt;Gesamt!$B$32,(IF(I568=0,G568,I568)+365.25*Gesamt!$B$32),0))</f>
        <v>0</v>
      </c>
      <c r="AB568" s="56">
        <f>IF(U568&lt;Gesamt!$B$36,Gesamt!$C$36,IF(U568&lt;Gesamt!$B$37,Gesamt!$C$37,IF(U568&lt;Gesamt!$B$38,Gesamt!$C$38,Gesamt!$C$39)))</f>
        <v>0</v>
      </c>
      <c r="AC568" s="36">
        <f>IF(AA568&gt;0,IF(AA568&lt;X568,K568/12*Gesamt!$C$32*(1+L568)^(Gesamt!$B$32-VB!V568)*(1+$K$4),0),0)</f>
        <v>0</v>
      </c>
      <c r="AD568" s="36">
        <f>(AC568/Gesamt!$B$32*V568/((1+Gesamt!$B$29)^(Gesamt!$B$32-VB!V568))*(1+AB568))</f>
        <v>0</v>
      </c>
      <c r="AE568" s="55">
        <f>IF(YEAR($Y568)&lt;=YEAR(Gesamt!$B$2),0,IF($V568&lt;Gesamt!$B$33,(IF($I568=0,$G568,$I568)+365.25*Gesamt!$B$33),0))</f>
        <v>0</v>
      </c>
      <c r="AF568" s="36" t="b">
        <f>IF(AE568&gt;0,IF(AE568&lt;$Y568,$K568/12*Gesamt!$C$33*(1+$L568)^(Gesamt!$B$33-VB!$V568)*(1+$K$4),IF(W568&gt;=35,K568/12*Gesamt!$C$33*(1+L568)^(W568-VB!V568)*(1+$K$4),0)))</f>
        <v>0</v>
      </c>
      <c r="AG568" s="36">
        <f>IF(W568&gt;=40,(AF568/Gesamt!$B$33*V568/((1+Gesamt!$B$29)^(Gesamt!$B$33-VB!V568))*(1+AB568)),IF(W568&gt;=35,(AF568/W568*V568/((1+Gesamt!$B$29)^(W568-VB!V568))*(1+AB568)),0))</f>
        <v>0</v>
      </c>
    </row>
    <row r="569" spans="4:33" x14ac:dyDescent="0.15">
      <c r="D569" s="41"/>
      <c r="F569" s="40"/>
      <c r="G569" s="40"/>
      <c r="J569" s="47"/>
      <c r="K569" s="32">
        <f t="shared" si="96"/>
        <v>0</v>
      </c>
      <c r="L569" s="48">
        <v>1.4999999999999999E-2</v>
      </c>
      <c r="M569" s="49">
        <f t="shared" si="97"/>
        <v>-50.997946611909654</v>
      </c>
      <c r="N569" s="50">
        <f>(Gesamt!$B$2-IF(H569=0,G569,H569))/365.25</f>
        <v>116</v>
      </c>
      <c r="O569" s="50">
        <f t="shared" si="92"/>
        <v>65.002053388090346</v>
      </c>
      <c r="P569" s="51">
        <f>IF(AND(OR(AND(H569&lt;=Gesamt!$B$11,G569&lt;=Gesamt!$B$11),AND(H569&gt;0,H569&lt;=Gesamt!$B$11)), O569&gt;=Gesamt!$B$4),VLOOKUP(O569,Gesamt!$B$4:$C$9,2),0)</f>
        <v>12</v>
      </c>
      <c r="Q569" s="37">
        <f>IF(M569&gt;0,((P569*K569/12)/O569*N569*((1+L569)^M569))/((1+Gesamt!$B$29)^(O569-N569)),0)</f>
        <v>0</v>
      </c>
      <c r="R569" s="52">
        <f>(F569+(IF(C569="W",IF(F569&lt;23347,VLOOKUP(23346,Staffelung,2,FALSE)*365.25,IF(F569&gt;24990,VLOOKUP(24991,Staffelung,2,FALSE)*365.25,VLOOKUP(F569,Staffelung,2,FALSE)*365.25)),Gesamt!$B$26*365.25)))</f>
        <v>23741.25</v>
      </c>
      <c r="S569" s="52">
        <f t="shared" si="98"/>
        <v>23742</v>
      </c>
      <c r="T569" s="53">
        <f t="shared" si="93"/>
        <v>65</v>
      </c>
      <c r="U569" s="49">
        <f t="shared" si="99"/>
        <v>-50.997946611909654</v>
      </c>
      <c r="V569" s="50">
        <f>(Gesamt!$B$2-IF(I569=0,G569,I569))/365.25</f>
        <v>116</v>
      </c>
      <c r="W569" s="50">
        <f t="shared" si="94"/>
        <v>65.002053388090346</v>
      </c>
      <c r="X569" s="54">
        <f>(F569+(IF(C569="W",IF(F569&lt;23347,VLOOKUP(23346,Staffelung,2,FALSE)*365.25,IF(F569&gt;24990,VLOOKUP(24991,Staffelung,2,FALSE)*365.25,VLOOKUP(F569,Staffelung,2,FALSE)*365.25)),Gesamt!$B$26*365.25)))</f>
        <v>23741.25</v>
      </c>
      <c r="Y569" s="52">
        <f t="shared" si="100"/>
        <v>23742</v>
      </c>
      <c r="Z569" s="53">
        <f t="shared" si="95"/>
        <v>65</v>
      </c>
      <c r="AA569" s="55">
        <f>IF(YEAR(Y569)&lt;=YEAR(Gesamt!$B$2),0,IF(V569&lt;Gesamt!$B$32,(IF(I569=0,G569,I569)+365.25*Gesamt!$B$32),0))</f>
        <v>0</v>
      </c>
      <c r="AB569" s="56">
        <f>IF(U569&lt;Gesamt!$B$36,Gesamt!$C$36,IF(U569&lt;Gesamt!$B$37,Gesamt!$C$37,IF(U569&lt;Gesamt!$B$38,Gesamt!$C$38,Gesamt!$C$39)))</f>
        <v>0</v>
      </c>
      <c r="AC569" s="36">
        <f>IF(AA569&gt;0,IF(AA569&lt;X569,K569/12*Gesamt!$C$32*(1+L569)^(Gesamt!$B$32-VB!V569)*(1+$K$4),0),0)</f>
        <v>0</v>
      </c>
      <c r="AD569" s="36">
        <f>(AC569/Gesamt!$B$32*V569/((1+Gesamt!$B$29)^(Gesamt!$B$32-VB!V569))*(1+AB569))</f>
        <v>0</v>
      </c>
      <c r="AE569" s="55">
        <f>IF(YEAR($Y569)&lt;=YEAR(Gesamt!$B$2),0,IF($V569&lt;Gesamt!$B$33,(IF($I569=0,$G569,$I569)+365.25*Gesamt!$B$33),0))</f>
        <v>0</v>
      </c>
      <c r="AF569" s="36" t="b">
        <f>IF(AE569&gt;0,IF(AE569&lt;$Y569,$K569/12*Gesamt!$C$33*(1+$L569)^(Gesamt!$B$33-VB!$V569)*(1+$K$4),IF(W569&gt;=35,K569/12*Gesamt!$C$33*(1+L569)^(W569-VB!V569)*(1+$K$4),0)))</f>
        <v>0</v>
      </c>
      <c r="AG569" s="36">
        <f>IF(W569&gt;=40,(AF569/Gesamt!$B$33*V569/((1+Gesamt!$B$29)^(Gesamt!$B$33-VB!V569))*(1+AB569)),IF(W569&gt;=35,(AF569/W569*V569/((1+Gesamt!$B$29)^(W569-VB!V569))*(1+AB569)),0))</f>
        <v>0</v>
      </c>
    </row>
    <row r="570" spans="4:33" x14ac:dyDescent="0.15">
      <c r="D570" s="41"/>
      <c r="F570" s="40"/>
      <c r="G570" s="40"/>
      <c r="J570" s="47"/>
      <c r="K570" s="32">
        <f t="shared" si="96"/>
        <v>0</v>
      </c>
      <c r="L570" s="48">
        <v>1.4999999999999999E-2</v>
      </c>
      <c r="M570" s="49">
        <f t="shared" si="97"/>
        <v>-50.997946611909654</v>
      </c>
      <c r="N570" s="50">
        <f>(Gesamt!$B$2-IF(H570=0,G570,H570))/365.25</f>
        <v>116</v>
      </c>
      <c r="O570" s="50">
        <f t="shared" si="92"/>
        <v>65.002053388090346</v>
      </c>
      <c r="P570" s="51">
        <f>IF(AND(OR(AND(H570&lt;=Gesamt!$B$11,G570&lt;=Gesamt!$B$11),AND(H570&gt;0,H570&lt;=Gesamt!$B$11)), O570&gt;=Gesamt!$B$4),VLOOKUP(O570,Gesamt!$B$4:$C$9,2),0)</f>
        <v>12</v>
      </c>
      <c r="Q570" s="37">
        <f>IF(M570&gt;0,((P570*K570/12)/O570*N570*((1+L570)^M570))/((1+Gesamt!$B$29)^(O570-N570)),0)</f>
        <v>0</v>
      </c>
      <c r="R570" s="52">
        <f>(F570+(IF(C570="W",IF(F570&lt;23347,VLOOKUP(23346,Staffelung,2,FALSE)*365.25,IF(F570&gt;24990,VLOOKUP(24991,Staffelung,2,FALSE)*365.25,VLOOKUP(F570,Staffelung,2,FALSE)*365.25)),Gesamt!$B$26*365.25)))</f>
        <v>23741.25</v>
      </c>
      <c r="S570" s="52">
        <f t="shared" si="98"/>
        <v>23742</v>
      </c>
      <c r="T570" s="53">
        <f t="shared" si="93"/>
        <v>65</v>
      </c>
      <c r="U570" s="49">
        <f t="shared" si="99"/>
        <v>-50.997946611909654</v>
      </c>
      <c r="V570" s="50">
        <f>(Gesamt!$B$2-IF(I570=0,G570,I570))/365.25</f>
        <v>116</v>
      </c>
      <c r="W570" s="50">
        <f t="shared" si="94"/>
        <v>65.002053388090346</v>
      </c>
      <c r="X570" s="54">
        <f>(F570+(IF(C570="W",IF(F570&lt;23347,VLOOKUP(23346,Staffelung,2,FALSE)*365.25,IF(F570&gt;24990,VLOOKUP(24991,Staffelung,2,FALSE)*365.25,VLOOKUP(F570,Staffelung,2,FALSE)*365.25)),Gesamt!$B$26*365.25)))</f>
        <v>23741.25</v>
      </c>
      <c r="Y570" s="52">
        <f t="shared" si="100"/>
        <v>23742</v>
      </c>
      <c r="Z570" s="53">
        <f t="shared" si="95"/>
        <v>65</v>
      </c>
      <c r="AA570" s="55">
        <f>IF(YEAR(Y570)&lt;=YEAR(Gesamt!$B$2),0,IF(V570&lt;Gesamt!$B$32,(IF(I570=0,G570,I570)+365.25*Gesamt!$B$32),0))</f>
        <v>0</v>
      </c>
      <c r="AB570" s="56">
        <f>IF(U570&lt;Gesamt!$B$36,Gesamt!$C$36,IF(U570&lt;Gesamt!$B$37,Gesamt!$C$37,IF(U570&lt;Gesamt!$B$38,Gesamt!$C$38,Gesamt!$C$39)))</f>
        <v>0</v>
      </c>
      <c r="AC570" s="36">
        <f>IF(AA570&gt;0,IF(AA570&lt;X570,K570/12*Gesamt!$C$32*(1+L570)^(Gesamt!$B$32-VB!V570)*(1+$K$4),0),0)</f>
        <v>0</v>
      </c>
      <c r="AD570" s="36">
        <f>(AC570/Gesamt!$B$32*V570/((1+Gesamt!$B$29)^(Gesamt!$B$32-VB!V570))*(1+AB570))</f>
        <v>0</v>
      </c>
      <c r="AE570" s="55">
        <f>IF(YEAR($Y570)&lt;=YEAR(Gesamt!$B$2),0,IF($V570&lt;Gesamt!$B$33,(IF($I570=0,$G570,$I570)+365.25*Gesamt!$B$33),0))</f>
        <v>0</v>
      </c>
      <c r="AF570" s="36" t="b">
        <f>IF(AE570&gt;0,IF(AE570&lt;$Y570,$K570/12*Gesamt!$C$33*(1+$L570)^(Gesamt!$B$33-VB!$V570)*(1+$K$4),IF(W570&gt;=35,K570/12*Gesamt!$C$33*(1+L570)^(W570-VB!V570)*(1+$K$4),0)))</f>
        <v>0</v>
      </c>
      <c r="AG570" s="36">
        <f>IF(W570&gt;=40,(AF570/Gesamt!$B$33*V570/((1+Gesamt!$B$29)^(Gesamt!$B$33-VB!V570))*(1+AB570)),IF(W570&gt;=35,(AF570/W570*V570/((1+Gesamt!$B$29)^(W570-VB!V570))*(1+AB570)),0))</f>
        <v>0</v>
      </c>
    </row>
    <row r="571" spans="4:33" x14ac:dyDescent="0.15">
      <c r="D571" s="41"/>
      <c r="F571" s="40"/>
      <c r="G571" s="40"/>
      <c r="J571" s="47"/>
      <c r="K571" s="32">
        <f t="shared" si="96"/>
        <v>0</v>
      </c>
      <c r="L571" s="48">
        <v>1.4999999999999999E-2</v>
      </c>
      <c r="M571" s="49">
        <f t="shared" si="97"/>
        <v>-50.997946611909654</v>
      </c>
      <c r="N571" s="50">
        <f>(Gesamt!$B$2-IF(H571=0,G571,H571))/365.25</f>
        <v>116</v>
      </c>
      <c r="O571" s="50">
        <f t="shared" si="92"/>
        <v>65.002053388090346</v>
      </c>
      <c r="P571" s="51">
        <f>IF(AND(OR(AND(H571&lt;=Gesamt!$B$11,G571&lt;=Gesamt!$B$11),AND(H571&gt;0,H571&lt;=Gesamt!$B$11)), O571&gt;=Gesamt!$B$4),VLOOKUP(O571,Gesamt!$B$4:$C$9,2),0)</f>
        <v>12</v>
      </c>
      <c r="Q571" s="37">
        <f>IF(M571&gt;0,((P571*K571/12)/O571*N571*((1+L571)^M571))/((1+Gesamt!$B$29)^(O571-N571)),0)</f>
        <v>0</v>
      </c>
      <c r="R571" s="52">
        <f>(F571+(IF(C571="W",IF(F571&lt;23347,VLOOKUP(23346,Staffelung,2,FALSE)*365.25,IF(F571&gt;24990,VLOOKUP(24991,Staffelung,2,FALSE)*365.25,VLOOKUP(F571,Staffelung,2,FALSE)*365.25)),Gesamt!$B$26*365.25)))</f>
        <v>23741.25</v>
      </c>
      <c r="S571" s="52">
        <f t="shared" si="98"/>
        <v>23742</v>
      </c>
      <c r="T571" s="53">
        <f t="shared" si="93"/>
        <v>65</v>
      </c>
      <c r="U571" s="49">
        <f t="shared" si="99"/>
        <v>-50.997946611909654</v>
      </c>
      <c r="V571" s="50">
        <f>(Gesamt!$B$2-IF(I571=0,G571,I571))/365.25</f>
        <v>116</v>
      </c>
      <c r="W571" s="50">
        <f t="shared" si="94"/>
        <v>65.002053388090346</v>
      </c>
      <c r="X571" s="54">
        <f>(F571+(IF(C571="W",IF(F571&lt;23347,VLOOKUP(23346,Staffelung,2,FALSE)*365.25,IF(F571&gt;24990,VLOOKUP(24991,Staffelung,2,FALSE)*365.25,VLOOKUP(F571,Staffelung,2,FALSE)*365.25)),Gesamt!$B$26*365.25)))</f>
        <v>23741.25</v>
      </c>
      <c r="Y571" s="52">
        <f t="shared" si="100"/>
        <v>23742</v>
      </c>
      <c r="Z571" s="53">
        <f t="shared" si="95"/>
        <v>65</v>
      </c>
      <c r="AA571" s="55">
        <f>IF(YEAR(Y571)&lt;=YEAR(Gesamt!$B$2),0,IF(V571&lt;Gesamt!$B$32,(IF(I571=0,G571,I571)+365.25*Gesamt!$B$32),0))</f>
        <v>0</v>
      </c>
      <c r="AB571" s="56">
        <f>IF(U571&lt;Gesamt!$B$36,Gesamt!$C$36,IF(U571&lt;Gesamt!$B$37,Gesamt!$C$37,IF(U571&lt;Gesamt!$B$38,Gesamt!$C$38,Gesamt!$C$39)))</f>
        <v>0</v>
      </c>
      <c r="AC571" s="36">
        <f>IF(AA571&gt;0,IF(AA571&lt;X571,K571/12*Gesamt!$C$32*(1+L571)^(Gesamt!$B$32-VB!V571)*(1+$K$4),0),0)</f>
        <v>0</v>
      </c>
      <c r="AD571" s="36">
        <f>(AC571/Gesamt!$B$32*V571/((1+Gesamt!$B$29)^(Gesamt!$B$32-VB!V571))*(1+AB571))</f>
        <v>0</v>
      </c>
      <c r="AE571" s="55">
        <f>IF(YEAR($Y571)&lt;=YEAR(Gesamt!$B$2),0,IF($V571&lt;Gesamt!$B$33,(IF($I571=0,$G571,$I571)+365.25*Gesamt!$B$33),0))</f>
        <v>0</v>
      </c>
      <c r="AF571" s="36" t="b">
        <f>IF(AE571&gt;0,IF(AE571&lt;$Y571,$K571/12*Gesamt!$C$33*(1+$L571)^(Gesamt!$B$33-VB!$V571)*(1+$K$4),IF(W571&gt;=35,K571/12*Gesamt!$C$33*(1+L571)^(W571-VB!V571)*(1+$K$4),0)))</f>
        <v>0</v>
      </c>
      <c r="AG571" s="36">
        <f>IF(W571&gt;=40,(AF571/Gesamt!$B$33*V571/((1+Gesamt!$B$29)^(Gesamt!$B$33-VB!V571))*(1+AB571)),IF(W571&gt;=35,(AF571/W571*V571/((1+Gesamt!$B$29)^(W571-VB!V571))*(1+AB571)),0))</f>
        <v>0</v>
      </c>
    </row>
    <row r="572" spans="4:33" x14ac:dyDescent="0.15">
      <c r="D572" s="41"/>
      <c r="F572" s="40"/>
      <c r="G572" s="40"/>
      <c r="J572" s="47"/>
      <c r="K572" s="32">
        <f t="shared" si="96"/>
        <v>0</v>
      </c>
      <c r="L572" s="48">
        <v>1.4999999999999999E-2</v>
      </c>
      <c r="M572" s="49">
        <f t="shared" si="97"/>
        <v>-50.997946611909654</v>
      </c>
      <c r="N572" s="50">
        <f>(Gesamt!$B$2-IF(H572=0,G572,H572))/365.25</f>
        <v>116</v>
      </c>
      <c r="O572" s="50">
        <f t="shared" si="92"/>
        <v>65.002053388090346</v>
      </c>
      <c r="P572" s="51">
        <f>IF(AND(OR(AND(H572&lt;=Gesamt!$B$11,G572&lt;=Gesamt!$B$11),AND(H572&gt;0,H572&lt;=Gesamt!$B$11)), O572&gt;=Gesamt!$B$4),VLOOKUP(O572,Gesamt!$B$4:$C$9,2),0)</f>
        <v>12</v>
      </c>
      <c r="Q572" s="37">
        <f>IF(M572&gt;0,((P572*K572/12)/O572*N572*((1+L572)^M572))/((1+Gesamt!$B$29)^(O572-N572)),0)</f>
        <v>0</v>
      </c>
      <c r="R572" s="52">
        <f>(F572+(IF(C572="W",IF(F572&lt;23347,VLOOKUP(23346,Staffelung,2,FALSE)*365.25,IF(F572&gt;24990,VLOOKUP(24991,Staffelung,2,FALSE)*365.25,VLOOKUP(F572,Staffelung,2,FALSE)*365.25)),Gesamt!$B$26*365.25)))</f>
        <v>23741.25</v>
      </c>
      <c r="S572" s="52">
        <f t="shared" si="98"/>
        <v>23742</v>
      </c>
      <c r="T572" s="53">
        <f t="shared" si="93"/>
        <v>65</v>
      </c>
      <c r="U572" s="49">
        <f t="shared" si="99"/>
        <v>-50.997946611909654</v>
      </c>
      <c r="V572" s="50">
        <f>(Gesamt!$B$2-IF(I572=0,G572,I572))/365.25</f>
        <v>116</v>
      </c>
      <c r="W572" s="50">
        <f t="shared" si="94"/>
        <v>65.002053388090346</v>
      </c>
      <c r="X572" s="54">
        <f>(F572+(IF(C572="W",IF(F572&lt;23347,VLOOKUP(23346,Staffelung,2,FALSE)*365.25,IF(F572&gt;24990,VLOOKUP(24991,Staffelung,2,FALSE)*365.25,VLOOKUP(F572,Staffelung,2,FALSE)*365.25)),Gesamt!$B$26*365.25)))</f>
        <v>23741.25</v>
      </c>
      <c r="Y572" s="52">
        <f t="shared" si="100"/>
        <v>23742</v>
      </c>
      <c r="Z572" s="53">
        <f t="shared" si="95"/>
        <v>65</v>
      </c>
      <c r="AA572" s="55">
        <f>IF(YEAR(Y572)&lt;=YEAR(Gesamt!$B$2),0,IF(V572&lt;Gesamt!$B$32,(IF(I572=0,G572,I572)+365.25*Gesamt!$B$32),0))</f>
        <v>0</v>
      </c>
      <c r="AB572" s="56">
        <f>IF(U572&lt;Gesamt!$B$36,Gesamt!$C$36,IF(U572&lt;Gesamt!$B$37,Gesamt!$C$37,IF(U572&lt;Gesamt!$B$38,Gesamt!$C$38,Gesamt!$C$39)))</f>
        <v>0</v>
      </c>
      <c r="AC572" s="36">
        <f>IF(AA572&gt;0,IF(AA572&lt;X572,K572/12*Gesamt!$C$32*(1+L572)^(Gesamt!$B$32-VB!V572)*(1+$K$4),0),0)</f>
        <v>0</v>
      </c>
      <c r="AD572" s="36">
        <f>(AC572/Gesamt!$B$32*V572/((1+Gesamt!$B$29)^(Gesamt!$B$32-VB!V572))*(1+AB572))</f>
        <v>0</v>
      </c>
      <c r="AE572" s="55">
        <f>IF(YEAR($Y572)&lt;=YEAR(Gesamt!$B$2),0,IF($V572&lt;Gesamt!$B$33,(IF($I572=0,$G572,$I572)+365.25*Gesamt!$B$33),0))</f>
        <v>0</v>
      </c>
      <c r="AF572" s="36" t="b">
        <f>IF(AE572&gt;0,IF(AE572&lt;$Y572,$K572/12*Gesamt!$C$33*(1+$L572)^(Gesamt!$B$33-VB!$V572)*(1+$K$4),IF(W572&gt;=35,K572/12*Gesamt!$C$33*(1+L572)^(W572-VB!V572)*(1+$K$4),0)))</f>
        <v>0</v>
      </c>
      <c r="AG572" s="36">
        <f>IF(W572&gt;=40,(AF572/Gesamt!$B$33*V572/((1+Gesamt!$B$29)^(Gesamt!$B$33-VB!V572))*(1+AB572)),IF(W572&gt;=35,(AF572/W572*V572/((1+Gesamt!$B$29)^(W572-VB!V572))*(1+AB572)),0))</f>
        <v>0</v>
      </c>
    </row>
    <row r="573" spans="4:33" x14ac:dyDescent="0.15">
      <c r="D573" s="41"/>
      <c r="F573" s="40"/>
      <c r="G573" s="40"/>
      <c r="J573" s="47"/>
      <c r="K573" s="32">
        <f t="shared" si="96"/>
        <v>0</v>
      </c>
      <c r="L573" s="48">
        <v>1.4999999999999999E-2</v>
      </c>
      <c r="M573" s="49">
        <f t="shared" si="97"/>
        <v>-50.997946611909654</v>
      </c>
      <c r="N573" s="50">
        <f>(Gesamt!$B$2-IF(H573=0,G573,H573))/365.25</f>
        <v>116</v>
      </c>
      <c r="O573" s="50">
        <f t="shared" si="92"/>
        <v>65.002053388090346</v>
      </c>
      <c r="P573" s="51">
        <f>IF(AND(OR(AND(H573&lt;=Gesamt!$B$11,G573&lt;=Gesamt!$B$11),AND(H573&gt;0,H573&lt;=Gesamt!$B$11)), O573&gt;=Gesamt!$B$4),VLOOKUP(O573,Gesamt!$B$4:$C$9,2),0)</f>
        <v>12</v>
      </c>
      <c r="Q573" s="37">
        <f>IF(M573&gt;0,((P573*K573/12)/O573*N573*((1+L573)^M573))/((1+Gesamt!$B$29)^(O573-N573)),0)</f>
        <v>0</v>
      </c>
      <c r="R573" s="52">
        <f>(F573+(IF(C573="W",IF(F573&lt;23347,VLOOKUP(23346,Staffelung,2,FALSE)*365.25,IF(F573&gt;24990,VLOOKUP(24991,Staffelung,2,FALSE)*365.25,VLOOKUP(F573,Staffelung,2,FALSE)*365.25)),Gesamt!$B$26*365.25)))</f>
        <v>23741.25</v>
      </c>
      <c r="S573" s="52">
        <f t="shared" si="98"/>
        <v>23742</v>
      </c>
      <c r="T573" s="53">
        <f t="shared" si="93"/>
        <v>65</v>
      </c>
      <c r="U573" s="49">
        <f t="shared" si="99"/>
        <v>-50.997946611909654</v>
      </c>
      <c r="V573" s="50">
        <f>(Gesamt!$B$2-IF(I573=0,G573,I573))/365.25</f>
        <v>116</v>
      </c>
      <c r="W573" s="50">
        <f t="shared" si="94"/>
        <v>65.002053388090346</v>
      </c>
      <c r="X573" s="54">
        <f>(F573+(IF(C573="W",IF(F573&lt;23347,VLOOKUP(23346,Staffelung,2,FALSE)*365.25,IF(F573&gt;24990,VLOOKUP(24991,Staffelung,2,FALSE)*365.25,VLOOKUP(F573,Staffelung,2,FALSE)*365.25)),Gesamt!$B$26*365.25)))</f>
        <v>23741.25</v>
      </c>
      <c r="Y573" s="52">
        <f t="shared" si="100"/>
        <v>23742</v>
      </c>
      <c r="Z573" s="53">
        <f t="shared" si="95"/>
        <v>65</v>
      </c>
      <c r="AA573" s="55">
        <f>IF(YEAR(Y573)&lt;=YEAR(Gesamt!$B$2),0,IF(V573&lt;Gesamt!$B$32,(IF(I573=0,G573,I573)+365.25*Gesamt!$B$32),0))</f>
        <v>0</v>
      </c>
      <c r="AB573" s="56">
        <f>IF(U573&lt;Gesamt!$B$36,Gesamt!$C$36,IF(U573&lt;Gesamt!$B$37,Gesamt!$C$37,IF(U573&lt;Gesamt!$B$38,Gesamt!$C$38,Gesamt!$C$39)))</f>
        <v>0</v>
      </c>
      <c r="AC573" s="36">
        <f>IF(AA573&gt;0,IF(AA573&lt;X573,K573/12*Gesamt!$C$32*(1+L573)^(Gesamt!$B$32-VB!V573)*(1+$K$4),0),0)</f>
        <v>0</v>
      </c>
      <c r="AD573" s="36">
        <f>(AC573/Gesamt!$B$32*V573/((1+Gesamt!$B$29)^(Gesamt!$B$32-VB!V573))*(1+AB573))</f>
        <v>0</v>
      </c>
      <c r="AE573" s="55">
        <f>IF(YEAR($Y573)&lt;=YEAR(Gesamt!$B$2),0,IF($V573&lt;Gesamt!$B$33,(IF($I573=0,$G573,$I573)+365.25*Gesamt!$B$33),0))</f>
        <v>0</v>
      </c>
      <c r="AF573" s="36" t="b">
        <f>IF(AE573&gt;0,IF(AE573&lt;$Y573,$K573/12*Gesamt!$C$33*(1+$L573)^(Gesamt!$B$33-VB!$V573)*(1+$K$4),IF(W573&gt;=35,K573/12*Gesamt!$C$33*(1+L573)^(W573-VB!V573)*(1+$K$4),0)))</f>
        <v>0</v>
      </c>
      <c r="AG573" s="36">
        <f>IF(W573&gt;=40,(AF573/Gesamt!$B$33*V573/((1+Gesamt!$B$29)^(Gesamt!$B$33-VB!V573))*(1+AB573)),IF(W573&gt;=35,(AF573/W573*V573/((1+Gesamt!$B$29)^(W573-VB!V573))*(1+AB573)),0))</f>
        <v>0</v>
      </c>
    </row>
    <row r="574" spans="4:33" x14ac:dyDescent="0.15">
      <c r="D574" s="41"/>
      <c r="F574" s="40"/>
      <c r="G574" s="40"/>
      <c r="J574" s="47"/>
      <c r="K574" s="32">
        <f t="shared" si="96"/>
        <v>0</v>
      </c>
      <c r="L574" s="48">
        <v>1.4999999999999999E-2</v>
      </c>
      <c r="M574" s="49">
        <f t="shared" si="97"/>
        <v>-50.997946611909654</v>
      </c>
      <c r="N574" s="50">
        <f>(Gesamt!$B$2-IF(H574=0,G574,H574))/365.25</f>
        <v>116</v>
      </c>
      <c r="O574" s="50">
        <f t="shared" si="92"/>
        <v>65.002053388090346</v>
      </c>
      <c r="P574" s="51">
        <f>IF(AND(OR(AND(H574&lt;=Gesamt!$B$11,G574&lt;=Gesamt!$B$11),AND(H574&gt;0,H574&lt;=Gesamt!$B$11)), O574&gt;=Gesamt!$B$4),VLOOKUP(O574,Gesamt!$B$4:$C$9,2),0)</f>
        <v>12</v>
      </c>
      <c r="Q574" s="37">
        <f>IF(M574&gt;0,((P574*K574/12)/O574*N574*((1+L574)^M574))/((1+Gesamt!$B$29)^(O574-N574)),0)</f>
        <v>0</v>
      </c>
      <c r="R574" s="52">
        <f>(F574+(IF(C574="W",IF(F574&lt;23347,VLOOKUP(23346,Staffelung,2,FALSE)*365.25,IF(F574&gt;24990,VLOOKUP(24991,Staffelung,2,FALSE)*365.25,VLOOKUP(F574,Staffelung,2,FALSE)*365.25)),Gesamt!$B$26*365.25)))</f>
        <v>23741.25</v>
      </c>
      <c r="S574" s="52">
        <f t="shared" si="98"/>
        <v>23742</v>
      </c>
      <c r="T574" s="53">
        <f t="shared" si="93"/>
        <v>65</v>
      </c>
      <c r="U574" s="49">
        <f t="shared" si="99"/>
        <v>-50.997946611909654</v>
      </c>
      <c r="V574" s="50">
        <f>(Gesamt!$B$2-IF(I574=0,G574,I574))/365.25</f>
        <v>116</v>
      </c>
      <c r="W574" s="50">
        <f t="shared" si="94"/>
        <v>65.002053388090346</v>
      </c>
      <c r="X574" s="54">
        <f>(F574+(IF(C574="W",IF(F574&lt;23347,VLOOKUP(23346,Staffelung,2,FALSE)*365.25,IF(F574&gt;24990,VLOOKUP(24991,Staffelung,2,FALSE)*365.25,VLOOKUP(F574,Staffelung,2,FALSE)*365.25)),Gesamt!$B$26*365.25)))</f>
        <v>23741.25</v>
      </c>
      <c r="Y574" s="52">
        <f t="shared" si="100"/>
        <v>23742</v>
      </c>
      <c r="Z574" s="53">
        <f t="shared" si="95"/>
        <v>65</v>
      </c>
      <c r="AA574" s="55">
        <f>IF(YEAR(Y574)&lt;=YEAR(Gesamt!$B$2),0,IF(V574&lt;Gesamt!$B$32,(IF(I574=0,G574,I574)+365.25*Gesamt!$B$32),0))</f>
        <v>0</v>
      </c>
      <c r="AB574" s="56">
        <f>IF(U574&lt;Gesamt!$B$36,Gesamt!$C$36,IF(U574&lt;Gesamt!$B$37,Gesamt!$C$37,IF(U574&lt;Gesamt!$B$38,Gesamt!$C$38,Gesamt!$C$39)))</f>
        <v>0</v>
      </c>
      <c r="AC574" s="36">
        <f>IF(AA574&gt;0,IF(AA574&lt;X574,K574/12*Gesamt!$C$32*(1+L574)^(Gesamt!$B$32-VB!V574)*(1+$K$4),0),0)</f>
        <v>0</v>
      </c>
      <c r="AD574" s="36">
        <f>(AC574/Gesamt!$B$32*V574/((1+Gesamt!$B$29)^(Gesamt!$B$32-VB!V574))*(1+AB574))</f>
        <v>0</v>
      </c>
      <c r="AE574" s="55">
        <f>IF(YEAR($Y574)&lt;=YEAR(Gesamt!$B$2),0,IF($V574&lt;Gesamt!$B$33,(IF($I574=0,$G574,$I574)+365.25*Gesamt!$B$33),0))</f>
        <v>0</v>
      </c>
      <c r="AF574" s="36" t="b">
        <f>IF(AE574&gt;0,IF(AE574&lt;$Y574,$K574/12*Gesamt!$C$33*(1+$L574)^(Gesamt!$B$33-VB!$V574)*(1+$K$4),IF(W574&gt;=35,K574/12*Gesamt!$C$33*(1+L574)^(W574-VB!V574)*(1+$K$4),0)))</f>
        <v>0</v>
      </c>
      <c r="AG574" s="36">
        <f>IF(W574&gt;=40,(AF574/Gesamt!$B$33*V574/((1+Gesamt!$B$29)^(Gesamt!$B$33-VB!V574))*(1+AB574)),IF(W574&gt;=35,(AF574/W574*V574/((1+Gesamt!$B$29)^(W574-VB!V574))*(1+AB574)),0))</f>
        <v>0</v>
      </c>
    </row>
    <row r="575" spans="4:33" x14ac:dyDescent="0.15">
      <c r="D575" s="41"/>
      <c r="F575" s="40"/>
      <c r="G575" s="40"/>
      <c r="J575" s="47"/>
      <c r="K575" s="32">
        <f t="shared" si="96"/>
        <v>0</v>
      </c>
      <c r="L575" s="48">
        <v>1.4999999999999999E-2</v>
      </c>
      <c r="M575" s="49">
        <f t="shared" si="97"/>
        <v>-50.997946611909654</v>
      </c>
      <c r="N575" s="50">
        <f>(Gesamt!$B$2-IF(H575=0,G575,H575))/365.25</f>
        <v>116</v>
      </c>
      <c r="O575" s="50">
        <f t="shared" si="92"/>
        <v>65.002053388090346</v>
      </c>
      <c r="P575" s="51">
        <f>IF(AND(OR(AND(H575&lt;=Gesamt!$B$11,G575&lt;=Gesamt!$B$11),AND(H575&gt;0,H575&lt;=Gesamt!$B$11)), O575&gt;=Gesamt!$B$4),VLOOKUP(O575,Gesamt!$B$4:$C$9,2),0)</f>
        <v>12</v>
      </c>
      <c r="Q575" s="37">
        <f>IF(M575&gt;0,((P575*K575/12)/O575*N575*((1+L575)^M575))/((1+Gesamt!$B$29)^(O575-N575)),0)</f>
        <v>0</v>
      </c>
      <c r="R575" s="52">
        <f>(F575+(IF(C575="W",IF(F575&lt;23347,VLOOKUP(23346,Staffelung,2,FALSE)*365.25,IF(F575&gt;24990,VLOOKUP(24991,Staffelung,2,FALSE)*365.25,VLOOKUP(F575,Staffelung,2,FALSE)*365.25)),Gesamt!$B$26*365.25)))</f>
        <v>23741.25</v>
      </c>
      <c r="S575" s="52">
        <f t="shared" si="98"/>
        <v>23742</v>
      </c>
      <c r="T575" s="53">
        <f t="shared" si="93"/>
        <v>65</v>
      </c>
      <c r="U575" s="49">
        <f t="shared" si="99"/>
        <v>-50.997946611909654</v>
      </c>
      <c r="V575" s="50">
        <f>(Gesamt!$B$2-IF(I575=0,G575,I575))/365.25</f>
        <v>116</v>
      </c>
      <c r="W575" s="50">
        <f t="shared" si="94"/>
        <v>65.002053388090346</v>
      </c>
      <c r="X575" s="54">
        <f>(F575+(IF(C575="W",IF(F575&lt;23347,VLOOKUP(23346,Staffelung,2,FALSE)*365.25,IF(F575&gt;24990,VLOOKUP(24991,Staffelung,2,FALSE)*365.25,VLOOKUP(F575,Staffelung,2,FALSE)*365.25)),Gesamt!$B$26*365.25)))</f>
        <v>23741.25</v>
      </c>
      <c r="Y575" s="52">
        <f t="shared" si="100"/>
        <v>23742</v>
      </c>
      <c r="Z575" s="53">
        <f t="shared" si="95"/>
        <v>65</v>
      </c>
      <c r="AA575" s="55">
        <f>IF(YEAR(Y575)&lt;=YEAR(Gesamt!$B$2),0,IF(V575&lt;Gesamt!$B$32,(IF(I575=0,G575,I575)+365.25*Gesamt!$B$32),0))</f>
        <v>0</v>
      </c>
      <c r="AB575" s="56">
        <f>IF(U575&lt;Gesamt!$B$36,Gesamt!$C$36,IF(U575&lt;Gesamt!$B$37,Gesamt!$C$37,IF(U575&lt;Gesamt!$B$38,Gesamt!$C$38,Gesamt!$C$39)))</f>
        <v>0</v>
      </c>
      <c r="AC575" s="36">
        <f>IF(AA575&gt;0,IF(AA575&lt;X575,K575/12*Gesamt!$C$32*(1+L575)^(Gesamt!$B$32-VB!V575)*(1+$K$4),0),0)</f>
        <v>0</v>
      </c>
      <c r="AD575" s="36">
        <f>(AC575/Gesamt!$B$32*V575/((1+Gesamt!$B$29)^(Gesamt!$B$32-VB!V575))*(1+AB575))</f>
        <v>0</v>
      </c>
      <c r="AE575" s="55">
        <f>IF(YEAR($Y575)&lt;=YEAR(Gesamt!$B$2),0,IF($V575&lt;Gesamt!$B$33,(IF($I575=0,$G575,$I575)+365.25*Gesamt!$B$33),0))</f>
        <v>0</v>
      </c>
      <c r="AF575" s="36" t="b">
        <f>IF(AE575&gt;0,IF(AE575&lt;$Y575,$K575/12*Gesamt!$C$33*(1+$L575)^(Gesamt!$B$33-VB!$V575)*(1+$K$4),IF(W575&gt;=35,K575/12*Gesamt!$C$33*(1+L575)^(W575-VB!V575)*(1+$K$4),0)))</f>
        <v>0</v>
      </c>
      <c r="AG575" s="36">
        <f>IF(W575&gt;=40,(AF575/Gesamt!$B$33*V575/((1+Gesamt!$B$29)^(Gesamt!$B$33-VB!V575))*(1+AB575)),IF(W575&gt;=35,(AF575/W575*V575/((1+Gesamt!$B$29)^(W575-VB!V575))*(1+AB575)),0))</f>
        <v>0</v>
      </c>
    </row>
    <row r="576" spans="4:33" x14ac:dyDescent="0.15">
      <c r="D576" s="41"/>
      <c r="F576" s="40"/>
      <c r="G576" s="40"/>
      <c r="J576" s="47"/>
      <c r="K576" s="32">
        <f t="shared" si="96"/>
        <v>0</v>
      </c>
      <c r="L576" s="48">
        <v>1.4999999999999999E-2</v>
      </c>
      <c r="M576" s="49">
        <f t="shared" si="97"/>
        <v>-50.997946611909654</v>
      </c>
      <c r="N576" s="50">
        <f>(Gesamt!$B$2-IF(H576=0,G576,H576))/365.25</f>
        <v>116</v>
      </c>
      <c r="O576" s="50">
        <f t="shared" si="92"/>
        <v>65.002053388090346</v>
      </c>
      <c r="P576" s="51">
        <f>IF(AND(OR(AND(H576&lt;=Gesamt!$B$11,G576&lt;=Gesamt!$B$11),AND(H576&gt;0,H576&lt;=Gesamt!$B$11)), O576&gt;=Gesamt!$B$4),VLOOKUP(O576,Gesamt!$B$4:$C$9,2),0)</f>
        <v>12</v>
      </c>
      <c r="Q576" s="37">
        <f>IF(M576&gt;0,((P576*K576/12)/O576*N576*((1+L576)^M576))/((1+Gesamt!$B$29)^(O576-N576)),0)</f>
        <v>0</v>
      </c>
      <c r="R576" s="52">
        <f>(F576+(IF(C576="W",IF(F576&lt;23347,VLOOKUP(23346,Staffelung,2,FALSE)*365.25,IF(F576&gt;24990,VLOOKUP(24991,Staffelung,2,FALSE)*365.25,VLOOKUP(F576,Staffelung,2,FALSE)*365.25)),Gesamt!$B$26*365.25)))</f>
        <v>23741.25</v>
      </c>
      <c r="S576" s="52">
        <f t="shared" si="98"/>
        <v>23742</v>
      </c>
      <c r="T576" s="53">
        <f t="shared" si="93"/>
        <v>65</v>
      </c>
      <c r="U576" s="49">
        <f t="shared" si="99"/>
        <v>-50.997946611909654</v>
      </c>
      <c r="V576" s="50">
        <f>(Gesamt!$B$2-IF(I576=0,G576,I576))/365.25</f>
        <v>116</v>
      </c>
      <c r="W576" s="50">
        <f t="shared" si="94"/>
        <v>65.002053388090346</v>
      </c>
      <c r="X576" s="54">
        <f>(F576+(IF(C576="W",IF(F576&lt;23347,VLOOKUP(23346,Staffelung,2,FALSE)*365.25,IF(F576&gt;24990,VLOOKUP(24991,Staffelung,2,FALSE)*365.25,VLOOKUP(F576,Staffelung,2,FALSE)*365.25)),Gesamt!$B$26*365.25)))</f>
        <v>23741.25</v>
      </c>
      <c r="Y576" s="52">
        <f t="shared" si="100"/>
        <v>23742</v>
      </c>
      <c r="Z576" s="53">
        <f t="shared" si="95"/>
        <v>65</v>
      </c>
      <c r="AA576" s="55">
        <f>IF(YEAR(Y576)&lt;=YEAR(Gesamt!$B$2),0,IF(V576&lt;Gesamt!$B$32,(IF(I576=0,G576,I576)+365.25*Gesamt!$B$32),0))</f>
        <v>0</v>
      </c>
      <c r="AB576" s="56">
        <f>IF(U576&lt;Gesamt!$B$36,Gesamt!$C$36,IF(U576&lt;Gesamt!$B$37,Gesamt!$C$37,IF(U576&lt;Gesamt!$B$38,Gesamt!$C$38,Gesamt!$C$39)))</f>
        <v>0</v>
      </c>
      <c r="AC576" s="36">
        <f>IF(AA576&gt;0,IF(AA576&lt;X576,K576/12*Gesamt!$C$32*(1+L576)^(Gesamt!$B$32-VB!V576)*(1+$K$4),0),0)</f>
        <v>0</v>
      </c>
      <c r="AD576" s="36">
        <f>(AC576/Gesamt!$B$32*V576/((1+Gesamt!$B$29)^(Gesamt!$B$32-VB!V576))*(1+AB576))</f>
        <v>0</v>
      </c>
      <c r="AE576" s="55">
        <f>IF(YEAR($Y576)&lt;=YEAR(Gesamt!$B$2),0,IF($V576&lt;Gesamt!$B$33,(IF($I576=0,$G576,$I576)+365.25*Gesamt!$B$33),0))</f>
        <v>0</v>
      </c>
      <c r="AF576" s="36" t="b">
        <f>IF(AE576&gt;0,IF(AE576&lt;$Y576,$K576/12*Gesamt!$C$33*(1+$L576)^(Gesamt!$B$33-VB!$V576)*(1+$K$4),IF(W576&gt;=35,K576/12*Gesamt!$C$33*(1+L576)^(W576-VB!V576)*(1+$K$4),0)))</f>
        <v>0</v>
      </c>
      <c r="AG576" s="36">
        <f>IF(W576&gt;=40,(AF576/Gesamt!$B$33*V576/((1+Gesamt!$B$29)^(Gesamt!$B$33-VB!V576))*(1+AB576)),IF(W576&gt;=35,(AF576/W576*V576/((1+Gesamt!$B$29)^(W576-VB!V576))*(1+AB576)),0))</f>
        <v>0</v>
      </c>
    </row>
    <row r="577" spans="4:33" x14ac:dyDescent="0.15">
      <c r="D577" s="41"/>
      <c r="F577" s="40"/>
      <c r="G577" s="40"/>
      <c r="J577" s="47"/>
      <c r="K577" s="32">
        <f t="shared" si="96"/>
        <v>0</v>
      </c>
      <c r="L577" s="48">
        <v>1.4999999999999999E-2</v>
      </c>
      <c r="M577" s="49">
        <f t="shared" si="97"/>
        <v>-50.997946611909654</v>
      </c>
      <c r="N577" s="50">
        <f>(Gesamt!$B$2-IF(H577=0,G577,H577))/365.25</f>
        <v>116</v>
      </c>
      <c r="O577" s="50">
        <f t="shared" si="92"/>
        <v>65.002053388090346</v>
      </c>
      <c r="P577" s="51">
        <f>IF(AND(OR(AND(H577&lt;=Gesamt!$B$11,G577&lt;=Gesamt!$B$11),AND(H577&gt;0,H577&lt;=Gesamt!$B$11)), O577&gt;=Gesamt!$B$4),VLOOKUP(O577,Gesamt!$B$4:$C$9,2),0)</f>
        <v>12</v>
      </c>
      <c r="Q577" s="37">
        <f>IF(M577&gt;0,((P577*K577/12)/O577*N577*((1+L577)^M577))/((1+Gesamt!$B$29)^(O577-N577)),0)</f>
        <v>0</v>
      </c>
      <c r="R577" s="52">
        <f>(F577+(IF(C577="W",IF(F577&lt;23347,VLOOKUP(23346,Staffelung,2,FALSE)*365.25,IF(F577&gt;24990,VLOOKUP(24991,Staffelung,2,FALSE)*365.25,VLOOKUP(F577,Staffelung,2,FALSE)*365.25)),Gesamt!$B$26*365.25)))</f>
        <v>23741.25</v>
      </c>
      <c r="S577" s="52">
        <f t="shared" si="98"/>
        <v>23742</v>
      </c>
      <c r="T577" s="53">
        <f t="shared" si="93"/>
        <v>65</v>
      </c>
      <c r="U577" s="49">
        <f t="shared" si="99"/>
        <v>-50.997946611909654</v>
      </c>
      <c r="V577" s="50">
        <f>(Gesamt!$B$2-IF(I577=0,G577,I577))/365.25</f>
        <v>116</v>
      </c>
      <c r="W577" s="50">
        <f t="shared" si="94"/>
        <v>65.002053388090346</v>
      </c>
      <c r="X577" s="54">
        <f>(F577+(IF(C577="W",IF(F577&lt;23347,VLOOKUP(23346,Staffelung,2,FALSE)*365.25,IF(F577&gt;24990,VLOOKUP(24991,Staffelung,2,FALSE)*365.25,VLOOKUP(F577,Staffelung,2,FALSE)*365.25)),Gesamt!$B$26*365.25)))</f>
        <v>23741.25</v>
      </c>
      <c r="Y577" s="52">
        <f t="shared" si="100"/>
        <v>23742</v>
      </c>
      <c r="Z577" s="53">
        <f t="shared" si="95"/>
        <v>65</v>
      </c>
      <c r="AA577" s="55">
        <f>IF(YEAR(Y577)&lt;=YEAR(Gesamt!$B$2),0,IF(V577&lt;Gesamt!$B$32,(IF(I577=0,G577,I577)+365.25*Gesamt!$B$32),0))</f>
        <v>0</v>
      </c>
      <c r="AB577" s="56">
        <f>IF(U577&lt;Gesamt!$B$36,Gesamt!$C$36,IF(U577&lt;Gesamt!$B$37,Gesamt!$C$37,IF(U577&lt;Gesamt!$B$38,Gesamt!$C$38,Gesamt!$C$39)))</f>
        <v>0</v>
      </c>
      <c r="AC577" s="36">
        <f>IF(AA577&gt;0,IF(AA577&lt;X577,K577/12*Gesamt!$C$32*(1+L577)^(Gesamt!$B$32-VB!V577)*(1+$K$4),0),0)</f>
        <v>0</v>
      </c>
      <c r="AD577" s="36">
        <f>(AC577/Gesamt!$B$32*V577/((1+Gesamt!$B$29)^(Gesamt!$B$32-VB!V577))*(1+AB577))</f>
        <v>0</v>
      </c>
      <c r="AE577" s="55">
        <f>IF(YEAR($Y577)&lt;=YEAR(Gesamt!$B$2),0,IF($V577&lt;Gesamt!$B$33,(IF($I577=0,$G577,$I577)+365.25*Gesamt!$B$33),0))</f>
        <v>0</v>
      </c>
      <c r="AF577" s="36" t="b">
        <f>IF(AE577&gt;0,IF(AE577&lt;$Y577,$K577/12*Gesamt!$C$33*(1+$L577)^(Gesamt!$B$33-VB!$V577)*(1+$K$4),IF(W577&gt;=35,K577/12*Gesamt!$C$33*(1+L577)^(W577-VB!V577)*(1+$K$4),0)))</f>
        <v>0</v>
      </c>
      <c r="AG577" s="36">
        <f>IF(W577&gt;=40,(AF577/Gesamt!$B$33*V577/((1+Gesamt!$B$29)^(Gesamt!$B$33-VB!V577))*(1+AB577)),IF(W577&gt;=35,(AF577/W577*V577/((1+Gesamt!$B$29)^(W577-VB!V577))*(1+AB577)),0))</f>
        <v>0</v>
      </c>
    </row>
    <row r="578" spans="4:33" x14ac:dyDescent="0.15">
      <c r="D578" s="41"/>
      <c r="F578" s="40"/>
      <c r="G578" s="40"/>
      <c r="J578" s="47"/>
      <c r="K578" s="32">
        <f t="shared" si="96"/>
        <v>0</v>
      </c>
      <c r="L578" s="48">
        <v>1.4999999999999999E-2</v>
      </c>
      <c r="M578" s="49">
        <f t="shared" si="97"/>
        <v>-50.997946611909654</v>
      </c>
      <c r="N578" s="50">
        <f>(Gesamt!$B$2-IF(H578=0,G578,H578))/365.25</f>
        <v>116</v>
      </c>
      <c r="O578" s="50">
        <f t="shared" si="92"/>
        <v>65.002053388090346</v>
      </c>
      <c r="P578" s="51">
        <f>IF(AND(OR(AND(H578&lt;=Gesamt!$B$11,G578&lt;=Gesamt!$B$11),AND(H578&gt;0,H578&lt;=Gesamt!$B$11)), O578&gt;=Gesamt!$B$4),VLOOKUP(O578,Gesamt!$B$4:$C$9,2),0)</f>
        <v>12</v>
      </c>
      <c r="Q578" s="37">
        <f>IF(M578&gt;0,((P578*K578/12)/O578*N578*((1+L578)^M578))/((1+Gesamt!$B$29)^(O578-N578)),0)</f>
        <v>0</v>
      </c>
      <c r="R578" s="52">
        <f>(F578+(IF(C578="W",IF(F578&lt;23347,VLOOKUP(23346,Staffelung,2,FALSE)*365.25,IF(F578&gt;24990,VLOOKUP(24991,Staffelung,2,FALSE)*365.25,VLOOKUP(F578,Staffelung,2,FALSE)*365.25)),Gesamt!$B$26*365.25)))</f>
        <v>23741.25</v>
      </c>
      <c r="S578" s="52">
        <f t="shared" si="98"/>
        <v>23742</v>
      </c>
      <c r="T578" s="53">
        <f t="shared" si="93"/>
        <v>65</v>
      </c>
      <c r="U578" s="49">
        <f t="shared" si="99"/>
        <v>-50.997946611909654</v>
      </c>
      <c r="V578" s="50">
        <f>(Gesamt!$B$2-IF(I578=0,G578,I578))/365.25</f>
        <v>116</v>
      </c>
      <c r="W578" s="50">
        <f t="shared" si="94"/>
        <v>65.002053388090346</v>
      </c>
      <c r="X578" s="54">
        <f>(F578+(IF(C578="W",IF(F578&lt;23347,VLOOKUP(23346,Staffelung,2,FALSE)*365.25,IF(F578&gt;24990,VLOOKUP(24991,Staffelung,2,FALSE)*365.25,VLOOKUP(F578,Staffelung,2,FALSE)*365.25)),Gesamt!$B$26*365.25)))</f>
        <v>23741.25</v>
      </c>
      <c r="Y578" s="52">
        <f t="shared" si="100"/>
        <v>23742</v>
      </c>
      <c r="Z578" s="53">
        <f t="shared" si="95"/>
        <v>65</v>
      </c>
      <c r="AA578" s="55">
        <f>IF(YEAR(Y578)&lt;=YEAR(Gesamt!$B$2),0,IF(V578&lt;Gesamt!$B$32,(IF(I578=0,G578,I578)+365.25*Gesamt!$B$32),0))</f>
        <v>0</v>
      </c>
      <c r="AB578" s="56">
        <f>IF(U578&lt;Gesamt!$B$36,Gesamt!$C$36,IF(U578&lt;Gesamt!$B$37,Gesamt!$C$37,IF(U578&lt;Gesamt!$B$38,Gesamt!$C$38,Gesamt!$C$39)))</f>
        <v>0</v>
      </c>
      <c r="AC578" s="36">
        <f>IF(AA578&gt;0,IF(AA578&lt;X578,K578/12*Gesamt!$C$32*(1+L578)^(Gesamt!$B$32-VB!V578)*(1+$K$4),0),0)</f>
        <v>0</v>
      </c>
      <c r="AD578" s="36">
        <f>(AC578/Gesamt!$B$32*V578/((1+Gesamt!$B$29)^(Gesamt!$B$32-VB!V578))*(1+AB578))</f>
        <v>0</v>
      </c>
      <c r="AE578" s="55">
        <f>IF(YEAR($Y578)&lt;=YEAR(Gesamt!$B$2),0,IF($V578&lt;Gesamt!$B$33,(IF($I578=0,$G578,$I578)+365.25*Gesamt!$B$33),0))</f>
        <v>0</v>
      </c>
      <c r="AF578" s="36" t="b">
        <f>IF(AE578&gt;0,IF(AE578&lt;$Y578,$K578/12*Gesamt!$C$33*(1+$L578)^(Gesamt!$B$33-VB!$V578)*(1+$K$4),IF(W578&gt;=35,K578/12*Gesamt!$C$33*(1+L578)^(W578-VB!V578)*(1+$K$4),0)))</f>
        <v>0</v>
      </c>
      <c r="AG578" s="36">
        <f>IF(W578&gt;=40,(AF578/Gesamt!$B$33*V578/((1+Gesamt!$B$29)^(Gesamt!$B$33-VB!V578))*(1+AB578)),IF(W578&gt;=35,(AF578/W578*V578/((1+Gesamt!$B$29)^(W578-VB!V578))*(1+AB578)),0))</f>
        <v>0</v>
      </c>
    </row>
    <row r="579" spans="4:33" x14ac:dyDescent="0.15">
      <c r="D579" s="41"/>
      <c r="F579" s="40"/>
      <c r="G579" s="40"/>
      <c r="J579" s="47"/>
      <c r="K579" s="32">
        <f t="shared" si="96"/>
        <v>0</v>
      </c>
      <c r="L579" s="48">
        <v>1.4999999999999999E-2</v>
      </c>
      <c r="M579" s="49">
        <f t="shared" si="97"/>
        <v>-50.997946611909654</v>
      </c>
      <c r="N579" s="50">
        <f>(Gesamt!$B$2-IF(H579=0,G579,H579))/365.25</f>
        <v>116</v>
      </c>
      <c r="O579" s="50">
        <f t="shared" si="92"/>
        <v>65.002053388090346</v>
      </c>
      <c r="P579" s="51">
        <f>IF(AND(OR(AND(H579&lt;=Gesamt!$B$11,G579&lt;=Gesamt!$B$11),AND(H579&gt;0,H579&lt;=Gesamt!$B$11)), O579&gt;=Gesamt!$B$4),VLOOKUP(O579,Gesamt!$B$4:$C$9,2),0)</f>
        <v>12</v>
      </c>
      <c r="Q579" s="37">
        <f>IF(M579&gt;0,((P579*K579/12)/O579*N579*((1+L579)^M579))/((1+Gesamt!$B$29)^(O579-N579)),0)</f>
        <v>0</v>
      </c>
      <c r="R579" s="52">
        <f>(F579+(IF(C579="W",IF(F579&lt;23347,VLOOKUP(23346,Staffelung,2,FALSE)*365.25,IF(F579&gt;24990,VLOOKUP(24991,Staffelung,2,FALSE)*365.25,VLOOKUP(F579,Staffelung,2,FALSE)*365.25)),Gesamt!$B$26*365.25)))</f>
        <v>23741.25</v>
      </c>
      <c r="S579" s="52">
        <f t="shared" si="98"/>
        <v>23742</v>
      </c>
      <c r="T579" s="53">
        <f t="shared" si="93"/>
        <v>65</v>
      </c>
      <c r="U579" s="49">
        <f t="shared" si="99"/>
        <v>-50.997946611909654</v>
      </c>
      <c r="V579" s="50">
        <f>(Gesamt!$B$2-IF(I579=0,G579,I579))/365.25</f>
        <v>116</v>
      </c>
      <c r="W579" s="50">
        <f t="shared" si="94"/>
        <v>65.002053388090346</v>
      </c>
      <c r="X579" s="54">
        <f>(F579+(IF(C579="W",IF(F579&lt;23347,VLOOKUP(23346,Staffelung,2,FALSE)*365.25,IF(F579&gt;24990,VLOOKUP(24991,Staffelung,2,FALSE)*365.25,VLOOKUP(F579,Staffelung,2,FALSE)*365.25)),Gesamt!$B$26*365.25)))</f>
        <v>23741.25</v>
      </c>
      <c r="Y579" s="52">
        <f t="shared" si="100"/>
        <v>23742</v>
      </c>
      <c r="Z579" s="53">
        <f t="shared" si="95"/>
        <v>65</v>
      </c>
      <c r="AA579" s="55">
        <f>IF(YEAR(Y579)&lt;=YEAR(Gesamt!$B$2),0,IF(V579&lt;Gesamt!$B$32,(IF(I579=0,G579,I579)+365.25*Gesamt!$B$32),0))</f>
        <v>0</v>
      </c>
      <c r="AB579" s="56">
        <f>IF(U579&lt;Gesamt!$B$36,Gesamt!$C$36,IF(U579&lt;Gesamt!$B$37,Gesamt!$C$37,IF(U579&lt;Gesamt!$B$38,Gesamt!$C$38,Gesamt!$C$39)))</f>
        <v>0</v>
      </c>
      <c r="AC579" s="36">
        <f>IF(AA579&gt;0,IF(AA579&lt;X579,K579/12*Gesamt!$C$32*(1+L579)^(Gesamt!$B$32-VB!V579)*(1+$K$4),0),0)</f>
        <v>0</v>
      </c>
      <c r="AD579" s="36">
        <f>(AC579/Gesamt!$B$32*V579/((1+Gesamt!$B$29)^(Gesamt!$B$32-VB!V579))*(1+AB579))</f>
        <v>0</v>
      </c>
      <c r="AE579" s="55">
        <f>IF(YEAR($Y579)&lt;=YEAR(Gesamt!$B$2),0,IF($V579&lt;Gesamt!$B$33,(IF($I579=0,$G579,$I579)+365.25*Gesamt!$B$33),0))</f>
        <v>0</v>
      </c>
      <c r="AF579" s="36" t="b">
        <f>IF(AE579&gt;0,IF(AE579&lt;$Y579,$K579/12*Gesamt!$C$33*(1+$L579)^(Gesamt!$B$33-VB!$V579)*(1+$K$4),IF(W579&gt;=35,K579/12*Gesamt!$C$33*(1+L579)^(W579-VB!V579)*(1+$K$4),0)))</f>
        <v>0</v>
      </c>
      <c r="AG579" s="36">
        <f>IF(W579&gt;=40,(AF579/Gesamt!$B$33*V579/((1+Gesamt!$B$29)^(Gesamt!$B$33-VB!V579))*(1+AB579)),IF(W579&gt;=35,(AF579/W579*V579/((1+Gesamt!$B$29)^(W579-VB!V579))*(1+AB579)),0))</f>
        <v>0</v>
      </c>
    </row>
    <row r="580" spans="4:33" x14ac:dyDescent="0.15">
      <c r="D580" s="41"/>
      <c r="F580" s="40"/>
      <c r="G580" s="40"/>
      <c r="J580" s="47"/>
      <c r="K580" s="32">
        <f t="shared" si="96"/>
        <v>0</v>
      </c>
      <c r="L580" s="48">
        <v>1.4999999999999999E-2</v>
      </c>
      <c r="M580" s="49">
        <f t="shared" si="97"/>
        <v>-50.997946611909654</v>
      </c>
      <c r="N580" s="50">
        <f>(Gesamt!$B$2-IF(H580=0,G580,H580))/365.25</f>
        <v>116</v>
      </c>
      <c r="O580" s="50">
        <f t="shared" si="92"/>
        <v>65.002053388090346</v>
      </c>
      <c r="P580" s="51">
        <f>IF(AND(OR(AND(H580&lt;=Gesamt!$B$11,G580&lt;=Gesamt!$B$11),AND(H580&gt;0,H580&lt;=Gesamt!$B$11)), O580&gt;=Gesamt!$B$4),VLOOKUP(O580,Gesamt!$B$4:$C$9,2),0)</f>
        <v>12</v>
      </c>
      <c r="Q580" s="37">
        <f>IF(M580&gt;0,((P580*K580/12)/O580*N580*((1+L580)^M580))/((1+Gesamt!$B$29)^(O580-N580)),0)</f>
        <v>0</v>
      </c>
      <c r="R580" s="52">
        <f>(F580+(IF(C580="W",IF(F580&lt;23347,VLOOKUP(23346,Staffelung,2,FALSE)*365.25,IF(F580&gt;24990,VLOOKUP(24991,Staffelung,2,FALSE)*365.25,VLOOKUP(F580,Staffelung,2,FALSE)*365.25)),Gesamt!$B$26*365.25)))</f>
        <v>23741.25</v>
      </c>
      <c r="S580" s="52">
        <f t="shared" si="98"/>
        <v>23742</v>
      </c>
      <c r="T580" s="53">
        <f t="shared" si="93"/>
        <v>65</v>
      </c>
      <c r="U580" s="49">
        <f t="shared" si="99"/>
        <v>-50.997946611909654</v>
      </c>
      <c r="V580" s="50">
        <f>(Gesamt!$B$2-IF(I580=0,G580,I580))/365.25</f>
        <v>116</v>
      </c>
      <c r="W580" s="50">
        <f t="shared" si="94"/>
        <v>65.002053388090346</v>
      </c>
      <c r="X580" s="54">
        <f>(F580+(IF(C580="W",IF(F580&lt;23347,VLOOKUP(23346,Staffelung,2,FALSE)*365.25,IF(F580&gt;24990,VLOOKUP(24991,Staffelung,2,FALSE)*365.25,VLOOKUP(F580,Staffelung,2,FALSE)*365.25)),Gesamt!$B$26*365.25)))</f>
        <v>23741.25</v>
      </c>
      <c r="Y580" s="52">
        <f t="shared" si="100"/>
        <v>23742</v>
      </c>
      <c r="Z580" s="53">
        <f t="shared" si="95"/>
        <v>65</v>
      </c>
      <c r="AA580" s="55">
        <f>IF(YEAR(Y580)&lt;=YEAR(Gesamt!$B$2),0,IF(V580&lt;Gesamt!$B$32,(IF(I580=0,G580,I580)+365.25*Gesamt!$B$32),0))</f>
        <v>0</v>
      </c>
      <c r="AB580" s="56">
        <f>IF(U580&lt;Gesamt!$B$36,Gesamt!$C$36,IF(U580&lt;Gesamt!$B$37,Gesamt!$C$37,IF(U580&lt;Gesamt!$B$38,Gesamt!$C$38,Gesamt!$C$39)))</f>
        <v>0</v>
      </c>
      <c r="AC580" s="36">
        <f>IF(AA580&gt;0,IF(AA580&lt;X580,K580/12*Gesamt!$C$32*(1+L580)^(Gesamt!$B$32-VB!V580)*(1+$K$4),0),0)</f>
        <v>0</v>
      </c>
      <c r="AD580" s="36">
        <f>(AC580/Gesamt!$B$32*V580/((1+Gesamt!$B$29)^(Gesamt!$B$32-VB!V580))*(1+AB580))</f>
        <v>0</v>
      </c>
      <c r="AE580" s="55">
        <f>IF(YEAR($Y580)&lt;=YEAR(Gesamt!$B$2),0,IF($V580&lt;Gesamt!$B$33,(IF($I580=0,$G580,$I580)+365.25*Gesamt!$B$33),0))</f>
        <v>0</v>
      </c>
      <c r="AF580" s="36" t="b">
        <f>IF(AE580&gt;0,IF(AE580&lt;$Y580,$K580/12*Gesamt!$C$33*(1+$L580)^(Gesamt!$B$33-VB!$V580)*(1+$K$4),IF(W580&gt;=35,K580/12*Gesamt!$C$33*(1+L580)^(W580-VB!V580)*(1+$K$4),0)))</f>
        <v>0</v>
      </c>
      <c r="AG580" s="36">
        <f>IF(W580&gt;=40,(AF580/Gesamt!$B$33*V580/((1+Gesamt!$B$29)^(Gesamt!$B$33-VB!V580))*(1+AB580)),IF(W580&gt;=35,(AF580/W580*V580/((1+Gesamt!$B$29)^(W580-VB!V580))*(1+AB580)),0))</f>
        <v>0</v>
      </c>
    </row>
    <row r="581" spans="4:33" x14ac:dyDescent="0.15">
      <c r="D581" s="41"/>
      <c r="F581" s="40"/>
      <c r="G581" s="40"/>
      <c r="J581" s="47"/>
      <c r="K581" s="32">
        <f t="shared" si="96"/>
        <v>0</v>
      </c>
      <c r="L581" s="48">
        <v>1.4999999999999999E-2</v>
      </c>
      <c r="M581" s="49">
        <f t="shared" si="97"/>
        <v>-50.997946611909654</v>
      </c>
      <c r="N581" s="50">
        <f>(Gesamt!$B$2-IF(H581=0,G581,H581))/365.25</f>
        <v>116</v>
      </c>
      <c r="O581" s="50">
        <f t="shared" si="92"/>
        <v>65.002053388090346</v>
      </c>
      <c r="P581" s="51">
        <f>IF(AND(OR(AND(H581&lt;=Gesamt!$B$11,G581&lt;=Gesamt!$B$11),AND(H581&gt;0,H581&lt;=Gesamt!$B$11)), O581&gt;=Gesamt!$B$4),VLOOKUP(O581,Gesamt!$B$4:$C$9,2),0)</f>
        <v>12</v>
      </c>
      <c r="Q581" s="37">
        <f>IF(M581&gt;0,((P581*K581/12)/O581*N581*((1+L581)^M581))/((1+Gesamt!$B$29)^(O581-N581)),0)</f>
        <v>0</v>
      </c>
      <c r="R581" s="52">
        <f>(F581+(IF(C581="W",IF(F581&lt;23347,VLOOKUP(23346,Staffelung,2,FALSE)*365.25,IF(F581&gt;24990,VLOOKUP(24991,Staffelung,2,FALSE)*365.25,VLOOKUP(F581,Staffelung,2,FALSE)*365.25)),Gesamt!$B$26*365.25)))</f>
        <v>23741.25</v>
      </c>
      <c r="S581" s="52">
        <f t="shared" si="98"/>
        <v>23742</v>
      </c>
      <c r="T581" s="53">
        <f t="shared" si="93"/>
        <v>65</v>
      </c>
      <c r="U581" s="49">
        <f t="shared" si="99"/>
        <v>-50.997946611909654</v>
      </c>
      <c r="V581" s="50">
        <f>(Gesamt!$B$2-IF(I581=0,G581,I581))/365.25</f>
        <v>116</v>
      </c>
      <c r="W581" s="50">
        <f t="shared" si="94"/>
        <v>65.002053388090346</v>
      </c>
      <c r="X581" s="54">
        <f>(F581+(IF(C581="W",IF(F581&lt;23347,VLOOKUP(23346,Staffelung,2,FALSE)*365.25,IF(F581&gt;24990,VLOOKUP(24991,Staffelung,2,FALSE)*365.25,VLOOKUP(F581,Staffelung,2,FALSE)*365.25)),Gesamt!$B$26*365.25)))</f>
        <v>23741.25</v>
      </c>
      <c r="Y581" s="52">
        <f t="shared" si="100"/>
        <v>23742</v>
      </c>
      <c r="Z581" s="53">
        <f t="shared" si="95"/>
        <v>65</v>
      </c>
      <c r="AA581" s="55">
        <f>IF(YEAR(Y581)&lt;=YEAR(Gesamt!$B$2),0,IF(V581&lt;Gesamt!$B$32,(IF(I581=0,G581,I581)+365.25*Gesamt!$B$32),0))</f>
        <v>0</v>
      </c>
      <c r="AB581" s="56">
        <f>IF(U581&lt;Gesamt!$B$36,Gesamt!$C$36,IF(U581&lt;Gesamt!$B$37,Gesamt!$C$37,IF(U581&lt;Gesamt!$B$38,Gesamt!$C$38,Gesamt!$C$39)))</f>
        <v>0</v>
      </c>
      <c r="AC581" s="36">
        <f>IF(AA581&gt;0,IF(AA581&lt;X581,K581/12*Gesamt!$C$32*(1+L581)^(Gesamt!$B$32-VB!V581)*(1+$K$4),0),0)</f>
        <v>0</v>
      </c>
      <c r="AD581" s="36">
        <f>(AC581/Gesamt!$B$32*V581/((1+Gesamt!$B$29)^(Gesamt!$B$32-VB!V581))*(1+AB581))</f>
        <v>0</v>
      </c>
      <c r="AE581" s="55">
        <f>IF(YEAR($Y581)&lt;=YEAR(Gesamt!$B$2),0,IF($V581&lt;Gesamt!$B$33,(IF($I581=0,$G581,$I581)+365.25*Gesamt!$B$33),0))</f>
        <v>0</v>
      </c>
      <c r="AF581" s="36" t="b">
        <f>IF(AE581&gt;0,IF(AE581&lt;$Y581,$K581/12*Gesamt!$C$33*(1+$L581)^(Gesamt!$B$33-VB!$V581)*(1+$K$4),IF(W581&gt;=35,K581/12*Gesamt!$C$33*(1+L581)^(W581-VB!V581)*(1+$K$4),0)))</f>
        <v>0</v>
      </c>
      <c r="AG581" s="36">
        <f>IF(W581&gt;=40,(AF581/Gesamt!$B$33*V581/((1+Gesamt!$B$29)^(Gesamt!$B$33-VB!V581))*(1+AB581)),IF(W581&gt;=35,(AF581/W581*V581/((1+Gesamt!$B$29)^(W581-VB!V581))*(1+AB581)),0))</f>
        <v>0</v>
      </c>
    </row>
    <row r="582" spans="4:33" x14ac:dyDescent="0.15">
      <c r="D582" s="41"/>
      <c r="F582" s="40"/>
      <c r="G582" s="40"/>
      <c r="J582" s="47"/>
      <c r="K582" s="32">
        <f t="shared" si="96"/>
        <v>0</v>
      </c>
      <c r="L582" s="48">
        <v>1.4999999999999999E-2</v>
      </c>
      <c r="M582" s="49">
        <f t="shared" si="97"/>
        <v>-50.997946611909654</v>
      </c>
      <c r="N582" s="50">
        <f>(Gesamt!$B$2-IF(H582=0,G582,H582))/365.25</f>
        <v>116</v>
      </c>
      <c r="O582" s="50">
        <f t="shared" ref="O582:O645" si="101">(S582-IF(H582=0,G582,H582))/365.25</f>
        <v>65.002053388090346</v>
      </c>
      <c r="P582" s="51">
        <f>IF(AND(OR(AND(H582&lt;=Gesamt!$B$11,G582&lt;=Gesamt!$B$11),AND(H582&gt;0,H582&lt;=Gesamt!$B$11)), O582&gt;=Gesamt!$B$4),VLOOKUP(O582,Gesamt!$B$4:$C$9,2),0)</f>
        <v>12</v>
      </c>
      <c r="Q582" s="37">
        <f>IF(M582&gt;0,((P582*K582/12)/O582*N582*((1+L582)^M582))/((1+Gesamt!$B$29)^(O582-N582)),0)</f>
        <v>0</v>
      </c>
      <c r="R582" s="52">
        <f>(F582+(IF(C582="W",IF(F582&lt;23347,VLOOKUP(23346,Staffelung,2,FALSE)*365.25,IF(F582&gt;24990,VLOOKUP(24991,Staffelung,2,FALSE)*365.25,VLOOKUP(F582,Staffelung,2,FALSE)*365.25)),Gesamt!$B$26*365.25)))</f>
        <v>23741.25</v>
      </c>
      <c r="S582" s="52">
        <f t="shared" si="98"/>
        <v>23742</v>
      </c>
      <c r="T582" s="53">
        <f t="shared" ref="T582:T645" si="102">(+X582-F582)/365.25</f>
        <v>65</v>
      </c>
      <c r="U582" s="49">
        <f t="shared" si="99"/>
        <v>-50.997946611909654</v>
      </c>
      <c r="V582" s="50">
        <f>(Gesamt!$B$2-IF(I582=0,G582,I582))/365.25</f>
        <v>116</v>
      </c>
      <c r="W582" s="50">
        <f t="shared" ref="W582:W645" si="103">(Y582-IF(I582=0,G582,I582))/365.25</f>
        <v>65.002053388090346</v>
      </c>
      <c r="X582" s="54">
        <f>(F582+(IF(C582="W",IF(F582&lt;23347,VLOOKUP(23346,Staffelung,2,FALSE)*365.25,IF(F582&gt;24990,VLOOKUP(24991,Staffelung,2,FALSE)*365.25,VLOOKUP(F582,Staffelung,2,FALSE)*365.25)),Gesamt!$B$26*365.25)))</f>
        <v>23741.25</v>
      </c>
      <c r="Y582" s="52">
        <f t="shared" si="100"/>
        <v>23742</v>
      </c>
      <c r="Z582" s="53">
        <f t="shared" ref="Z582:Z645" si="104">(+X582-F582)/365.25</f>
        <v>65</v>
      </c>
      <c r="AA582" s="55">
        <f>IF(YEAR(Y582)&lt;=YEAR(Gesamt!$B$2),0,IF(V582&lt;Gesamt!$B$32,(IF(I582=0,G582,I582)+365.25*Gesamt!$B$32),0))</f>
        <v>0</v>
      </c>
      <c r="AB582" s="56">
        <f>IF(U582&lt;Gesamt!$B$36,Gesamt!$C$36,IF(U582&lt;Gesamt!$B$37,Gesamt!$C$37,IF(U582&lt;Gesamt!$B$38,Gesamt!$C$38,Gesamt!$C$39)))</f>
        <v>0</v>
      </c>
      <c r="AC582" s="36">
        <f>IF(AA582&gt;0,IF(AA582&lt;X582,K582/12*Gesamt!$C$32*(1+L582)^(Gesamt!$B$32-VB!V582)*(1+$K$4),0),0)</f>
        <v>0</v>
      </c>
      <c r="AD582" s="36">
        <f>(AC582/Gesamt!$B$32*V582/((1+Gesamt!$B$29)^(Gesamt!$B$32-VB!V582))*(1+AB582))</f>
        <v>0</v>
      </c>
      <c r="AE582" s="55">
        <f>IF(YEAR($Y582)&lt;=YEAR(Gesamt!$B$2),0,IF($V582&lt;Gesamt!$B$33,(IF($I582=0,$G582,$I582)+365.25*Gesamt!$B$33),0))</f>
        <v>0</v>
      </c>
      <c r="AF582" s="36" t="b">
        <f>IF(AE582&gt;0,IF(AE582&lt;$Y582,$K582/12*Gesamt!$C$33*(1+$L582)^(Gesamt!$B$33-VB!$V582)*(1+$K$4),IF(W582&gt;=35,K582/12*Gesamt!$C$33*(1+L582)^(W582-VB!V582)*(1+$K$4),0)))</f>
        <v>0</v>
      </c>
      <c r="AG582" s="36">
        <f>IF(W582&gt;=40,(AF582/Gesamt!$B$33*V582/((1+Gesamt!$B$29)^(Gesamt!$B$33-VB!V582))*(1+AB582)),IF(W582&gt;=35,(AF582/W582*V582/((1+Gesamt!$B$29)^(W582-VB!V582))*(1+AB582)),0))</f>
        <v>0</v>
      </c>
    </row>
    <row r="583" spans="4:33" x14ac:dyDescent="0.15">
      <c r="D583" s="41"/>
      <c r="F583" s="40"/>
      <c r="G583" s="40"/>
      <c r="J583" s="47"/>
      <c r="K583" s="32">
        <f t="shared" si="96"/>
        <v>0</v>
      </c>
      <c r="L583" s="48">
        <v>1.4999999999999999E-2</v>
      </c>
      <c r="M583" s="49">
        <f t="shared" si="97"/>
        <v>-50.997946611909654</v>
      </c>
      <c r="N583" s="50">
        <f>(Gesamt!$B$2-IF(H583=0,G583,H583))/365.25</f>
        <v>116</v>
      </c>
      <c r="O583" s="50">
        <f t="shared" si="101"/>
        <v>65.002053388090346</v>
      </c>
      <c r="P583" s="51">
        <f>IF(AND(OR(AND(H583&lt;=Gesamt!$B$11,G583&lt;=Gesamt!$B$11),AND(H583&gt;0,H583&lt;=Gesamt!$B$11)), O583&gt;=Gesamt!$B$4),VLOOKUP(O583,Gesamt!$B$4:$C$9,2),0)</f>
        <v>12</v>
      </c>
      <c r="Q583" s="37">
        <f>IF(M583&gt;0,((P583*K583/12)/O583*N583*((1+L583)^M583))/((1+Gesamt!$B$29)^(O583-N583)),0)</f>
        <v>0</v>
      </c>
      <c r="R583" s="52">
        <f>(F583+(IF(C583="W",IF(F583&lt;23347,VLOOKUP(23346,Staffelung,2,FALSE)*365.25,IF(F583&gt;24990,VLOOKUP(24991,Staffelung,2,FALSE)*365.25,VLOOKUP(F583,Staffelung,2,FALSE)*365.25)),Gesamt!$B$26*365.25)))</f>
        <v>23741.25</v>
      </c>
      <c r="S583" s="52">
        <f t="shared" si="98"/>
        <v>23742</v>
      </c>
      <c r="T583" s="53">
        <f t="shared" si="102"/>
        <v>65</v>
      </c>
      <c r="U583" s="49">
        <f t="shared" si="99"/>
        <v>-50.997946611909654</v>
      </c>
      <c r="V583" s="50">
        <f>(Gesamt!$B$2-IF(I583=0,G583,I583))/365.25</f>
        <v>116</v>
      </c>
      <c r="W583" s="50">
        <f t="shared" si="103"/>
        <v>65.002053388090346</v>
      </c>
      <c r="X583" s="54">
        <f>(F583+(IF(C583="W",IF(F583&lt;23347,VLOOKUP(23346,Staffelung,2,FALSE)*365.25,IF(F583&gt;24990,VLOOKUP(24991,Staffelung,2,FALSE)*365.25,VLOOKUP(F583,Staffelung,2,FALSE)*365.25)),Gesamt!$B$26*365.25)))</f>
        <v>23741.25</v>
      </c>
      <c r="Y583" s="52">
        <f t="shared" si="100"/>
        <v>23742</v>
      </c>
      <c r="Z583" s="53">
        <f t="shared" si="104"/>
        <v>65</v>
      </c>
      <c r="AA583" s="55">
        <f>IF(YEAR(Y583)&lt;=YEAR(Gesamt!$B$2),0,IF(V583&lt;Gesamt!$B$32,(IF(I583=0,G583,I583)+365.25*Gesamt!$B$32),0))</f>
        <v>0</v>
      </c>
      <c r="AB583" s="56">
        <f>IF(U583&lt;Gesamt!$B$36,Gesamt!$C$36,IF(U583&lt;Gesamt!$B$37,Gesamt!$C$37,IF(U583&lt;Gesamt!$B$38,Gesamt!$C$38,Gesamt!$C$39)))</f>
        <v>0</v>
      </c>
      <c r="AC583" s="36">
        <f>IF(AA583&gt;0,IF(AA583&lt;X583,K583/12*Gesamt!$C$32*(1+L583)^(Gesamt!$B$32-VB!V583)*(1+$K$4),0),0)</f>
        <v>0</v>
      </c>
      <c r="AD583" s="36">
        <f>(AC583/Gesamt!$B$32*V583/((1+Gesamt!$B$29)^(Gesamt!$B$32-VB!V583))*(1+AB583))</f>
        <v>0</v>
      </c>
      <c r="AE583" s="55">
        <f>IF(YEAR($Y583)&lt;=YEAR(Gesamt!$B$2),0,IF($V583&lt;Gesamt!$B$33,(IF($I583=0,$G583,$I583)+365.25*Gesamt!$B$33),0))</f>
        <v>0</v>
      </c>
      <c r="AF583" s="36" t="b">
        <f>IF(AE583&gt;0,IF(AE583&lt;$Y583,$K583/12*Gesamt!$C$33*(1+$L583)^(Gesamt!$B$33-VB!$V583)*(1+$K$4),IF(W583&gt;=35,K583/12*Gesamt!$C$33*(1+L583)^(W583-VB!V583)*(1+$K$4),0)))</f>
        <v>0</v>
      </c>
      <c r="AG583" s="36">
        <f>IF(W583&gt;=40,(AF583/Gesamt!$B$33*V583/((1+Gesamt!$B$29)^(Gesamt!$B$33-VB!V583))*(1+AB583)),IF(W583&gt;=35,(AF583/W583*V583/((1+Gesamt!$B$29)^(W583-VB!V583))*(1+AB583)),0))</f>
        <v>0</v>
      </c>
    </row>
    <row r="584" spans="4:33" x14ac:dyDescent="0.15">
      <c r="D584" s="41"/>
      <c r="F584" s="40"/>
      <c r="G584" s="40"/>
      <c r="J584" s="47"/>
      <c r="K584" s="32">
        <f t="shared" si="96"/>
        <v>0</v>
      </c>
      <c r="L584" s="48">
        <v>1.4999999999999999E-2</v>
      </c>
      <c r="M584" s="49">
        <f t="shared" si="97"/>
        <v>-50.997946611909654</v>
      </c>
      <c r="N584" s="50">
        <f>(Gesamt!$B$2-IF(H584=0,G584,H584))/365.25</f>
        <v>116</v>
      </c>
      <c r="O584" s="50">
        <f t="shared" si="101"/>
        <v>65.002053388090346</v>
      </c>
      <c r="P584" s="51">
        <f>IF(AND(OR(AND(H584&lt;=Gesamt!$B$11,G584&lt;=Gesamt!$B$11),AND(H584&gt;0,H584&lt;=Gesamt!$B$11)), O584&gt;=Gesamt!$B$4),VLOOKUP(O584,Gesamt!$B$4:$C$9,2),0)</f>
        <v>12</v>
      </c>
      <c r="Q584" s="37">
        <f>IF(M584&gt;0,((P584*K584/12)/O584*N584*((1+L584)^M584))/((1+Gesamt!$B$29)^(O584-N584)),0)</f>
        <v>0</v>
      </c>
      <c r="R584" s="52">
        <f>(F584+(IF(C584="W",IF(F584&lt;23347,VLOOKUP(23346,Staffelung,2,FALSE)*365.25,IF(F584&gt;24990,VLOOKUP(24991,Staffelung,2,FALSE)*365.25,VLOOKUP(F584,Staffelung,2,FALSE)*365.25)),Gesamt!$B$26*365.25)))</f>
        <v>23741.25</v>
      </c>
      <c r="S584" s="52">
        <f t="shared" si="98"/>
        <v>23742</v>
      </c>
      <c r="T584" s="53">
        <f t="shared" si="102"/>
        <v>65</v>
      </c>
      <c r="U584" s="49">
        <f t="shared" si="99"/>
        <v>-50.997946611909654</v>
      </c>
      <c r="V584" s="50">
        <f>(Gesamt!$B$2-IF(I584=0,G584,I584))/365.25</f>
        <v>116</v>
      </c>
      <c r="W584" s="50">
        <f t="shared" si="103"/>
        <v>65.002053388090346</v>
      </c>
      <c r="X584" s="54">
        <f>(F584+(IF(C584="W",IF(F584&lt;23347,VLOOKUP(23346,Staffelung,2,FALSE)*365.25,IF(F584&gt;24990,VLOOKUP(24991,Staffelung,2,FALSE)*365.25,VLOOKUP(F584,Staffelung,2,FALSE)*365.25)),Gesamt!$B$26*365.25)))</f>
        <v>23741.25</v>
      </c>
      <c r="Y584" s="52">
        <f t="shared" si="100"/>
        <v>23742</v>
      </c>
      <c r="Z584" s="53">
        <f t="shared" si="104"/>
        <v>65</v>
      </c>
      <c r="AA584" s="55">
        <f>IF(YEAR(Y584)&lt;=YEAR(Gesamt!$B$2),0,IF(V584&lt;Gesamt!$B$32,(IF(I584=0,G584,I584)+365.25*Gesamt!$B$32),0))</f>
        <v>0</v>
      </c>
      <c r="AB584" s="56">
        <f>IF(U584&lt;Gesamt!$B$36,Gesamt!$C$36,IF(U584&lt;Gesamt!$B$37,Gesamt!$C$37,IF(U584&lt;Gesamt!$B$38,Gesamt!$C$38,Gesamt!$C$39)))</f>
        <v>0</v>
      </c>
      <c r="AC584" s="36">
        <f>IF(AA584&gt;0,IF(AA584&lt;X584,K584/12*Gesamt!$C$32*(1+L584)^(Gesamt!$B$32-VB!V584)*(1+$K$4),0),0)</f>
        <v>0</v>
      </c>
      <c r="AD584" s="36">
        <f>(AC584/Gesamt!$B$32*V584/((1+Gesamt!$B$29)^(Gesamt!$B$32-VB!V584))*(1+AB584))</f>
        <v>0</v>
      </c>
      <c r="AE584" s="55">
        <f>IF(YEAR($Y584)&lt;=YEAR(Gesamt!$B$2),0,IF($V584&lt;Gesamt!$B$33,(IF($I584=0,$G584,$I584)+365.25*Gesamt!$B$33),0))</f>
        <v>0</v>
      </c>
      <c r="AF584" s="36" t="b">
        <f>IF(AE584&gt;0,IF(AE584&lt;$Y584,$K584/12*Gesamt!$C$33*(1+$L584)^(Gesamt!$B$33-VB!$V584)*(1+$K$4),IF(W584&gt;=35,K584/12*Gesamt!$C$33*(1+L584)^(W584-VB!V584)*(1+$K$4),0)))</f>
        <v>0</v>
      </c>
      <c r="AG584" s="36">
        <f>IF(W584&gt;=40,(AF584/Gesamt!$B$33*V584/((1+Gesamt!$B$29)^(Gesamt!$B$33-VB!V584))*(1+AB584)),IF(W584&gt;=35,(AF584/W584*V584/((1+Gesamt!$B$29)^(W584-VB!V584))*(1+AB584)),0))</f>
        <v>0</v>
      </c>
    </row>
    <row r="585" spans="4:33" x14ac:dyDescent="0.15">
      <c r="D585" s="41"/>
      <c r="F585" s="40"/>
      <c r="G585" s="40"/>
      <c r="J585" s="47"/>
      <c r="K585" s="32">
        <f t="shared" si="96"/>
        <v>0</v>
      </c>
      <c r="L585" s="48">
        <v>1.4999999999999999E-2</v>
      </c>
      <c r="M585" s="49">
        <f t="shared" si="97"/>
        <v>-50.997946611909654</v>
      </c>
      <c r="N585" s="50">
        <f>(Gesamt!$B$2-IF(H585=0,G585,H585))/365.25</f>
        <v>116</v>
      </c>
      <c r="O585" s="50">
        <f t="shared" si="101"/>
        <v>65.002053388090346</v>
      </c>
      <c r="P585" s="51">
        <f>IF(AND(OR(AND(H585&lt;=Gesamt!$B$11,G585&lt;=Gesamt!$B$11),AND(H585&gt;0,H585&lt;=Gesamt!$B$11)), O585&gt;=Gesamt!$B$4),VLOOKUP(O585,Gesamt!$B$4:$C$9,2),0)</f>
        <v>12</v>
      </c>
      <c r="Q585" s="37">
        <f>IF(M585&gt;0,((P585*K585/12)/O585*N585*((1+L585)^M585))/((1+Gesamt!$B$29)^(O585-N585)),0)</f>
        <v>0</v>
      </c>
      <c r="R585" s="52">
        <f>(F585+(IF(C585="W",IF(F585&lt;23347,VLOOKUP(23346,Staffelung,2,FALSE)*365.25,IF(F585&gt;24990,VLOOKUP(24991,Staffelung,2,FALSE)*365.25,VLOOKUP(F585,Staffelung,2,FALSE)*365.25)),Gesamt!$B$26*365.25)))</f>
        <v>23741.25</v>
      </c>
      <c r="S585" s="52">
        <f t="shared" si="98"/>
        <v>23742</v>
      </c>
      <c r="T585" s="53">
        <f t="shared" si="102"/>
        <v>65</v>
      </c>
      <c r="U585" s="49">
        <f t="shared" si="99"/>
        <v>-50.997946611909654</v>
      </c>
      <c r="V585" s="50">
        <f>(Gesamt!$B$2-IF(I585=0,G585,I585))/365.25</f>
        <v>116</v>
      </c>
      <c r="W585" s="50">
        <f t="shared" si="103"/>
        <v>65.002053388090346</v>
      </c>
      <c r="X585" s="54">
        <f>(F585+(IF(C585="W",IF(F585&lt;23347,VLOOKUP(23346,Staffelung,2,FALSE)*365.25,IF(F585&gt;24990,VLOOKUP(24991,Staffelung,2,FALSE)*365.25,VLOOKUP(F585,Staffelung,2,FALSE)*365.25)),Gesamt!$B$26*365.25)))</f>
        <v>23741.25</v>
      </c>
      <c r="Y585" s="52">
        <f t="shared" si="100"/>
        <v>23742</v>
      </c>
      <c r="Z585" s="53">
        <f t="shared" si="104"/>
        <v>65</v>
      </c>
      <c r="AA585" s="55">
        <f>IF(YEAR(Y585)&lt;=YEAR(Gesamt!$B$2),0,IF(V585&lt;Gesamt!$B$32,(IF(I585=0,G585,I585)+365.25*Gesamt!$B$32),0))</f>
        <v>0</v>
      </c>
      <c r="AB585" s="56">
        <f>IF(U585&lt;Gesamt!$B$36,Gesamt!$C$36,IF(U585&lt;Gesamt!$B$37,Gesamt!$C$37,IF(U585&lt;Gesamt!$B$38,Gesamt!$C$38,Gesamt!$C$39)))</f>
        <v>0</v>
      </c>
      <c r="AC585" s="36">
        <f>IF(AA585&gt;0,IF(AA585&lt;X585,K585/12*Gesamt!$C$32*(1+L585)^(Gesamt!$B$32-VB!V585)*(1+$K$4),0),0)</f>
        <v>0</v>
      </c>
      <c r="AD585" s="36">
        <f>(AC585/Gesamt!$B$32*V585/((1+Gesamt!$B$29)^(Gesamt!$B$32-VB!V585))*(1+AB585))</f>
        <v>0</v>
      </c>
      <c r="AE585" s="55">
        <f>IF(YEAR($Y585)&lt;=YEAR(Gesamt!$B$2),0,IF($V585&lt;Gesamt!$B$33,(IF($I585=0,$G585,$I585)+365.25*Gesamt!$B$33),0))</f>
        <v>0</v>
      </c>
      <c r="AF585" s="36" t="b">
        <f>IF(AE585&gt;0,IF(AE585&lt;$Y585,$K585/12*Gesamt!$C$33*(1+$L585)^(Gesamt!$B$33-VB!$V585)*(1+$K$4),IF(W585&gt;=35,K585/12*Gesamt!$C$33*(1+L585)^(W585-VB!V585)*(1+$K$4),0)))</f>
        <v>0</v>
      </c>
      <c r="AG585" s="36">
        <f>IF(W585&gt;=40,(AF585/Gesamt!$B$33*V585/((1+Gesamt!$B$29)^(Gesamt!$B$33-VB!V585))*(1+AB585)),IF(W585&gt;=35,(AF585/W585*V585/((1+Gesamt!$B$29)^(W585-VB!V585))*(1+AB585)),0))</f>
        <v>0</v>
      </c>
    </row>
    <row r="586" spans="4:33" x14ac:dyDescent="0.15">
      <c r="D586" s="41"/>
      <c r="F586" s="40"/>
      <c r="G586" s="40"/>
      <c r="J586" s="47"/>
      <c r="K586" s="32">
        <f t="shared" si="96"/>
        <v>0</v>
      </c>
      <c r="L586" s="48">
        <v>1.4999999999999999E-2</v>
      </c>
      <c r="M586" s="49">
        <f t="shared" si="97"/>
        <v>-50.997946611909654</v>
      </c>
      <c r="N586" s="50">
        <f>(Gesamt!$B$2-IF(H586=0,G586,H586))/365.25</f>
        <v>116</v>
      </c>
      <c r="O586" s="50">
        <f t="shared" si="101"/>
        <v>65.002053388090346</v>
      </c>
      <c r="P586" s="51">
        <f>IF(AND(OR(AND(H586&lt;=Gesamt!$B$11,G586&lt;=Gesamt!$B$11),AND(H586&gt;0,H586&lt;=Gesamt!$B$11)), O586&gt;=Gesamt!$B$4),VLOOKUP(O586,Gesamt!$B$4:$C$9,2),0)</f>
        <v>12</v>
      </c>
      <c r="Q586" s="37">
        <f>IF(M586&gt;0,((P586*K586/12)/O586*N586*((1+L586)^M586))/((1+Gesamt!$B$29)^(O586-N586)),0)</f>
        <v>0</v>
      </c>
      <c r="R586" s="52">
        <f>(F586+(IF(C586="W",IF(F586&lt;23347,VLOOKUP(23346,Staffelung,2,FALSE)*365.25,IF(F586&gt;24990,VLOOKUP(24991,Staffelung,2,FALSE)*365.25,VLOOKUP(F586,Staffelung,2,FALSE)*365.25)),Gesamt!$B$26*365.25)))</f>
        <v>23741.25</v>
      </c>
      <c r="S586" s="52">
        <f t="shared" si="98"/>
        <v>23742</v>
      </c>
      <c r="T586" s="53">
        <f t="shared" si="102"/>
        <v>65</v>
      </c>
      <c r="U586" s="49">
        <f t="shared" si="99"/>
        <v>-50.997946611909654</v>
      </c>
      <c r="V586" s="50">
        <f>(Gesamt!$B$2-IF(I586=0,G586,I586))/365.25</f>
        <v>116</v>
      </c>
      <c r="W586" s="50">
        <f t="shared" si="103"/>
        <v>65.002053388090346</v>
      </c>
      <c r="X586" s="54">
        <f>(F586+(IF(C586="W",IF(F586&lt;23347,VLOOKUP(23346,Staffelung,2,FALSE)*365.25,IF(F586&gt;24990,VLOOKUP(24991,Staffelung,2,FALSE)*365.25,VLOOKUP(F586,Staffelung,2,FALSE)*365.25)),Gesamt!$B$26*365.25)))</f>
        <v>23741.25</v>
      </c>
      <c r="Y586" s="52">
        <f t="shared" si="100"/>
        <v>23742</v>
      </c>
      <c r="Z586" s="53">
        <f t="shared" si="104"/>
        <v>65</v>
      </c>
      <c r="AA586" s="55">
        <f>IF(YEAR(Y586)&lt;=YEAR(Gesamt!$B$2),0,IF(V586&lt;Gesamt!$B$32,(IF(I586=0,G586,I586)+365.25*Gesamt!$B$32),0))</f>
        <v>0</v>
      </c>
      <c r="AB586" s="56">
        <f>IF(U586&lt;Gesamt!$B$36,Gesamt!$C$36,IF(U586&lt;Gesamt!$B$37,Gesamt!$C$37,IF(U586&lt;Gesamt!$B$38,Gesamt!$C$38,Gesamt!$C$39)))</f>
        <v>0</v>
      </c>
      <c r="AC586" s="36">
        <f>IF(AA586&gt;0,IF(AA586&lt;X586,K586/12*Gesamt!$C$32*(1+L586)^(Gesamt!$B$32-VB!V586)*(1+$K$4),0),0)</f>
        <v>0</v>
      </c>
      <c r="AD586" s="36">
        <f>(AC586/Gesamt!$B$32*V586/((1+Gesamt!$B$29)^(Gesamt!$B$32-VB!V586))*(1+AB586))</f>
        <v>0</v>
      </c>
      <c r="AE586" s="55">
        <f>IF(YEAR($Y586)&lt;=YEAR(Gesamt!$B$2),0,IF($V586&lt;Gesamt!$B$33,(IF($I586=0,$G586,$I586)+365.25*Gesamt!$B$33),0))</f>
        <v>0</v>
      </c>
      <c r="AF586" s="36" t="b">
        <f>IF(AE586&gt;0,IF(AE586&lt;$Y586,$K586/12*Gesamt!$C$33*(1+$L586)^(Gesamt!$B$33-VB!$V586)*(1+$K$4),IF(W586&gt;=35,K586/12*Gesamt!$C$33*(1+L586)^(W586-VB!V586)*(1+$K$4),0)))</f>
        <v>0</v>
      </c>
      <c r="AG586" s="36">
        <f>IF(W586&gt;=40,(AF586/Gesamt!$B$33*V586/((1+Gesamt!$B$29)^(Gesamt!$B$33-VB!V586))*(1+AB586)),IF(W586&gt;=35,(AF586/W586*V586/((1+Gesamt!$B$29)^(W586-VB!V586))*(1+AB586)),0))</f>
        <v>0</v>
      </c>
    </row>
    <row r="587" spans="4:33" x14ac:dyDescent="0.15">
      <c r="D587" s="41"/>
      <c r="F587" s="40"/>
      <c r="G587" s="40"/>
      <c r="J587" s="47"/>
      <c r="K587" s="32">
        <f t="shared" si="96"/>
        <v>0</v>
      </c>
      <c r="L587" s="48">
        <v>1.4999999999999999E-2</v>
      </c>
      <c r="M587" s="49">
        <f t="shared" si="97"/>
        <v>-50.997946611909654</v>
      </c>
      <c r="N587" s="50">
        <f>(Gesamt!$B$2-IF(H587=0,G587,H587))/365.25</f>
        <v>116</v>
      </c>
      <c r="O587" s="50">
        <f t="shared" si="101"/>
        <v>65.002053388090346</v>
      </c>
      <c r="P587" s="51">
        <f>IF(AND(OR(AND(H587&lt;=Gesamt!$B$11,G587&lt;=Gesamt!$B$11),AND(H587&gt;0,H587&lt;=Gesamt!$B$11)), O587&gt;=Gesamt!$B$4),VLOOKUP(O587,Gesamt!$B$4:$C$9,2),0)</f>
        <v>12</v>
      </c>
      <c r="Q587" s="37">
        <f>IF(M587&gt;0,((P587*K587/12)/O587*N587*((1+L587)^M587))/((1+Gesamt!$B$29)^(O587-N587)),0)</f>
        <v>0</v>
      </c>
      <c r="R587" s="52">
        <f>(F587+(IF(C587="W",IF(F587&lt;23347,VLOOKUP(23346,Staffelung,2,FALSE)*365.25,IF(F587&gt;24990,VLOOKUP(24991,Staffelung,2,FALSE)*365.25,VLOOKUP(F587,Staffelung,2,FALSE)*365.25)),Gesamt!$B$26*365.25)))</f>
        <v>23741.25</v>
      </c>
      <c r="S587" s="52">
        <f t="shared" si="98"/>
        <v>23742</v>
      </c>
      <c r="T587" s="53">
        <f t="shared" si="102"/>
        <v>65</v>
      </c>
      <c r="U587" s="49">
        <f t="shared" si="99"/>
        <v>-50.997946611909654</v>
      </c>
      <c r="V587" s="50">
        <f>(Gesamt!$B$2-IF(I587=0,G587,I587))/365.25</f>
        <v>116</v>
      </c>
      <c r="W587" s="50">
        <f t="shared" si="103"/>
        <v>65.002053388090346</v>
      </c>
      <c r="X587" s="54">
        <f>(F587+(IF(C587="W",IF(F587&lt;23347,VLOOKUP(23346,Staffelung,2,FALSE)*365.25,IF(F587&gt;24990,VLOOKUP(24991,Staffelung,2,FALSE)*365.25,VLOOKUP(F587,Staffelung,2,FALSE)*365.25)),Gesamt!$B$26*365.25)))</f>
        <v>23741.25</v>
      </c>
      <c r="Y587" s="52">
        <f t="shared" si="100"/>
        <v>23742</v>
      </c>
      <c r="Z587" s="53">
        <f t="shared" si="104"/>
        <v>65</v>
      </c>
      <c r="AA587" s="55">
        <f>IF(YEAR(Y587)&lt;=YEAR(Gesamt!$B$2),0,IF(V587&lt;Gesamt!$B$32,(IF(I587=0,G587,I587)+365.25*Gesamt!$B$32),0))</f>
        <v>0</v>
      </c>
      <c r="AB587" s="56">
        <f>IF(U587&lt;Gesamt!$B$36,Gesamt!$C$36,IF(U587&lt;Gesamt!$B$37,Gesamt!$C$37,IF(U587&lt;Gesamt!$B$38,Gesamt!$C$38,Gesamt!$C$39)))</f>
        <v>0</v>
      </c>
      <c r="AC587" s="36">
        <f>IF(AA587&gt;0,IF(AA587&lt;X587,K587/12*Gesamt!$C$32*(1+L587)^(Gesamt!$B$32-VB!V587)*(1+$K$4),0),0)</f>
        <v>0</v>
      </c>
      <c r="AD587" s="36">
        <f>(AC587/Gesamt!$B$32*V587/((1+Gesamt!$B$29)^(Gesamt!$B$32-VB!V587))*(1+AB587))</f>
        <v>0</v>
      </c>
      <c r="AE587" s="55">
        <f>IF(YEAR($Y587)&lt;=YEAR(Gesamt!$B$2),0,IF($V587&lt;Gesamt!$B$33,(IF($I587=0,$G587,$I587)+365.25*Gesamt!$B$33),0))</f>
        <v>0</v>
      </c>
      <c r="AF587" s="36" t="b">
        <f>IF(AE587&gt;0,IF(AE587&lt;$Y587,$K587/12*Gesamt!$C$33*(1+$L587)^(Gesamt!$B$33-VB!$V587)*(1+$K$4),IF(W587&gt;=35,K587/12*Gesamt!$C$33*(1+L587)^(W587-VB!V587)*(1+$K$4),0)))</f>
        <v>0</v>
      </c>
      <c r="AG587" s="36">
        <f>IF(W587&gt;=40,(AF587/Gesamt!$B$33*V587/((1+Gesamt!$B$29)^(Gesamt!$B$33-VB!V587))*(1+AB587)),IF(W587&gt;=35,(AF587/W587*V587/((1+Gesamt!$B$29)^(W587-VB!V587))*(1+AB587)),0))</f>
        <v>0</v>
      </c>
    </row>
    <row r="588" spans="4:33" x14ac:dyDescent="0.15">
      <c r="D588" s="41"/>
      <c r="F588" s="40"/>
      <c r="G588" s="40"/>
      <c r="J588" s="47"/>
      <c r="K588" s="32">
        <f t="shared" si="96"/>
        <v>0</v>
      </c>
      <c r="L588" s="48">
        <v>1.4999999999999999E-2</v>
      </c>
      <c r="M588" s="49">
        <f t="shared" si="97"/>
        <v>-50.997946611909654</v>
      </c>
      <c r="N588" s="50">
        <f>(Gesamt!$B$2-IF(H588=0,G588,H588))/365.25</f>
        <v>116</v>
      </c>
      <c r="O588" s="50">
        <f t="shared" si="101"/>
        <v>65.002053388090346</v>
      </c>
      <c r="P588" s="51">
        <f>IF(AND(OR(AND(H588&lt;=Gesamt!$B$11,G588&lt;=Gesamt!$B$11),AND(H588&gt;0,H588&lt;=Gesamt!$B$11)), O588&gt;=Gesamt!$B$4),VLOOKUP(O588,Gesamt!$B$4:$C$9,2),0)</f>
        <v>12</v>
      </c>
      <c r="Q588" s="37">
        <f>IF(M588&gt;0,((P588*K588/12)/O588*N588*((1+L588)^M588))/((1+Gesamt!$B$29)^(O588-N588)),0)</f>
        <v>0</v>
      </c>
      <c r="R588" s="52">
        <f>(F588+(IF(C588="W",IF(F588&lt;23347,VLOOKUP(23346,Staffelung,2,FALSE)*365.25,IF(F588&gt;24990,VLOOKUP(24991,Staffelung,2,FALSE)*365.25,VLOOKUP(F588,Staffelung,2,FALSE)*365.25)),Gesamt!$B$26*365.25)))</f>
        <v>23741.25</v>
      </c>
      <c r="S588" s="52">
        <f t="shared" si="98"/>
        <v>23742</v>
      </c>
      <c r="T588" s="53">
        <f t="shared" si="102"/>
        <v>65</v>
      </c>
      <c r="U588" s="49">
        <f t="shared" si="99"/>
        <v>-50.997946611909654</v>
      </c>
      <c r="V588" s="50">
        <f>(Gesamt!$B$2-IF(I588=0,G588,I588))/365.25</f>
        <v>116</v>
      </c>
      <c r="W588" s="50">
        <f t="shared" si="103"/>
        <v>65.002053388090346</v>
      </c>
      <c r="X588" s="54">
        <f>(F588+(IF(C588="W",IF(F588&lt;23347,VLOOKUP(23346,Staffelung,2,FALSE)*365.25,IF(F588&gt;24990,VLOOKUP(24991,Staffelung,2,FALSE)*365.25,VLOOKUP(F588,Staffelung,2,FALSE)*365.25)),Gesamt!$B$26*365.25)))</f>
        <v>23741.25</v>
      </c>
      <c r="Y588" s="52">
        <f t="shared" si="100"/>
        <v>23742</v>
      </c>
      <c r="Z588" s="53">
        <f t="shared" si="104"/>
        <v>65</v>
      </c>
      <c r="AA588" s="55">
        <f>IF(YEAR(Y588)&lt;=YEAR(Gesamt!$B$2),0,IF(V588&lt;Gesamt!$B$32,(IF(I588=0,G588,I588)+365.25*Gesamt!$B$32),0))</f>
        <v>0</v>
      </c>
      <c r="AB588" s="56">
        <f>IF(U588&lt;Gesamt!$B$36,Gesamt!$C$36,IF(U588&lt;Gesamt!$B$37,Gesamt!$C$37,IF(U588&lt;Gesamt!$B$38,Gesamt!$C$38,Gesamt!$C$39)))</f>
        <v>0</v>
      </c>
      <c r="AC588" s="36">
        <f>IF(AA588&gt;0,IF(AA588&lt;X588,K588/12*Gesamt!$C$32*(1+L588)^(Gesamt!$B$32-VB!V588)*(1+$K$4),0),0)</f>
        <v>0</v>
      </c>
      <c r="AD588" s="36">
        <f>(AC588/Gesamt!$B$32*V588/((1+Gesamt!$B$29)^(Gesamt!$B$32-VB!V588))*(1+AB588))</f>
        <v>0</v>
      </c>
      <c r="AE588" s="55">
        <f>IF(YEAR($Y588)&lt;=YEAR(Gesamt!$B$2),0,IF($V588&lt;Gesamt!$B$33,(IF($I588=0,$G588,$I588)+365.25*Gesamt!$B$33),0))</f>
        <v>0</v>
      </c>
      <c r="AF588" s="36" t="b">
        <f>IF(AE588&gt;0,IF(AE588&lt;$Y588,$K588/12*Gesamt!$C$33*(1+$L588)^(Gesamt!$B$33-VB!$V588)*(1+$K$4),IF(W588&gt;=35,K588/12*Gesamt!$C$33*(1+L588)^(W588-VB!V588)*(1+$K$4),0)))</f>
        <v>0</v>
      </c>
      <c r="AG588" s="36">
        <f>IF(W588&gt;=40,(AF588/Gesamt!$B$33*V588/((1+Gesamt!$B$29)^(Gesamt!$B$33-VB!V588))*(1+AB588)),IF(W588&gt;=35,(AF588/W588*V588/((1+Gesamt!$B$29)^(W588-VB!V588))*(1+AB588)),0))</f>
        <v>0</v>
      </c>
    </row>
    <row r="589" spans="4:33" x14ac:dyDescent="0.15">
      <c r="D589" s="41"/>
      <c r="F589" s="40"/>
      <c r="G589" s="40"/>
      <c r="J589" s="47"/>
      <c r="K589" s="32">
        <f t="shared" si="96"/>
        <v>0</v>
      </c>
      <c r="L589" s="48">
        <v>1.4999999999999999E-2</v>
      </c>
      <c r="M589" s="49">
        <f t="shared" si="97"/>
        <v>-50.997946611909654</v>
      </c>
      <c r="N589" s="50">
        <f>(Gesamt!$B$2-IF(H589=0,G589,H589))/365.25</f>
        <v>116</v>
      </c>
      <c r="O589" s="50">
        <f t="shared" si="101"/>
        <v>65.002053388090346</v>
      </c>
      <c r="P589" s="51">
        <f>IF(AND(OR(AND(H589&lt;=Gesamt!$B$11,G589&lt;=Gesamt!$B$11),AND(H589&gt;0,H589&lt;=Gesamt!$B$11)), O589&gt;=Gesamt!$B$4),VLOOKUP(O589,Gesamt!$B$4:$C$9,2),0)</f>
        <v>12</v>
      </c>
      <c r="Q589" s="37">
        <f>IF(M589&gt;0,((P589*K589/12)/O589*N589*((1+L589)^M589))/((1+Gesamt!$B$29)^(O589-N589)),0)</f>
        <v>0</v>
      </c>
      <c r="R589" s="52">
        <f>(F589+(IF(C589="W",IF(F589&lt;23347,VLOOKUP(23346,Staffelung,2,FALSE)*365.25,IF(F589&gt;24990,VLOOKUP(24991,Staffelung,2,FALSE)*365.25,VLOOKUP(F589,Staffelung,2,FALSE)*365.25)),Gesamt!$B$26*365.25)))</f>
        <v>23741.25</v>
      </c>
      <c r="S589" s="52">
        <f t="shared" si="98"/>
        <v>23742</v>
      </c>
      <c r="T589" s="53">
        <f t="shared" si="102"/>
        <v>65</v>
      </c>
      <c r="U589" s="49">
        <f t="shared" si="99"/>
        <v>-50.997946611909654</v>
      </c>
      <c r="V589" s="50">
        <f>(Gesamt!$B$2-IF(I589=0,G589,I589))/365.25</f>
        <v>116</v>
      </c>
      <c r="W589" s="50">
        <f t="shared" si="103"/>
        <v>65.002053388090346</v>
      </c>
      <c r="X589" s="54">
        <f>(F589+(IF(C589="W",IF(F589&lt;23347,VLOOKUP(23346,Staffelung,2,FALSE)*365.25,IF(F589&gt;24990,VLOOKUP(24991,Staffelung,2,FALSE)*365.25,VLOOKUP(F589,Staffelung,2,FALSE)*365.25)),Gesamt!$B$26*365.25)))</f>
        <v>23741.25</v>
      </c>
      <c r="Y589" s="52">
        <f t="shared" si="100"/>
        <v>23742</v>
      </c>
      <c r="Z589" s="53">
        <f t="shared" si="104"/>
        <v>65</v>
      </c>
      <c r="AA589" s="55">
        <f>IF(YEAR(Y589)&lt;=YEAR(Gesamt!$B$2),0,IF(V589&lt;Gesamt!$B$32,(IF(I589=0,G589,I589)+365.25*Gesamt!$B$32),0))</f>
        <v>0</v>
      </c>
      <c r="AB589" s="56">
        <f>IF(U589&lt;Gesamt!$B$36,Gesamt!$C$36,IF(U589&lt;Gesamt!$B$37,Gesamt!$C$37,IF(U589&lt;Gesamt!$B$38,Gesamt!$C$38,Gesamt!$C$39)))</f>
        <v>0</v>
      </c>
      <c r="AC589" s="36">
        <f>IF(AA589&gt;0,IF(AA589&lt;X589,K589/12*Gesamt!$C$32*(1+L589)^(Gesamt!$B$32-VB!V589)*(1+$K$4),0),0)</f>
        <v>0</v>
      </c>
      <c r="AD589" s="36">
        <f>(AC589/Gesamt!$B$32*V589/((1+Gesamt!$B$29)^(Gesamt!$B$32-VB!V589))*(1+AB589))</f>
        <v>0</v>
      </c>
      <c r="AE589" s="55">
        <f>IF(YEAR($Y589)&lt;=YEAR(Gesamt!$B$2),0,IF($V589&lt;Gesamt!$B$33,(IF($I589=0,$G589,$I589)+365.25*Gesamt!$B$33),0))</f>
        <v>0</v>
      </c>
      <c r="AF589" s="36" t="b">
        <f>IF(AE589&gt;0,IF(AE589&lt;$Y589,$K589/12*Gesamt!$C$33*(1+$L589)^(Gesamt!$B$33-VB!$V589)*(1+$K$4),IF(W589&gt;=35,K589/12*Gesamt!$C$33*(1+L589)^(W589-VB!V589)*(1+$K$4),0)))</f>
        <v>0</v>
      </c>
      <c r="AG589" s="36">
        <f>IF(W589&gt;=40,(AF589/Gesamt!$B$33*V589/((1+Gesamt!$B$29)^(Gesamt!$B$33-VB!V589))*(1+AB589)),IF(W589&gt;=35,(AF589/W589*V589/((1+Gesamt!$B$29)^(W589-VB!V589))*(1+AB589)),0))</f>
        <v>0</v>
      </c>
    </row>
    <row r="590" spans="4:33" x14ac:dyDescent="0.15">
      <c r="D590" s="41"/>
      <c r="F590" s="40"/>
      <c r="G590" s="40"/>
      <c r="J590" s="47"/>
      <c r="K590" s="32">
        <f t="shared" si="96"/>
        <v>0</v>
      </c>
      <c r="L590" s="48">
        <v>1.4999999999999999E-2</v>
      </c>
      <c r="M590" s="49">
        <f t="shared" si="97"/>
        <v>-50.997946611909654</v>
      </c>
      <c r="N590" s="50">
        <f>(Gesamt!$B$2-IF(H590=0,G590,H590))/365.25</f>
        <v>116</v>
      </c>
      <c r="O590" s="50">
        <f t="shared" si="101"/>
        <v>65.002053388090346</v>
      </c>
      <c r="P590" s="51">
        <f>IF(AND(OR(AND(H590&lt;=Gesamt!$B$11,G590&lt;=Gesamt!$B$11),AND(H590&gt;0,H590&lt;=Gesamt!$B$11)), O590&gt;=Gesamt!$B$4),VLOOKUP(O590,Gesamt!$B$4:$C$9,2),0)</f>
        <v>12</v>
      </c>
      <c r="Q590" s="37">
        <f>IF(M590&gt;0,((P590*K590/12)/O590*N590*((1+L590)^M590))/((1+Gesamt!$B$29)^(O590-N590)),0)</f>
        <v>0</v>
      </c>
      <c r="R590" s="52">
        <f>(F590+(IF(C590="W",IF(F590&lt;23347,VLOOKUP(23346,Staffelung,2,FALSE)*365.25,IF(F590&gt;24990,VLOOKUP(24991,Staffelung,2,FALSE)*365.25,VLOOKUP(F590,Staffelung,2,FALSE)*365.25)),Gesamt!$B$26*365.25)))</f>
        <v>23741.25</v>
      </c>
      <c r="S590" s="52">
        <f t="shared" si="98"/>
        <v>23742</v>
      </c>
      <c r="T590" s="53">
        <f t="shared" si="102"/>
        <v>65</v>
      </c>
      <c r="U590" s="49">
        <f t="shared" si="99"/>
        <v>-50.997946611909654</v>
      </c>
      <c r="V590" s="50">
        <f>(Gesamt!$B$2-IF(I590=0,G590,I590))/365.25</f>
        <v>116</v>
      </c>
      <c r="W590" s="50">
        <f t="shared" si="103"/>
        <v>65.002053388090346</v>
      </c>
      <c r="X590" s="54">
        <f>(F590+(IF(C590="W",IF(F590&lt;23347,VLOOKUP(23346,Staffelung,2,FALSE)*365.25,IF(F590&gt;24990,VLOOKUP(24991,Staffelung,2,FALSE)*365.25,VLOOKUP(F590,Staffelung,2,FALSE)*365.25)),Gesamt!$B$26*365.25)))</f>
        <v>23741.25</v>
      </c>
      <c r="Y590" s="52">
        <f t="shared" si="100"/>
        <v>23742</v>
      </c>
      <c r="Z590" s="53">
        <f t="shared" si="104"/>
        <v>65</v>
      </c>
      <c r="AA590" s="55">
        <f>IF(YEAR(Y590)&lt;=YEAR(Gesamt!$B$2),0,IF(V590&lt;Gesamt!$B$32,(IF(I590=0,G590,I590)+365.25*Gesamt!$B$32),0))</f>
        <v>0</v>
      </c>
      <c r="AB590" s="56">
        <f>IF(U590&lt;Gesamt!$B$36,Gesamt!$C$36,IF(U590&lt;Gesamt!$B$37,Gesamt!$C$37,IF(U590&lt;Gesamt!$B$38,Gesamt!$C$38,Gesamt!$C$39)))</f>
        <v>0</v>
      </c>
      <c r="AC590" s="36">
        <f>IF(AA590&gt;0,IF(AA590&lt;X590,K590/12*Gesamt!$C$32*(1+L590)^(Gesamt!$B$32-VB!V590)*(1+$K$4),0),0)</f>
        <v>0</v>
      </c>
      <c r="AD590" s="36">
        <f>(AC590/Gesamt!$B$32*V590/((1+Gesamt!$B$29)^(Gesamt!$B$32-VB!V590))*(1+AB590))</f>
        <v>0</v>
      </c>
      <c r="AE590" s="55">
        <f>IF(YEAR($Y590)&lt;=YEAR(Gesamt!$B$2),0,IF($V590&lt;Gesamt!$B$33,(IF($I590=0,$G590,$I590)+365.25*Gesamt!$B$33),0))</f>
        <v>0</v>
      </c>
      <c r="AF590" s="36" t="b">
        <f>IF(AE590&gt;0,IF(AE590&lt;$Y590,$K590/12*Gesamt!$C$33*(1+$L590)^(Gesamt!$B$33-VB!$V590)*(1+$K$4),IF(W590&gt;=35,K590/12*Gesamt!$C$33*(1+L590)^(W590-VB!V590)*(1+$K$4),0)))</f>
        <v>0</v>
      </c>
      <c r="AG590" s="36">
        <f>IF(W590&gt;=40,(AF590/Gesamt!$B$33*V590/((1+Gesamt!$B$29)^(Gesamt!$B$33-VB!V590))*(1+AB590)),IF(W590&gt;=35,(AF590/W590*V590/((1+Gesamt!$B$29)^(W590-VB!V590))*(1+AB590)),0))</f>
        <v>0</v>
      </c>
    </row>
    <row r="591" spans="4:33" x14ac:dyDescent="0.15">
      <c r="D591" s="41"/>
      <c r="F591" s="40"/>
      <c r="G591" s="40"/>
      <c r="J591" s="47"/>
      <c r="K591" s="32">
        <f t="shared" si="96"/>
        <v>0</v>
      </c>
      <c r="L591" s="48">
        <v>1.4999999999999999E-2</v>
      </c>
      <c r="M591" s="49">
        <f t="shared" si="97"/>
        <v>-50.997946611909654</v>
      </c>
      <c r="N591" s="50">
        <f>(Gesamt!$B$2-IF(H591=0,G591,H591))/365.25</f>
        <v>116</v>
      </c>
      <c r="O591" s="50">
        <f t="shared" si="101"/>
        <v>65.002053388090346</v>
      </c>
      <c r="P591" s="51">
        <f>IF(AND(OR(AND(H591&lt;=Gesamt!$B$11,G591&lt;=Gesamt!$B$11),AND(H591&gt;0,H591&lt;=Gesamt!$B$11)), O591&gt;=Gesamt!$B$4),VLOOKUP(O591,Gesamt!$B$4:$C$9,2),0)</f>
        <v>12</v>
      </c>
      <c r="Q591" s="37">
        <f>IF(M591&gt;0,((P591*K591/12)/O591*N591*((1+L591)^M591))/((1+Gesamt!$B$29)^(O591-N591)),0)</f>
        <v>0</v>
      </c>
      <c r="R591" s="52">
        <f>(F591+(IF(C591="W",IF(F591&lt;23347,VLOOKUP(23346,Staffelung,2,FALSE)*365.25,IF(F591&gt;24990,VLOOKUP(24991,Staffelung,2,FALSE)*365.25,VLOOKUP(F591,Staffelung,2,FALSE)*365.25)),Gesamt!$B$26*365.25)))</f>
        <v>23741.25</v>
      </c>
      <c r="S591" s="52">
        <f t="shared" si="98"/>
        <v>23742</v>
      </c>
      <c r="T591" s="53">
        <f t="shared" si="102"/>
        <v>65</v>
      </c>
      <c r="U591" s="49">
        <f t="shared" si="99"/>
        <v>-50.997946611909654</v>
      </c>
      <c r="V591" s="50">
        <f>(Gesamt!$B$2-IF(I591=0,G591,I591))/365.25</f>
        <v>116</v>
      </c>
      <c r="W591" s="50">
        <f t="shared" si="103"/>
        <v>65.002053388090346</v>
      </c>
      <c r="X591" s="54">
        <f>(F591+(IF(C591="W",IF(F591&lt;23347,VLOOKUP(23346,Staffelung,2,FALSE)*365.25,IF(F591&gt;24990,VLOOKUP(24991,Staffelung,2,FALSE)*365.25,VLOOKUP(F591,Staffelung,2,FALSE)*365.25)),Gesamt!$B$26*365.25)))</f>
        <v>23741.25</v>
      </c>
      <c r="Y591" s="52">
        <f t="shared" si="100"/>
        <v>23742</v>
      </c>
      <c r="Z591" s="53">
        <f t="shared" si="104"/>
        <v>65</v>
      </c>
      <c r="AA591" s="55">
        <f>IF(YEAR(Y591)&lt;=YEAR(Gesamt!$B$2),0,IF(V591&lt;Gesamt!$B$32,(IF(I591=0,G591,I591)+365.25*Gesamt!$B$32),0))</f>
        <v>0</v>
      </c>
      <c r="AB591" s="56">
        <f>IF(U591&lt;Gesamt!$B$36,Gesamt!$C$36,IF(U591&lt;Gesamt!$B$37,Gesamt!$C$37,IF(U591&lt;Gesamt!$B$38,Gesamt!$C$38,Gesamt!$C$39)))</f>
        <v>0</v>
      </c>
      <c r="AC591" s="36">
        <f>IF(AA591&gt;0,IF(AA591&lt;X591,K591/12*Gesamt!$C$32*(1+L591)^(Gesamt!$B$32-VB!V591)*(1+$K$4),0),0)</f>
        <v>0</v>
      </c>
      <c r="AD591" s="36">
        <f>(AC591/Gesamt!$B$32*V591/((1+Gesamt!$B$29)^(Gesamt!$B$32-VB!V591))*(1+AB591))</f>
        <v>0</v>
      </c>
      <c r="AE591" s="55">
        <f>IF(YEAR($Y591)&lt;=YEAR(Gesamt!$B$2),0,IF($V591&lt;Gesamt!$B$33,(IF($I591=0,$G591,$I591)+365.25*Gesamt!$B$33),0))</f>
        <v>0</v>
      </c>
      <c r="AF591" s="36" t="b">
        <f>IF(AE591&gt;0,IF(AE591&lt;$Y591,$K591/12*Gesamt!$C$33*(1+$L591)^(Gesamt!$B$33-VB!$V591)*(1+$K$4),IF(W591&gt;=35,K591/12*Gesamt!$C$33*(1+L591)^(W591-VB!V591)*(1+$K$4),0)))</f>
        <v>0</v>
      </c>
      <c r="AG591" s="36">
        <f>IF(W591&gt;=40,(AF591/Gesamt!$B$33*V591/((1+Gesamt!$B$29)^(Gesamt!$B$33-VB!V591))*(1+AB591)),IF(W591&gt;=35,(AF591/W591*V591/((1+Gesamt!$B$29)^(W591-VB!V591))*(1+AB591)),0))</f>
        <v>0</v>
      </c>
    </row>
    <row r="592" spans="4:33" x14ac:dyDescent="0.15">
      <c r="D592" s="41"/>
      <c r="F592" s="40"/>
      <c r="G592" s="40"/>
      <c r="J592" s="47"/>
      <c r="K592" s="32">
        <f t="shared" si="96"/>
        <v>0</v>
      </c>
      <c r="L592" s="48">
        <v>1.4999999999999999E-2</v>
      </c>
      <c r="M592" s="49">
        <f t="shared" si="97"/>
        <v>-50.997946611909654</v>
      </c>
      <c r="N592" s="50">
        <f>(Gesamt!$B$2-IF(H592=0,G592,H592))/365.25</f>
        <v>116</v>
      </c>
      <c r="O592" s="50">
        <f t="shared" si="101"/>
        <v>65.002053388090346</v>
      </c>
      <c r="P592" s="51">
        <f>IF(AND(OR(AND(H592&lt;=Gesamt!$B$11,G592&lt;=Gesamt!$B$11),AND(H592&gt;0,H592&lt;=Gesamt!$B$11)), O592&gt;=Gesamt!$B$4),VLOOKUP(O592,Gesamt!$B$4:$C$9,2),0)</f>
        <v>12</v>
      </c>
      <c r="Q592" s="37">
        <f>IF(M592&gt;0,((P592*K592/12)/O592*N592*((1+L592)^M592))/((1+Gesamt!$B$29)^(O592-N592)),0)</f>
        <v>0</v>
      </c>
      <c r="R592" s="52">
        <f>(F592+(IF(C592="W",IF(F592&lt;23347,VLOOKUP(23346,Staffelung,2,FALSE)*365.25,IF(F592&gt;24990,VLOOKUP(24991,Staffelung,2,FALSE)*365.25,VLOOKUP(F592,Staffelung,2,FALSE)*365.25)),Gesamt!$B$26*365.25)))</f>
        <v>23741.25</v>
      </c>
      <c r="S592" s="52">
        <f t="shared" si="98"/>
        <v>23742</v>
      </c>
      <c r="T592" s="53">
        <f t="shared" si="102"/>
        <v>65</v>
      </c>
      <c r="U592" s="49">
        <f t="shared" si="99"/>
        <v>-50.997946611909654</v>
      </c>
      <c r="V592" s="50">
        <f>(Gesamt!$B$2-IF(I592=0,G592,I592))/365.25</f>
        <v>116</v>
      </c>
      <c r="W592" s="50">
        <f t="shared" si="103"/>
        <v>65.002053388090346</v>
      </c>
      <c r="X592" s="54">
        <f>(F592+(IF(C592="W",IF(F592&lt;23347,VLOOKUP(23346,Staffelung,2,FALSE)*365.25,IF(F592&gt;24990,VLOOKUP(24991,Staffelung,2,FALSE)*365.25,VLOOKUP(F592,Staffelung,2,FALSE)*365.25)),Gesamt!$B$26*365.25)))</f>
        <v>23741.25</v>
      </c>
      <c r="Y592" s="52">
        <f t="shared" si="100"/>
        <v>23742</v>
      </c>
      <c r="Z592" s="53">
        <f t="shared" si="104"/>
        <v>65</v>
      </c>
      <c r="AA592" s="55">
        <f>IF(YEAR(Y592)&lt;=YEAR(Gesamt!$B$2),0,IF(V592&lt;Gesamt!$B$32,(IF(I592=0,G592,I592)+365.25*Gesamt!$B$32),0))</f>
        <v>0</v>
      </c>
      <c r="AB592" s="56">
        <f>IF(U592&lt;Gesamt!$B$36,Gesamt!$C$36,IF(U592&lt;Gesamt!$B$37,Gesamt!$C$37,IF(U592&lt;Gesamt!$B$38,Gesamt!$C$38,Gesamt!$C$39)))</f>
        <v>0</v>
      </c>
      <c r="AC592" s="36">
        <f>IF(AA592&gt;0,IF(AA592&lt;X592,K592/12*Gesamt!$C$32*(1+L592)^(Gesamt!$B$32-VB!V592)*(1+$K$4),0),0)</f>
        <v>0</v>
      </c>
      <c r="AD592" s="36">
        <f>(AC592/Gesamt!$B$32*V592/((1+Gesamt!$B$29)^(Gesamt!$B$32-VB!V592))*(1+AB592))</f>
        <v>0</v>
      </c>
      <c r="AE592" s="55">
        <f>IF(YEAR($Y592)&lt;=YEAR(Gesamt!$B$2),0,IF($V592&lt;Gesamt!$B$33,(IF($I592=0,$G592,$I592)+365.25*Gesamt!$B$33),0))</f>
        <v>0</v>
      </c>
      <c r="AF592" s="36" t="b">
        <f>IF(AE592&gt;0,IF(AE592&lt;$Y592,$K592/12*Gesamt!$C$33*(1+$L592)^(Gesamt!$B$33-VB!$V592)*(1+$K$4),IF(W592&gt;=35,K592/12*Gesamt!$C$33*(1+L592)^(W592-VB!V592)*(1+$K$4),0)))</f>
        <v>0</v>
      </c>
      <c r="AG592" s="36">
        <f>IF(W592&gt;=40,(AF592/Gesamt!$B$33*V592/((1+Gesamt!$B$29)^(Gesamt!$B$33-VB!V592))*(1+AB592)),IF(W592&gt;=35,(AF592/W592*V592/((1+Gesamt!$B$29)^(W592-VB!V592))*(1+AB592)),0))</f>
        <v>0</v>
      </c>
    </row>
    <row r="593" spans="4:33" x14ac:dyDescent="0.15">
      <c r="D593" s="41"/>
      <c r="F593" s="40"/>
      <c r="G593" s="40"/>
      <c r="J593" s="47"/>
      <c r="K593" s="32">
        <f t="shared" si="96"/>
        <v>0</v>
      </c>
      <c r="L593" s="48">
        <v>1.4999999999999999E-2</v>
      </c>
      <c r="M593" s="49">
        <f t="shared" si="97"/>
        <v>-50.997946611909654</v>
      </c>
      <c r="N593" s="50">
        <f>(Gesamt!$B$2-IF(H593=0,G593,H593))/365.25</f>
        <v>116</v>
      </c>
      <c r="O593" s="50">
        <f t="shared" si="101"/>
        <v>65.002053388090346</v>
      </c>
      <c r="P593" s="51">
        <f>IF(AND(OR(AND(H593&lt;=Gesamt!$B$11,G593&lt;=Gesamt!$B$11),AND(H593&gt;0,H593&lt;=Gesamt!$B$11)), O593&gt;=Gesamt!$B$4),VLOOKUP(O593,Gesamt!$B$4:$C$9,2),0)</f>
        <v>12</v>
      </c>
      <c r="Q593" s="37">
        <f>IF(M593&gt;0,((P593*K593/12)/O593*N593*((1+L593)^M593))/((1+Gesamt!$B$29)^(O593-N593)),0)</f>
        <v>0</v>
      </c>
      <c r="R593" s="52">
        <f>(F593+(IF(C593="W",IF(F593&lt;23347,VLOOKUP(23346,Staffelung,2,FALSE)*365.25,IF(F593&gt;24990,VLOOKUP(24991,Staffelung,2,FALSE)*365.25,VLOOKUP(F593,Staffelung,2,FALSE)*365.25)),Gesamt!$B$26*365.25)))</f>
        <v>23741.25</v>
      </c>
      <c r="S593" s="52">
        <f t="shared" si="98"/>
        <v>23742</v>
      </c>
      <c r="T593" s="53">
        <f t="shared" si="102"/>
        <v>65</v>
      </c>
      <c r="U593" s="49">
        <f t="shared" si="99"/>
        <v>-50.997946611909654</v>
      </c>
      <c r="V593" s="50">
        <f>(Gesamt!$B$2-IF(I593=0,G593,I593))/365.25</f>
        <v>116</v>
      </c>
      <c r="W593" s="50">
        <f t="shared" si="103"/>
        <v>65.002053388090346</v>
      </c>
      <c r="X593" s="54">
        <f>(F593+(IF(C593="W",IF(F593&lt;23347,VLOOKUP(23346,Staffelung,2,FALSE)*365.25,IF(F593&gt;24990,VLOOKUP(24991,Staffelung,2,FALSE)*365.25,VLOOKUP(F593,Staffelung,2,FALSE)*365.25)),Gesamt!$B$26*365.25)))</f>
        <v>23741.25</v>
      </c>
      <c r="Y593" s="52">
        <f t="shared" si="100"/>
        <v>23742</v>
      </c>
      <c r="Z593" s="53">
        <f t="shared" si="104"/>
        <v>65</v>
      </c>
      <c r="AA593" s="55">
        <f>IF(YEAR(Y593)&lt;=YEAR(Gesamt!$B$2),0,IF(V593&lt;Gesamt!$B$32,(IF(I593=0,G593,I593)+365.25*Gesamt!$B$32),0))</f>
        <v>0</v>
      </c>
      <c r="AB593" s="56">
        <f>IF(U593&lt;Gesamt!$B$36,Gesamt!$C$36,IF(U593&lt;Gesamt!$B$37,Gesamt!$C$37,IF(U593&lt;Gesamt!$B$38,Gesamt!$C$38,Gesamt!$C$39)))</f>
        <v>0</v>
      </c>
      <c r="AC593" s="36">
        <f>IF(AA593&gt;0,IF(AA593&lt;X593,K593/12*Gesamt!$C$32*(1+L593)^(Gesamt!$B$32-VB!V593)*(1+$K$4),0),0)</f>
        <v>0</v>
      </c>
      <c r="AD593" s="36">
        <f>(AC593/Gesamt!$B$32*V593/((1+Gesamt!$B$29)^(Gesamt!$B$32-VB!V593))*(1+AB593))</f>
        <v>0</v>
      </c>
      <c r="AE593" s="55">
        <f>IF(YEAR($Y593)&lt;=YEAR(Gesamt!$B$2),0,IF($V593&lt;Gesamt!$B$33,(IF($I593=0,$G593,$I593)+365.25*Gesamt!$B$33),0))</f>
        <v>0</v>
      </c>
      <c r="AF593" s="36" t="b">
        <f>IF(AE593&gt;0,IF(AE593&lt;$Y593,$K593/12*Gesamt!$C$33*(1+$L593)^(Gesamt!$B$33-VB!$V593)*(1+$K$4),IF(W593&gt;=35,K593/12*Gesamt!$C$33*(1+L593)^(W593-VB!V593)*(1+$K$4),0)))</f>
        <v>0</v>
      </c>
      <c r="AG593" s="36">
        <f>IF(W593&gt;=40,(AF593/Gesamt!$B$33*V593/((1+Gesamt!$B$29)^(Gesamt!$B$33-VB!V593))*(1+AB593)),IF(W593&gt;=35,(AF593/W593*V593/((1+Gesamt!$B$29)^(W593-VB!V593))*(1+AB593)),0))</f>
        <v>0</v>
      </c>
    </row>
    <row r="594" spans="4:33" x14ac:dyDescent="0.15">
      <c r="D594" s="41"/>
      <c r="F594" s="40"/>
      <c r="G594" s="40"/>
      <c r="J594" s="47"/>
      <c r="K594" s="32">
        <f t="shared" si="96"/>
        <v>0</v>
      </c>
      <c r="L594" s="48">
        <v>1.4999999999999999E-2</v>
      </c>
      <c r="M594" s="49">
        <f t="shared" si="97"/>
        <v>-50.997946611909654</v>
      </c>
      <c r="N594" s="50">
        <f>(Gesamt!$B$2-IF(H594=0,G594,H594))/365.25</f>
        <v>116</v>
      </c>
      <c r="O594" s="50">
        <f t="shared" si="101"/>
        <v>65.002053388090346</v>
      </c>
      <c r="P594" s="51">
        <f>IF(AND(OR(AND(H594&lt;=Gesamt!$B$11,G594&lt;=Gesamt!$B$11),AND(H594&gt;0,H594&lt;=Gesamt!$B$11)), O594&gt;=Gesamt!$B$4),VLOOKUP(O594,Gesamt!$B$4:$C$9,2),0)</f>
        <v>12</v>
      </c>
      <c r="Q594" s="37">
        <f>IF(M594&gt;0,((P594*K594/12)/O594*N594*((1+L594)^M594))/((1+Gesamt!$B$29)^(O594-N594)),0)</f>
        <v>0</v>
      </c>
      <c r="R594" s="52">
        <f>(F594+(IF(C594="W",IF(F594&lt;23347,VLOOKUP(23346,Staffelung,2,FALSE)*365.25,IF(F594&gt;24990,VLOOKUP(24991,Staffelung,2,FALSE)*365.25,VLOOKUP(F594,Staffelung,2,FALSE)*365.25)),Gesamt!$B$26*365.25)))</f>
        <v>23741.25</v>
      </c>
      <c r="S594" s="52">
        <f t="shared" si="98"/>
        <v>23742</v>
      </c>
      <c r="T594" s="53">
        <f t="shared" si="102"/>
        <v>65</v>
      </c>
      <c r="U594" s="49">
        <f t="shared" si="99"/>
        <v>-50.997946611909654</v>
      </c>
      <c r="V594" s="50">
        <f>(Gesamt!$B$2-IF(I594=0,G594,I594))/365.25</f>
        <v>116</v>
      </c>
      <c r="W594" s="50">
        <f t="shared" si="103"/>
        <v>65.002053388090346</v>
      </c>
      <c r="X594" s="54">
        <f>(F594+(IF(C594="W",IF(F594&lt;23347,VLOOKUP(23346,Staffelung,2,FALSE)*365.25,IF(F594&gt;24990,VLOOKUP(24991,Staffelung,2,FALSE)*365.25,VLOOKUP(F594,Staffelung,2,FALSE)*365.25)),Gesamt!$B$26*365.25)))</f>
        <v>23741.25</v>
      </c>
      <c r="Y594" s="52">
        <f t="shared" si="100"/>
        <v>23742</v>
      </c>
      <c r="Z594" s="53">
        <f t="shared" si="104"/>
        <v>65</v>
      </c>
      <c r="AA594" s="55">
        <f>IF(YEAR(Y594)&lt;=YEAR(Gesamt!$B$2),0,IF(V594&lt;Gesamt!$B$32,(IF(I594=0,G594,I594)+365.25*Gesamt!$B$32),0))</f>
        <v>0</v>
      </c>
      <c r="AB594" s="56">
        <f>IF(U594&lt;Gesamt!$B$36,Gesamt!$C$36,IF(U594&lt;Gesamt!$B$37,Gesamt!$C$37,IF(U594&lt;Gesamt!$B$38,Gesamt!$C$38,Gesamt!$C$39)))</f>
        <v>0</v>
      </c>
      <c r="AC594" s="36">
        <f>IF(AA594&gt;0,IF(AA594&lt;X594,K594/12*Gesamt!$C$32*(1+L594)^(Gesamt!$B$32-VB!V594)*(1+$K$4),0),0)</f>
        <v>0</v>
      </c>
      <c r="AD594" s="36">
        <f>(AC594/Gesamt!$B$32*V594/((1+Gesamt!$B$29)^(Gesamt!$B$32-VB!V594))*(1+AB594))</f>
        <v>0</v>
      </c>
      <c r="AE594" s="55">
        <f>IF(YEAR($Y594)&lt;=YEAR(Gesamt!$B$2),0,IF($V594&lt;Gesamt!$B$33,(IF($I594=0,$G594,$I594)+365.25*Gesamt!$B$33),0))</f>
        <v>0</v>
      </c>
      <c r="AF594" s="36" t="b">
        <f>IF(AE594&gt;0,IF(AE594&lt;$Y594,$K594/12*Gesamt!$C$33*(1+$L594)^(Gesamt!$B$33-VB!$V594)*(1+$K$4),IF(W594&gt;=35,K594/12*Gesamt!$C$33*(1+L594)^(W594-VB!V594)*(1+$K$4),0)))</f>
        <v>0</v>
      </c>
      <c r="AG594" s="36">
        <f>IF(W594&gt;=40,(AF594/Gesamt!$B$33*V594/((1+Gesamt!$B$29)^(Gesamt!$B$33-VB!V594))*(1+AB594)),IF(W594&gt;=35,(AF594/W594*V594/((1+Gesamt!$B$29)^(W594-VB!V594))*(1+AB594)),0))</f>
        <v>0</v>
      </c>
    </row>
    <row r="595" spans="4:33" x14ac:dyDescent="0.15">
      <c r="D595" s="41"/>
      <c r="F595" s="40"/>
      <c r="G595" s="40"/>
      <c r="J595" s="47"/>
      <c r="K595" s="32">
        <f t="shared" si="96"/>
        <v>0</v>
      </c>
      <c r="L595" s="48">
        <v>1.4999999999999999E-2</v>
      </c>
      <c r="M595" s="49">
        <f t="shared" si="97"/>
        <v>-50.997946611909654</v>
      </c>
      <c r="N595" s="50">
        <f>(Gesamt!$B$2-IF(H595=0,G595,H595))/365.25</f>
        <v>116</v>
      </c>
      <c r="O595" s="50">
        <f t="shared" si="101"/>
        <v>65.002053388090346</v>
      </c>
      <c r="P595" s="51">
        <f>IF(AND(OR(AND(H595&lt;=Gesamt!$B$11,G595&lt;=Gesamt!$B$11),AND(H595&gt;0,H595&lt;=Gesamt!$B$11)), O595&gt;=Gesamt!$B$4),VLOOKUP(O595,Gesamt!$B$4:$C$9,2),0)</f>
        <v>12</v>
      </c>
      <c r="Q595" s="37">
        <f>IF(M595&gt;0,((P595*K595/12)/O595*N595*((1+L595)^M595))/((1+Gesamt!$B$29)^(O595-N595)),0)</f>
        <v>0</v>
      </c>
      <c r="R595" s="52">
        <f>(F595+(IF(C595="W",IF(F595&lt;23347,VLOOKUP(23346,Staffelung,2,FALSE)*365.25,IF(F595&gt;24990,VLOOKUP(24991,Staffelung,2,FALSE)*365.25,VLOOKUP(F595,Staffelung,2,FALSE)*365.25)),Gesamt!$B$26*365.25)))</f>
        <v>23741.25</v>
      </c>
      <c r="S595" s="52">
        <f t="shared" si="98"/>
        <v>23742</v>
      </c>
      <c r="T595" s="53">
        <f t="shared" si="102"/>
        <v>65</v>
      </c>
      <c r="U595" s="49">
        <f t="shared" si="99"/>
        <v>-50.997946611909654</v>
      </c>
      <c r="V595" s="50">
        <f>(Gesamt!$B$2-IF(I595=0,G595,I595))/365.25</f>
        <v>116</v>
      </c>
      <c r="W595" s="50">
        <f t="shared" si="103"/>
        <v>65.002053388090346</v>
      </c>
      <c r="X595" s="54">
        <f>(F595+(IF(C595="W",IF(F595&lt;23347,VLOOKUP(23346,Staffelung,2,FALSE)*365.25,IF(F595&gt;24990,VLOOKUP(24991,Staffelung,2,FALSE)*365.25,VLOOKUP(F595,Staffelung,2,FALSE)*365.25)),Gesamt!$B$26*365.25)))</f>
        <v>23741.25</v>
      </c>
      <c r="Y595" s="52">
        <f t="shared" si="100"/>
        <v>23742</v>
      </c>
      <c r="Z595" s="53">
        <f t="shared" si="104"/>
        <v>65</v>
      </c>
      <c r="AA595" s="55">
        <f>IF(YEAR(Y595)&lt;=YEAR(Gesamt!$B$2),0,IF(V595&lt;Gesamt!$B$32,(IF(I595=0,G595,I595)+365.25*Gesamt!$B$32),0))</f>
        <v>0</v>
      </c>
      <c r="AB595" s="56">
        <f>IF(U595&lt;Gesamt!$B$36,Gesamt!$C$36,IF(U595&lt;Gesamt!$B$37,Gesamt!$C$37,IF(U595&lt;Gesamt!$B$38,Gesamt!$C$38,Gesamt!$C$39)))</f>
        <v>0</v>
      </c>
      <c r="AC595" s="36">
        <f>IF(AA595&gt;0,IF(AA595&lt;X595,K595/12*Gesamt!$C$32*(1+L595)^(Gesamt!$B$32-VB!V595)*(1+$K$4),0),0)</f>
        <v>0</v>
      </c>
      <c r="AD595" s="36">
        <f>(AC595/Gesamt!$B$32*V595/((1+Gesamt!$B$29)^(Gesamt!$B$32-VB!V595))*(1+AB595))</f>
        <v>0</v>
      </c>
      <c r="AE595" s="55">
        <f>IF(YEAR($Y595)&lt;=YEAR(Gesamt!$B$2),0,IF($V595&lt;Gesamt!$B$33,(IF($I595=0,$G595,$I595)+365.25*Gesamt!$B$33),0))</f>
        <v>0</v>
      </c>
      <c r="AF595" s="36" t="b">
        <f>IF(AE595&gt;0,IF(AE595&lt;$Y595,$K595/12*Gesamt!$C$33*(1+$L595)^(Gesamt!$B$33-VB!$V595)*(1+$K$4),IF(W595&gt;=35,K595/12*Gesamt!$C$33*(1+L595)^(W595-VB!V595)*(1+$K$4),0)))</f>
        <v>0</v>
      </c>
      <c r="AG595" s="36">
        <f>IF(W595&gt;=40,(AF595/Gesamt!$B$33*V595/((1+Gesamt!$B$29)^(Gesamt!$B$33-VB!V595))*(1+AB595)),IF(W595&gt;=35,(AF595/W595*V595/((1+Gesamt!$B$29)^(W595-VB!V595))*(1+AB595)),0))</f>
        <v>0</v>
      </c>
    </row>
    <row r="596" spans="4:33" x14ac:dyDescent="0.15">
      <c r="D596" s="41"/>
      <c r="F596" s="40"/>
      <c r="G596" s="40"/>
      <c r="J596" s="47"/>
      <c r="K596" s="32">
        <f t="shared" si="96"/>
        <v>0</v>
      </c>
      <c r="L596" s="48">
        <v>1.4999999999999999E-2</v>
      </c>
      <c r="M596" s="49">
        <f t="shared" si="97"/>
        <v>-50.997946611909654</v>
      </c>
      <c r="N596" s="50">
        <f>(Gesamt!$B$2-IF(H596=0,G596,H596))/365.25</f>
        <v>116</v>
      </c>
      <c r="O596" s="50">
        <f t="shared" si="101"/>
        <v>65.002053388090346</v>
      </c>
      <c r="P596" s="51">
        <f>IF(AND(OR(AND(H596&lt;=Gesamt!$B$11,G596&lt;=Gesamt!$B$11),AND(H596&gt;0,H596&lt;=Gesamt!$B$11)), O596&gt;=Gesamt!$B$4),VLOOKUP(O596,Gesamt!$B$4:$C$9,2),0)</f>
        <v>12</v>
      </c>
      <c r="Q596" s="37">
        <f>IF(M596&gt;0,((P596*K596/12)/O596*N596*((1+L596)^M596))/((1+Gesamt!$B$29)^(O596-N596)),0)</f>
        <v>0</v>
      </c>
      <c r="R596" s="52">
        <f>(F596+(IF(C596="W",IF(F596&lt;23347,VLOOKUP(23346,Staffelung,2,FALSE)*365.25,IF(F596&gt;24990,VLOOKUP(24991,Staffelung,2,FALSE)*365.25,VLOOKUP(F596,Staffelung,2,FALSE)*365.25)),Gesamt!$B$26*365.25)))</f>
        <v>23741.25</v>
      </c>
      <c r="S596" s="52">
        <f t="shared" si="98"/>
        <v>23742</v>
      </c>
      <c r="T596" s="53">
        <f t="shared" si="102"/>
        <v>65</v>
      </c>
      <c r="U596" s="49">
        <f t="shared" si="99"/>
        <v>-50.997946611909654</v>
      </c>
      <c r="V596" s="50">
        <f>(Gesamt!$B$2-IF(I596=0,G596,I596))/365.25</f>
        <v>116</v>
      </c>
      <c r="W596" s="50">
        <f t="shared" si="103"/>
        <v>65.002053388090346</v>
      </c>
      <c r="X596" s="54">
        <f>(F596+(IF(C596="W",IF(F596&lt;23347,VLOOKUP(23346,Staffelung,2,FALSE)*365.25,IF(F596&gt;24990,VLOOKUP(24991,Staffelung,2,FALSE)*365.25,VLOOKUP(F596,Staffelung,2,FALSE)*365.25)),Gesamt!$B$26*365.25)))</f>
        <v>23741.25</v>
      </c>
      <c r="Y596" s="52">
        <f t="shared" si="100"/>
        <v>23742</v>
      </c>
      <c r="Z596" s="53">
        <f t="shared" si="104"/>
        <v>65</v>
      </c>
      <c r="AA596" s="55">
        <f>IF(YEAR(Y596)&lt;=YEAR(Gesamt!$B$2),0,IF(V596&lt;Gesamt!$B$32,(IF(I596=0,G596,I596)+365.25*Gesamt!$B$32),0))</f>
        <v>0</v>
      </c>
      <c r="AB596" s="56">
        <f>IF(U596&lt;Gesamt!$B$36,Gesamt!$C$36,IF(U596&lt;Gesamt!$B$37,Gesamt!$C$37,IF(U596&lt;Gesamt!$B$38,Gesamt!$C$38,Gesamt!$C$39)))</f>
        <v>0</v>
      </c>
      <c r="AC596" s="36">
        <f>IF(AA596&gt;0,IF(AA596&lt;X596,K596/12*Gesamt!$C$32*(1+L596)^(Gesamt!$B$32-VB!V596)*(1+$K$4),0),0)</f>
        <v>0</v>
      </c>
      <c r="AD596" s="36">
        <f>(AC596/Gesamt!$B$32*V596/((1+Gesamt!$B$29)^(Gesamt!$B$32-VB!V596))*(1+AB596))</f>
        <v>0</v>
      </c>
      <c r="AE596" s="55">
        <f>IF(YEAR($Y596)&lt;=YEAR(Gesamt!$B$2),0,IF($V596&lt;Gesamt!$B$33,(IF($I596=0,$G596,$I596)+365.25*Gesamt!$B$33),0))</f>
        <v>0</v>
      </c>
      <c r="AF596" s="36" t="b">
        <f>IF(AE596&gt;0,IF(AE596&lt;$Y596,$K596/12*Gesamt!$C$33*(1+$L596)^(Gesamt!$B$33-VB!$V596)*(1+$K$4),IF(W596&gt;=35,K596/12*Gesamt!$C$33*(1+L596)^(W596-VB!V596)*(1+$K$4),0)))</f>
        <v>0</v>
      </c>
      <c r="AG596" s="36">
        <f>IF(W596&gt;=40,(AF596/Gesamt!$B$33*V596/((1+Gesamt!$B$29)^(Gesamt!$B$33-VB!V596))*(1+AB596)),IF(W596&gt;=35,(AF596/W596*V596/((1+Gesamt!$B$29)^(W596-VB!V596))*(1+AB596)),0))</f>
        <v>0</v>
      </c>
    </row>
    <row r="597" spans="4:33" x14ac:dyDescent="0.15">
      <c r="D597" s="41"/>
      <c r="F597" s="40"/>
      <c r="G597" s="40"/>
      <c r="J597" s="47"/>
      <c r="K597" s="32">
        <f t="shared" si="96"/>
        <v>0</v>
      </c>
      <c r="L597" s="48">
        <v>1.4999999999999999E-2</v>
      </c>
      <c r="M597" s="49">
        <f t="shared" si="97"/>
        <v>-50.997946611909654</v>
      </c>
      <c r="N597" s="50">
        <f>(Gesamt!$B$2-IF(H597=0,G597,H597))/365.25</f>
        <v>116</v>
      </c>
      <c r="O597" s="50">
        <f t="shared" si="101"/>
        <v>65.002053388090346</v>
      </c>
      <c r="P597" s="51">
        <f>IF(AND(OR(AND(H597&lt;=Gesamt!$B$11,G597&lt;=Gesamt!$B$11),AND(H597&gt;0,H597&lt;=Gesamt!$B$11)), O597&gt;=Gesamt!$B$4),VLOOKUP(O597,Gesamt!$B$4:$C$9,2),0)</f>
        <v>12</v>
      </c>
      <c r="Q597" s="37">
        <f>IF(M597&gt;0,((P597*K597/12)/O597*N597*((1+L597)^M597))/((1+Gesamt!$B$29)^(O597-N597)),0)</f>
        <v>0</v>
      </c>
      <c r="R597" s="52">
        <f>(F597+(IF(C597="W",IF(F597&lt;23347,VLOOKUP(23346,Staffelung,2,FALSE)*365.25,IF(F597&gt;24990,VLOOKUP(24991,Staffelung,2,FALSE)*365.25,VLOOKUP(F597,Staffelung,2,FALSE)*365.25)),Gesamt!$B$26*365.25)))</f>
        <v>23741.25</v>
      </c>
      <c r="S597" s="52">
        <f t="shared" si="98"/>
        <v>23742</v>
      </c>
      <c r="T597" s="53">
        <f t="shared" si="102"/>
        <v>65</v>
      </c>
      <c r="U597" s="49">
        <f t="shared" si="99"/>
        <v>-50.997946611909654</v>
      </c>
      <c r="V597" s="50">
        <f>(Gesamt!$B$2-IF(I597=0,G597,I597))/365.25</f>
        <v>116</v>
      </c>
      <c r="W597" s="50">
        <f t="shared" si="103"/>
        <v>65.002053388090346</v>
      </c>
      <c r="X597" s="54">
        <f>(F597+(IF(C597="W",IF(F597&lt;23347,VLOOKUP(23346,Staffelung,2,FALSE)*365.25,IF(F597&gt;24990,VLOOKUP(24991,Staffelung,2,FALSE)*365.25,VLOOKUP(F597,Staffelung,2,FALSE)*365.25)),Gesamt!$B$26*365.25)))</f>
        <v>23741.25</v>
      </c>
      <c r="Y597" s="52">
        <f t="shared" si="100"/>
        <v>23742</v>
      </c>
      <c r="Z597" s="53">
        <f t="shared" si="104"/>
        <v>65</v>
      </c>
      <c r="AA597" s="55">
        <f>IF(YEAR(Y597)&lt;=YEAR(Gesamt!$B$2),0,IF(V597&lt;Gesamt!$B$32,(IF(I597=0,G597,I597)+365.25*Gesamt!$B$32),0))</f>
        <v>0</v>
      </c>
      <c r="AB597" s="56">
        <f>IF(U597&lt;Gesamt!$B$36,Gesamt!$C$36,IF(U597&lt;Gesamt!$B$37,Gesamt!$C$37,IF(U597&lt;Gesamt!$B$38,Gesamt!$C$38,Gesamt!$C$39)))</f>
        <v>0</v>
      </c>
      <c r="AC597" s="36">
        <f>IF(AA597&gt;0,IF(AA597&lt;X597,K597/12*Gesamt!$C$32*(1+L597)^(Gesamt!$B$32-VB!V597)*(1+$K$4),0),0)</f>
        <v>0</v>
      </c>
      <c r="AD597" s="36">
        <f>(AC597/Gesamt!$B$32*V597/((1+Gesamt!$B$29)^(Gesamt!$B$32-VB!V597))*(1+AB597))</f>
        <v>0</v>
      </c>
      <c r="AE597" s="55">
        <f>IF(YEAR($Y597)&lt;=YEAR(Gesamt!$B$2),0,IF($V597&lt;Gesamt!$B$33,(IF($I597=0,$G597,$I597)+365.25*Gesamt!$B$33),0))</f>
        <v>0</v>
      </c>
      <c r="AF597" s="36" t="b">
        <f>IF(AE597&gt;0,IF(AE597&lt;$Y597,$K597/12*Gesamt!$C$33*(1+$L597)^(Gesamt!$B$33-VB!$V597)*(1+$K$4),IF(W597&gt;=35,K597/12*Gesamt!$C$33*(1+L597)^(W597-VB!V597)*(1+$K$4),0)))</f>
        <v>0</v>
      </c>
      <c r="AG597" s="36">
        <f>IF(W597&gt;=40,(AF597/Gesamt!$B$33*V597/((1+Gesamt!$B$29)^(Gesamt!$B$33-VB!V597))*(1+AB597)),IF(W597&gt;=35,(AF597/W597*V597/((1+Gesamt!$B$29)^(W597-VB!V597))*(1+AB597)),0))</f>
        <v>0</v>
      </c>
    </row>
    <row r="598" spans="4:33" x14ac:dyDescent="0.15">
      <c r="D598" s="41"/>
      <c r="F598" s="40"/>
      <c r="G598" s="40"/>
      <c r="J598" s="47"/>
      <c r="K598" s="32">
        <f t="shared" si="96"/>
        <v>0</v>
      </c>
      <c r="L598" s="48">
        <v>1.4999999999999999E-2</v>
      </c>
      <c r="M598" s="49">
        <f t="shared" si="97"/>
        <v>-50.997946611909654</v>
      </c>
      <c r="N598" s="50">
        <f>(Gesamt!$B$2-IF(H598=0,G598,H598))/365.25</f>
        <v>116</v>
      </c>
      <c r="O598" s="50">
        <f t="shared" si="101"/>
        <v>65.002053388090346</v>
      </c>
      <c r="P598" s="51">
        <f>IF(AND(OR(AND(H598&lt;=Gesamt!$B$11,G598&lt;=Gesamt!$B$11),AND(H598&gt;0,H598&lt;=Gesamt!$B$11)), O598&gt;=Gesamt!$B$4),VLOOKUP(O598,Gesamt!$B$4:$C$9,2),0)</f>
        <v>12</v>
      </c>
      <c r="Q598" s="37">
        <f>IF(M598&gt;0,((P598*K598/12)/O598*N598*((1+L598)^M598))/((1+Gesamt!$B$29)^(O598-N598)),0)</f>
        <v>0</v>
      </c>
      <c r="R598" s="52">
        <f>(F598+(IF(C598="W",IF(F598&lt;23347,VLOOKUP(23346,Staffelung,2,FALSE)*365.25,IF(F598&gt;24990,VLOOKUP(24991,Staffelung,2,FALSE)*365.25,VLOOKUP(F598,Staffelung,2,FALSE)*365.25)),Gesamt!$B$26*365.25)))</f>
        <v>23741.25</v>
      </c>
      <c r="S598" s="52">
        <f t="shared" si="98"/>
        <v>23742</v>
      </c>
      <c r="T598" s="53">
        <f t="shared" si="102"/>
        <v>65</v>
      </c>
      <c r="U598" s="49">
        <f t="shared" si="99"/>
        <v>-50.997946611909654</v>
      </c>
      <c r="V598" s="50">
        <f>(Gesamt!$B$2-IF(I598=0,G598,I598))/365.25</f>
        <v>116</v>
      </c>
      <c r="W598" s="50">
        <f t="shared" si="103"/>
        <v>65.002053388090346</v>
      </c>
      <c r="X598" s="54">
        <f>(F598+(IF(C598="W",IF(F598&lt;23347,VLOOKUP(23346,Staffelung,2,FALSE)*365.25,IF(F598&gt;24990,VLOOKUP(24991,Staffelung,2,FALSE)*365.25,VLOOKUP(F598,Staffelung,2,FALSE)*365.25)),Gesamt!$B$26*365.25)))</f>
        <v>23741.25</v>
      </c>
      <c r="Y598" s="52">
        <f t="shared" si="100"/>
        <v>23742</v>
      </c>
      <c r="Z598" s="53">
        <f t="shared" si="104"/>
        <v>65</v>
      </c>
      <c r="AA598" s="55">
        <f>IF(YEAR(Y598)&lt;=YEAR(Gesamt!$B$2),0,IF(V598&lt;Gesamt!$B$32,(IF(I598=0,G598,I598)+365.25*Gesamt!$B$32),0))</f>
        <v>0</v>
      </c>
      <c r="AB598" s="56">
        <f>IF(U598&lt;Gesamt!$B$36,Gesamt!$C$36,IF(U598&lt;Gesamt!$B$37,Gesamt!$C$37,IF(U598&lt;Gesamt!$B$38,Gesamt!$C$38,Gesamt!$C$39)))</f>
        <v>0</v>
      </c>
      <c r="AC598" s="36">
        <f>IF(AA598&gt;0,IF(AA598&lt;X598,K598/12*Gesamt!$C$32*(1+L598)^(Gesamt!$B$32-VB!V598)*(1+$K$4),0),0)</f>
        <v>0</v>
      </c>
      <c r="AD598" s="36">
        <f>(AC598/Gesamt!$B$32*V598/((1+Gesamt!$B$29)^(Gesamt!$B$32-VB!V598))*(1+AB598))</f>
        <v>0</v>
      </c>
      <c r="AE598" s="55">
        <f>IF(YEAR($Y598)&lt;=YEAR(Gesamt!$B$2),0,IF($V598&lt;Gesamt!$B$33,(IF($I598=0,$G598,$I598)+365.25*Gesamt!$B$33),0))</f>
        <v>0</v>
      </c>
      <c r="AF598" s="36" t="b">
        <f>IF(AE598&gt;0,IF(AE598&lt;$Y598,$K598/12*Gesamt!$C$33*(1+$L598)^(Gesamt!$B$33-VB!$V598)*(1+$K$4),IF(W598&gt;=35,K598/12*Gesamt!$C$33*(1+L598)^(W598-VB!V598)*(1+$K$4),0)))</f>
        <v>0</v>
      </c>
      <c r="AG598" s="36">
        <f>IF(W598&gt;=40,(AF598/Gesamt!$B$33*V598/((1+Gesamt!$B$29)^(Gesamt!$B$33-VB!V598))*(1+AB598)),IF(W598&gt;=35,(AF598/W598*V598/((1+Gesamt!$B$29)^(W598-VB!V598))*(1+AB598)),0))</f>
        <v>0</v>
      </c>
    </row>
    <row r="599" spans="4:33" x14ac:dyDescent="0.15">
      <c r="D599" s="41"/>
      <c r="F599" s="40"/>
      <c r="G599" s="40"/>
      <c r="J599" s="47"/>
      <c r="K599" s="32">
        <f t="shared" si="96"/>
        <v>0</v>
      </c>
      <c r="L599" s="48">
        <v>1.4999999999999999E-2</v>
      </c>
      <c r="M599" s="49">
        <f t="shared" si="97"/>
        <v>-50.997946611909654</v>
      </c>
      <c r="N599" s="50">
        <f>(Gesamt!$B$2-IF(H599=0,G599,H599))/365.25</f>
        <v>116</v>
      </c>
      <c r="O599" s="50">
        <f t="shared" si="101"/>
        <v>65.002053388090346</v>
      </c>
      <c r="P599" s="51">
        <f>IF(AND(OR(AND(H599&lt;=Gesamt!$B$11,G599&lt;=Gesamt!$B$11),AND(H599&gt;0,H599&lt;=Gesamt!$B$11)), O599&gt;=Gesamt!$B$4),VLOOKUP(O599,Gesamt!$B$4:$C$9,2),0)</f>
        <v>12</v>
      </c>
      <c r="Q599" s="37">
        <f>IF(M599&gt;0,((P599*K599/12)/O599*N599*((1+L599)^M599))/((1+Gesamt!$B$29)^(O599-N599)),0)</f>
        <v>0</v>
      </c>
      <c r="R599" s="52">
        <f>(F599+(IF(C599="W",IF(F599&lt;23347,VLOOKUP(23346,Staffelung,2,FALSE)*365.25,IF(F599&gt;24990,VLOOKUP(24991,Staffelung,2,FALSE)*365.25,VLOOKUP(F599,Staffelung,2,FALSE)*365.25)),Gesamt!$B$26*365.25)))</f>
        <v>23741.25</v>
      </c>
      <c r="S599" s="52">
        <f t="shared" si="98"/>
        <v>23742</v>
      </c>
      <c r="T599" s="53">
        <f t="shared" si="102"/>
        <v>65</v>
      </c>
      <c r="U599" s="49">
        <f t="shared" si="99"/>
        <v>-50.997946611909654</v>
      </c>
      <c r="V599" s="50">
        <f>(Gesamt!$B$2-IF(I599=0,G599,I599))/365.25</f>
        <v>116</v>
      </c>
      <c r="W599" s="50">
        <f t="shared" si="103"/>
        <v>65.002053388090346</v>
      </c>
      <c r="X599" s="54">
        <f>(F599+(IF(C599="W",IF(F599&lt;23347,VLOOKUP(23346,Staffelung,2,FALSE)*365.25,IF(F599&gt;24990,VLOOKUP(24991,Staffelung,2,FALSE)*365.25,VLOOKUP(F599,Staffelung,2,FALSE)*365.25)),Gesamt!$B$26*365.25)))</f>
        <v>23741.25</v>
      </c>
      <c r="Y599" s="52">
        <f t="shared" si="100"/>
        <v>23742</v>
      </c>
      <c r="Z599" s="53">
        <f t="shared" si="104"/>
        <v>65</v>
      </c>
      <c r="AA599" s="55">
        <f>IF(YEAR(Y599)&lt;=YEAR(Gesamt!$B$2),0,IF(V599&lt;Gesamt!$B$32,(IF(I599=0,G599,I599)+365.25*Gesamt!$B$32),0))</f>
        <v>0</v>
      </c>
      <c r="AB599" s="56">
        <f>IF(U599&lt;Gesamt!$B$36,Gesamt!$C$36,IF(U599&lt;Gesamt!$B$37,Gesamt!$C$37,IF(U599&lt;Gesamt!$B$38,Gesamt!$C$38,Gesamt!$C$39)))</f>
        <v>0</v>
      </c>
      <c r="AC599" s="36">
        <f>IF(AA599&gt;0,IF(AA599&lt;X599,K599/12*Gesamt!$C$32*(1+L599)^(Gesamt!$B$32-VB!V599)*(1+$K$4),0),0)</f>
        <v>0</v>
      </c>
      <c r="AD599" s="36">
        <f>(AC599/Gesamt!$B$32*V599/((1+Gesamt!$B$29)^(Gesamt!$B$32-VB!V599))*(1+AB599))</f>
        <v>0</v>
      </c>
      <c r="AE599" s="55">
        <f>IF(YEAR($Y599)&lt;=YEAR(Gesamt!$B$2),0,IF($V599&lt;Gesamt!$B$33,(IF($I599=0,$G599,$I599)+365.25*Gesamt!$B$33),0))</f>
        <v>0</v>
      </c>
      <c r="AF599" s="36" t="b">
        <f>IF(AE599&gt;0,IF(AE599&lt;$Y599,$K599/12*Gesamt!$C$33*(1+$L599)^(Gesamt!$B$33-VB!$V599)*(1+$K$4),IF(W599&gt;=35,K599/12*Gesamt!$C$33*(1+L599)^(W599-VB!V599)*(1+$K$4),0)))</f>
        <v>0</v>
      </c>
      <c r="AG599" s="36">
        <f>IF(W599&gt;=40,(AF599/Gesamt!$B$33*V599/((1+Gesamt!$B$29)^(Gesamt!$B$33-VB!V599))*(1+AB599)),IF(W599&gt;=35,(AF599/W599*V599/((1+Gesamt!$B$29)^(W599-VB!V599))*(1+AB599)),0))</f>
        <v>0</v>
      </c>
    </row>
    <row r="600" spans="4:33" x14ac:dyDescent="0.15">
      <c r="D600" s="41"/>
      <c r="F600" s="40"/>
      <c r="G600" s="40"/>
      <c r="J600" s="47"/>
      <c r="K600" s="32">
        <f t="shared" si="96"/>
        <v>0</v>
      </c>
      <c r="L600" s="48">
        <v>1.4999999999999999E-2</v>
      </c>
      <c r="M600" s="49">
        <f t="shared" si="97"/>
        <v>-50.997946611909654</v>
      </c>
      <c r="N600" s="50">
        <f>(Gesamt!$B$2-IF(H600=0,G600,H600))/365.25</f>
        <v>116</v>
      </c>
      <c r="O600" s="50">
        <f t="shared" si="101"/>
        <v>65.002053388090346</v>
      </c>
      <c r="P600" s="51">
        <f>IF(AND(OR(AND(H600&lt;=Gesamt!$B$11,G600&lt;=Gesamt!$B$11),AND(H600&gt;0,H600&lt;=Gesamt!$B$11)), O600&gt;=Gesamt!$B$4),VLOOKUP(O600,Gesamt!$B$4:$C$9,2),0)</f>
        <v>12</v>
      </c>
      <c r="Q600" s="37">
        <f>IF(M600&gt;0,((P600*K600/12)/O600*N600*((1+L600)^M600))/((1+Gesamt!$B$29)^(O600-N600)),0)</f>
        <v>0</v>
      </c>
      <c r="R600" s="52">
        <f>(F600+(IF(C600="W",IF(F600&lt;23347,VLOOKUP(23346,Staffelung,2,FALSE)*365.25,IF(F600&gt;24990,VLOOKUP(24991,Staffelung,2,FALSE)*365.25,VLOOKUP(F600,Staffelung,2,FALSE)*365.25)),Gesamt!$B$26*365.25)))</f>
        <v>23741.25</v>
      </c>
      <c r="S600" s="52">
        <f t="shared" si="98"/>
        <v>23742</v>
      </c>
      <c r="T600" s="53">
        <f t="shared" si="102"/>
        <v>65</v>
      </c>
      <c r="U600" s="49">
        <f t="shared" si="99"/>
        <v>-50.997946611909654</v>
      </c>
      <c r="V600" s="50">
        <f>(Gesamt!$B$2-IF(I600=0,G600,I600))/365.25</f>
        <v>116</v>
      </c>
      <c r="W600" s="50">
        <f t="shared" si="103"/>
        <v>65.002053388090346</v>
      </c>
      <c r="X600" s="54">
        <f>(F600+(IF(C600="W",IF(F600&lt;23347,VLOOKUP(23346,Staffelung,2,FALSE)*365.25,IF(F600&gt;24990,VLOOKUP(24991,Staffelung,2,FALSE)*365.25,VLOOKUP(F600,Staffelung,2,FALSE)*365.25)),Gesamt!$B$26*365.25)))</f>
        <v>23741.25</v>
      </c>
      <c r="Y600" s="52">
        <f t="shared" si="100"/>
        <v>23742</v>
      </c>
      <c r="Z600" s="53">
        <f t="shared" si="104"/>
        <v>65</v>
      </c>
      <c r="AA600" s="55">
        <f>IF(YEAR(Y600)&lt;=YEAR(Gesamt!$B$2),0,IF(V600&lt;Gesamt!$B$32,(IF(I600=0,G600,I600)+365.25*Gesamt!$B$32),0))</f>
        <v>0</v>
      </c>
      <c r="AB600" s="56">
        <f>IF(U600&lt;Gesamt!$B$36,Gesamt!$C$36,IF(U600&lt;Gesamt!$B$37,Gesamt!$C$37,IF(U600&lt;Gesamt!$B$38,Gesamt!$C$38,Gesamt!$C$39)))</f>
        <v>0</v>
      </c>
      <c r="AC600" s="36">
        <f>IF(AA600&gt;0,IF(AA600&lt;X600,K600/12*Gesamt!$C$32*(1+L600)^(Gesamt!$B$32-VB!V600)*(1+$K$4),0),0)</f>
        <v>0</v>
      </c>
      <c r="AD600" s="36">
        <f>(AC600/Gesamt!$B$32*V600/((1+Gesamt!$B$29)^(Gesamt!$B$32-VB!V600))*(1+AB600))</f>
        <v>0</v>
      </c>
      <c r="AE600" s="55">
        <f>IF(YEAR($Y600)&lt;=YEAR(Gesamt!$B$2),0,IF($V600&lt;Gesamt!$B$33,(IF($I600=0,$G600,$I600)+365.25*Gesamt!$B$33),0))</f>
        <v>0</v>
      </c>
      <c r="AF600" s="36" t="b">
        <f>IF(AE600&gt;0,IF(AE600&lt;$Y600,$K600/12*Gesamt!$C$33*(1+$L600)^(Gesamt!$B$33-VB!$V600)*(1+$K$4),IF(W600&gt;=35,K600/12*Gesamt!$C$33*(1+L600)^(W600-VB!V600)*(1+$K$4),0)))</f>
        <v>0</v>
      </c>
      <c r="AG600" s="36">
        <f>IF(W600&gt;=40,(AF600/Gesamt!$B$33*V600/((1+Gesamt!$B$29)^(Gesamt!$B$33-VB!V600))*(1+AB600)),IF(W600&gt;=35,(AF600/W600*V600/((1+Gesamt!$B$29)^(W600-VB!V600))*(1+AB600)),0))</f>
        <v>0</v>
      </c>
    </row>
    <row r="601" spans="4:33" x14ac:dyDescent="0.15">
      <c r="D601" s="41"/>
      <c r="F601" s="40"/>
      <c r="G601" s="40"/>
      <c r="J601" s="47"/>
      <c r="K601" s="32">
        <f t="shared" si="96"/>
        <v>0</v>
      </c>
      <c r="L601" s="48">
        <v>1.4999999999999999E-2</v>
      </c>
      <c r="M601" s="49">
        <f t="shared" si="97"/>
        <v>-50.997946611909654</v>
      </c>
      <c r="N601" s="50">
        <f>(Gesamt!$B$2-IF(H601=0,G601,H601))/365.25</f>
        <v>116</v>
      </c>
      <c r="O601" s="50">
        <f t="shared" si="101"/>
        <v>65.002053388090346</v>
      </c>
      <c r="P601" s="51">
        <f>IF(AND(OR(AND(H601&lt;=Gesamt!$B$11,G601&lt;=Gesamt!$B$11),AND(H601&gt;0,H601&lt;=Gesamt!$B$11)), O601&gt;=Gesamt!$B$4),VLOOKUP(O601,Gesamt!$B$4:$C$9,2),0)</f>
        <v>12</v>
      </c>
      <c r="Q601" s="37">
        <f>IF(M601&gt;0,((P601*K601/12)/O601*N601*((1+L601)^M601))/((1+Gesamt!$B$29)^(O601-N601)),0)</f>
        <v>0</v>
      </c>
      <c r="R601" s="52">
        <f>(F601+(IF(C601="W",IF(F601&lt;23347,VLOOKUP(23346,Staffelung,2,FALSE)*365.25,IF(F601&gt;24990,VLOOKUP(24991,Staffelung,2,FALSE)*365.25,VLOOKUP(F601,Staffelung,2,FALSE)*365.25)),Gesamt!$B$26*365.25)))</f>
        <v>23741.25</v>
      </c>
      <c r="S601" s="52">
        <f t="shared" si="98"/>
        <v>23742</v>
      </c>
      <c r="T601" s="53">
        <f t="shared" si="102"/>
        <v>65</v>
      </c>
      <c r="U601" s="49">
        <f t="shared" si="99"/>
        <v>-50.997946611909654</v>
      </c>
      <c r="V601" s="50">
        <f>(Gesamt!$B$2-IF(I601=0,G601,I601))/365.25</f>
        <v>116</v>
      </c>
      <c r="W601" s="50">
        <f t="shared" si="103"/>
        <v>65.002053388090346</v>
      </c>
      <c r="X601" s="54">
        <f>(F601+(IF(C601="W",IF(F601&lt;23347,VLOOKUP(23346,Staffelung,2,FALSE)*365.25,IF(F601&gt;24990,VLOOKUP(24991,Staffelung,2,FALSE)*365.25,VLOOKUP(F601,Staffelung,2,FALSE)*365.25)),Gesamt!$B$26*365.25)))</f>
        <v>23741.25</v>
      </c>
      <c r="Y601" s="52">
        <f t="shared" si="100"/>
        <v>23742</v>
      </c>
      <c r="Z601" s="53">
        <f t="shared" si="104"/>
        <v>65</v>
      </c>
      <c r="AA601" s="55">
        <f>IF(YEAR(Y601)&lt;=YEAR(Gesamt!$B$2),0,IF(V601&lt;Gesamt!$B$32,(IF(I601=0,G601,I601)+365.25*Gesamt!$B$32),0))</f>
        <v>0</v>
      </c>
      <c r="AB601" s="56">
        <f>IF(U601&lt;Gesamt!$B$36,Gesamt!$C$36,IF(U601&lt;Gesamt!$B$37,Gesamt!$C$37,IF(U601&lt;Gesamt!$B$38,Gesamt!$C$38,Gesamt!$C$39)))</f>
        <v>0</v>
      </c>
      <c r="AC601" s="36">
        <f>IF(AA601&gt;0,IF(AA601&lt;X601,K601/12*Gesamt!$C$32*(1+L601)^(Gesamt!$B$32-VB!V601)*(1+$K$4),0),0)</f>
        <v>0</v>
      </c>
      <c r="AD601" s="36">
        <f>(AC601/Gesamt!$B$32*V601/((1+Gesamt!$B$29)^(Gesamt!$B$32-VB!V601))*(1+AB601))</f>
        <v>0</v>
      </c>
      <c r="AE601" s="55">
        <f>IF(YEAR($Y601)&lt;=YEAR(Gesamt!$B$2),0,IF($V601&lt;Gesamt!$B$33,(IF($I601=0,$G601,$I601)+365.25*Gesamt!$B$33),0))</f>
        <v>0</v>
      </c>
      <c r="AF601" s="36" t="b">
        <f>IF(AE601&gt;0,IF(AE601&lt;$Y601,$K601/12*Gesamt!$C$33*(1+$L601)^(Gesamt!$B$33-VB!$V601)*(1+$K$4),IF(W601&gt;=35,K601/12*Gesamt!$C$33*(1+L601)^(W601-VB!V601)*(1+$K$4),0)))</f>
        <v>0</v>
      </c>
      <c r="AG601" s="36">
        <f>IF(W601&gt;=40,(AF601/Gesamt!$B$33*V601/((1+Gesamt!$B$29)^(Gesamt!$B$33-VB!V601))*(1+AB601)),IF(W601&gt;=35,(AF601/W601*V601/((1+Gesamt!$B$29)^(W601-VB!V601))*(1+AB601)),0))</f>
        <v>0</v>
      </c>
    </row>
    <row r="602" spans="4:33" x14ac:dyDescent="0.15">
      <c r="D602" s="41"/>
      <c r="F602" s="40"/>
      <c r="G602" s="40"/>
      <c r="J602" s="47"/>
      <c r="K602" s="32">
        <f t="shared" si="96"/>
        <v>0</v>
      </c>
      <c r="L602" s="48">
        <v>1.4999999999999999E-2</v>
      </c>
      <c r="M602" s="49">
        <f t="shared" si="97"/>
        <v>-50.997946611909654</v>
      </c>
      <c r="N602" s="50">
        <f>(Gesamt!$B$2-IF(H602=0,G602,H602))/365.25</f>
        <v>116</v>
      </c>
      <c r="O602" s="50">
        <f t="shared" si="101"/>
        <v>65.002053388090346</v>
      </c>
      <c r="P602" s="51">
        <f>IF(AND(OR(AND(H602&lt;=Gesamt!$B$11,G602&lt;=Gesamt!$B$11),AND(H602&gt;0,H602&lt;=Gesamt!$B$11)), O602&gt;=Gesamt!$B$4),VLOOKUP(O602,Gesamt!$B$4:$C$9,2),0)</f>
        <v>12</v>
      </c>
      <c r="Q602" s="37">
        <f>IF(M602&gt;0,((P602*K602/12)/O602*N602*((1+L602)^M602))/((1+Gesamt!$B$29)^(O602-N602)),0)</f>
        <v>0</v>
      </c>
      <c r="R602" s="52">
        <f>(F602+(IF(C602="W",IF(F602&lt;23347,VLOOKUP(23346,Staffelung,2,FALSE)*365.25,IF(F602&gt;24990,VLOOKUP(24991,Staffelung,2,FALSE)*365.25,VLOOKUP(F602,Staffelung,2,FALSE)*365.25)),Gesamt!$B$26*365.25)))</f>
        <v>23741.25</v>
      </c>
      <c r="S602" s="52">
        <f t="shared" si="98"/>
        <v>23742</v>
      </c>
      <c r="T602" s="53">
        <f t="shared" si="102"/>
        <v>65</v>
      </c>
      <c r="U602" s="49">
        <f t="shared" si="99"/>
        <v>-50.997946611909654</v>
      </c>
      <c r="V602" s="50">
        <f>(Gesamt!$B$2-IF(I602=0,G602,I602))/365.25</f>
        <v>116</v>
      </c>
      <c r="W602" s="50">
        <f t="shared" si="103"/>
        <v>65.002053388090346</v>
      </c>
      <c r="X602" s="54">
        <f>(F602+(IF(C602="W",IF(F602&lt;23347,VLOOKUP(23346,Staffelung,2,FALSE)*365.25,IF(F602&gt;24990,VLOOKUP(24991,Staffelung,2,FALSE)*365.25,VLOOKUP(F602,Staffelung,2,FALSE)*365.25)),Gesamt!$B$26*365.25)))</f>
        <v>23741.25</v>
      </c>
      <c r="Y602" s="52">
        <f t="shared" si="100"/>
        <v>23742</v>
      </c>
      <c r="Z602" s="53">
        <f t="shared" si="104"/>
        <v>65</v>
      </c>
      <c r="AA602" s="55">
        <f>IF(YEAR(Y602)&lt;=YEAR(Gesamt!$B$2),0,IF(V602&lt;Gesamt!$B$32,(IF(I602=0,G602,I602)+365.25*Gesamt!$B$32),0))</f>
        <v>0</v>
      </c>
      <c r="AB602" s="56">
        <f>IF(U602&lt;Gesamt!$B$36,Gesamt!$C$36,IF(U602&lt;Gesamt!$B$37,Gesamt!$C$37,IF(U602&lt;Gesamt!$B$38,Gesamt!$C$38,Gesamt!$C$39)))</f>
        <v>0</v>
      </c>
      <c r="AC602" s="36">
        <f>IF(AA602&gt;0,IF(AA602&lt;X602,K602/12*Gesamt!$C$32*(1+L602)^(Gesamt!$B$32-VB!V602)*(1+$K$4),0),0)</f>
        <v>0</v>
      </c>
      <c r="AD602" s="36">
        <f>(AC602/Gesamt!$B$32*V602/((1+Gesamt!$B$29)^(Gesamt!$B$32-VB!V602))*(1+AB602))</f>
        <v>0</v>
      </c>
      <c r="AE602" s="55">
        <f>IF(YEAR($Y602)&lt;=YEAR(Gesamt!$B$2),0,IF($V602&lt;Gesamt!$B$33,(IF($I602=0,$G602,$I602)+365.25*Gesamt!$B$33),0))</f>
        <v>0</v>
      </c>
      <c r="AF602" s="36" t="b">
        <f>IF(AE602&gt;0,IF(AE602&lt;$Y602,$K602/12*Gesamt!$C$33*(1+$L602)^(Gesamt!$B$33-VB!$V602)*(1+$K$4),IF(W602&gt;=35,K602/12*Gesamt!$C$33*(1+L602)^(W602-VB!V602)*(1+$K$4),0)))</f>
        <v>0</v>
      </c>
      <c r="AG602" s="36">
        <f>IF(W602&gt;=40,(AF602/Gesamt!$B$33*V602/((1+Gesamt!$B$29)^(Gesamt!$B$33-VB!V602))*(1+AB602)),IF(W602&gt;=35,(AF602/W602*V602/((1+Gesamt!$B$29)^(W602-VB!V602))*(1+AB602)),0))</f>
        <v>0</v>
      </c>
    </row>
    <row r="603" spans="4:33" x14ac:dyDescent="0.15">
      <c r="D603" s="41"/>
      <c r="F603" s="40"/>
      <c r="G603" s="40"/>
      <c r="J603" s="47"/>
      <c r="K603" s="32">
        <f t="shared" ref="K603:K666" si="105">J603*12</f>
        <v>0</v>
      </c>
      <c r="L603" s="48">
        <v>1.4999999999999999E-2</v>
      </c>
      <c r="M603" s="49">
        <f t="shared" ref="M603:M666" si="106">+O603-N603</f>
        <v>-50.997946611909654</v>
      </c>
      <c r="N603" s="50">
        <f>(Gesamt!$B$2-IF(H603=0,G603,H603))/365.25</f>
        <v>116</v>
      </c>
      <c r="O603" s="50">
        <f t="shared" si="101"/>
        <v>65.002053388090346</v>
      </c>
      <c r="P603" s="51">
        <f>IF(AND(OR(AND(H603&lt;=Gesamt!$B$11,G603&lt;=Gesamt!$B$11),AND(H603&gt;0,H603&lt;=Gesamt!$B$11)), O603&gt;=Gesamt!$B$4),VLOOKUP(O603,Gesamt!$B$4:$C$9,2),0)</f>
        <v>12</v>
      </c>
      <c r="Q603" s="37">
        <f>IF(M603&gt;0,((P603*K603/12)/O603*N603*((1+L603)^M603))/((1+Gesamt!$B$29)^(O603-N603)),0)</f>
        <v>0</v>
      </c>
      <c r="R603" s="52">
        <f>(F603+(IF(C603="W",IF(F603&lt;23347,VLOOKUP(23346,Staffelung,2,FALSE)*365.25,IF(F603&gt;24990,VLOOKUP(24991,Staffelung,2,FALSE)*365.25,VLOOKUP(F603,Staffelung,2,FALSE)*365.25)),Gesamt!$B$26*365.25)))</f>
        <v>23741.25</v>
      </c>
      <c r="S603" s="52">
        <f t="shared" ref="S603:S666" si="107">EOMONTH(R603,0)</f>
        <v>23742</v>
      </c>
      <c r="T603" s="53">
        <f t="shared" si="102"/>
        <v>65</v>
      </c>
      <c r="U603" s="49">
        <f t="shared" ref="U603:U666" si="108">+W603-V603</f>
        <v>-50.997946611909654</v>
      </c>
      <c r="V603" s="50">
        <f>(Gesamt!$B$2-IF(I603=0,G603,I603))/365.25</f>
        <v>116</v>
      </c>
      <c r="W603" s="50">
        <f t="shared" si="103"/>
        <v>65.002053388090346</v>
      </c>
      <c r="X603" s="54">
        <f>(F603+(IF(C603="W",IF(F603&lt;23347,VLOOKUP(23346,Staffelung,2,FALSE)*365.25,IF(F603&gt;24990,VLOOKUP(24991,Staffelung,2,FALSE)*365.25,VLOOKUP(F603,Staffelung,2,FALSE)*365.25)),Gesamt!$B$26*365.25)))</f>
        <v>23741.25</v>
      </c>
      <c r="Y603" s="52">
        <f t="shared" ref="Y603:Y666" si="109">S603</f>
        <v>23742</v>
      </c>
      <c r="Z603" s="53">
        <f t="shared" si="104"/>
        <v>65</v>
      </c>
      <c r="AA603" s="55">
        <f>IF(YEAR(Y603)&lt;=YEAR(Gesamt!$B$2),0,IF(V603&lt;Gesamt!$B$32,(IF(I603=0,G603,I603)+365.25*Gesamt!$B$32),0))</f>
        <v>0</v>
      </c>
      <c r="AB603" s="56">
        <f>IF(U603&lt;Gesamt!$B$36,Gesamt!$C$36,IF(U603&lt;Gesamt!$B$37,Gesamt!$C$37,IF(U603&lt;Gesamt!$B$38,Gesamt!$C$38,Gesamt!$C$39)))</f>
        <v>0</v>
      </c>
      <c r="AC603" s="36">
        <f>IF(AA603&gt;0,IF(AA603&lt;X603,K603/12*Gesamt!$C$32*(1+L603)^(Gesamt!$B$32-VB!V603)*(1+$K$4),0),0)</f>
        <v>0</v>
      </c>
      <c r="AD603" s="36">
        <f>(AC603/Gesamt!$B$32*V603/((1+Gesamt!$B$29)^(Gesamt!$B$32-VB!V603))*(1+AB603))</f>
        <v>0</v>
      </c>
      <c r="AE603" s="55">
        <f>IF(YEAR($Y603)&lt;=YEAR(Gesamt!$B$2),0,IF($V603&lt;Gesamt!$B$33,(IF($I603=0,$G603,$I603)+365.25*Gesamt!$B$33),0))</f>
        <v>0</v>
      </c>
      <c r="AF603" s="36" t="b">
        <f>IF(AE603&gt;0,IF(AE603&lt;$Y603,$K603/12*Gesamt!$C$33*(1+$L603)^(Gesamt!$B$33-VB!$V603)*(1+$K$4),IF(W603&gt;=35,K603/12*Gesamt!$C$33*(1+L603)^(W603-VB!V603)*(1+$K$4),0)))</f>
        <v>0</v>
      </c>
      <c r="AG603" s="36">
        <f>IF(W603&gt;=40,(AF603/Gesamt!$B$33*V603/((1+Gesamt!$B$29)^(Gesamt!$B$33-VB!V603))*(1+AB603)),IF(W603&gt;=35,(AF603/W603*V603/((1+Gesamt!$B$29)^(W603-VB!V603))*(1+AB603)),0))</f>
        <v>0</v>
      </c>
    </row>
    <row r="604" spans="4:33" x14ac:dyDescent="0.15">
      <c r="D604" s="41"/>
      <c r="F604" s="40"/>
      <c r="G604" s="40"/>
      <c r="J604" s="47"/>
      <c r="K604" s="32">
        <f t="shared" si="105"/>
        <v>0</v>
      </c>
      <c r="L604" s="48">
        <v>1.4999999999999999E-2</v>
      </c>
      <c r="M604" s="49">
        <f t="shared" si="106"/>
        <v>-50.997946611909654</v>
      </c>
      <c r="N604" s="50">
        <f>(Gesamt!$B$2-IF(H604=0,G604,H604))/365.25</f>
        <v>116</v>
      </c>
      <c r="O604" s="50">
        <f t="shared" si="101"/>
        <v>65.002053388090346</v>
      </c>
      <c r="P604" s="51">
        <f>IF(AND(OR(AND(H604&lt;=Gesamt!$B$11,G604&lt;=Gesamt!$B$11),AND(H604&gt;0,H604&lt;=Gesamt!$B$11)), O604&gt;=Gesamt!$B$4),VLOOKUP(O604,Gesamt!$B$4:$C$9,2),0)</f>
        <v>12</v>
      </c>
      <c r="Q604" s="37">
        <f>IF(M604&gt;0,((P604*K604/12)/O604*N604*((1+L604)^M604))/((1+Gesamt!$B$29)^(O604-N604)),0)</f>
        <v>0</v>
      </c>
      <c r="R604" s="52">
        <f>(F604+(IF(C604="W",IF(F604&lt;23347,VLOOKUP(23346,Staffelung,2,FALSE)*365.25,IF(F604&gt;24990,VLOOKUP(24991,Staffelung,2,FALSE)*365.25,VLOOKUP(F604,Staffelung,2,FALSE)*365.25)),Gesamt!$B$26*365.25)))</f>
        <v>23741.25</v>
      </c>
      <c r="S604" s="52">
        <f t="shared" si="107"/>
        <v>23742</v>
      </c>
      <c r="T604" s="53">
        <f t="shared" si="102"/>
        <v>65</v>
      </c>
      <c r="U604" s="49">
        <f t="shared" si="108"/>
        <v>-50.997946611909654</v>
      </c>
      <c r="V604" s="50">
        <f>(Gesamt!$B$2-IF(I604=0,G604,I604))/365.25</f>
        <v>116</v>
      </c>
      <c r="W604" s="50">
        <f t="shared" si="103"/>
        <v>65.002053388090346</v>
      </c>
      <c r="X604" s="54">
        <f>(F604+(IF(C604="W",IF(F604&lt;23347,VLOOKUP(23346,Staffelung,2,FALSE)*365.25,IF(F604&gt;24990,VLOOKUP(24991,Staffelung,2,FALSE)*365.25,VLOOKUP(F604,Staffelung,2,FALSE)*365.25)),Gesamt!$B$26*365.25)))</f>
        <v>23741.25</v>
      </c>
      <c r="Y604" s="52">
        <f t="shared" si="109"/>
        <v>23742</v>
      </c>
      <c r="Z604" s="53">
        <f t="shared" si="104"/>
        <v>65</v>
      </c>
      <c r="AA604" s="55">
        <f>IF(YEAR(Y604)&lt;=YEAR(Gesamt!$B$2),0,IF(V604&lt;Gesamt!$B$32,(IF(I604=0,G604,I604)+365.25*Gesamt!$B$32),0))</f>
        <v>0</v>
      </c>
      <c r="AB604" s="56">
        <f>IF(U604&lt;Gesamt!$B$36,Gesamt!$C$36,IF(U604&lt;Gesamt!$B$37,Gesamt!$C$37,IF(U604&lt;Gesamt!$B$38,Gesamt!$C$38,Gesamt!$C$39)))</f>
        <v>0</v>
      </c>
      <c r="AC604" s="36">
        <f>IF(AA604&gt;0,IF(AA604&lt;X604,K604/12*Gesamt!$C$32*(1+L604)^(Gesamt!$B$32-VB!V604)*(1+$K$4),0),0)</f>
        <v>0</v>
      </c>
      <c r="AD604" s="36">
        <f>(AC604/Gesamt!$B$32*V604/((1+Gesamt!$B$29)^(Gesamt!$B$32-VB!V604))*(1+AB604))</f>
        <v>0</v>
      </c>
      <c r="AE604" s="55">
        <f>IF(YEAR($Y604)&lt;=YEAR(Gesamt!$B$2),0,IF($V604&lt;Gesamt!$B$33,(IF($I604=0,$G604,$I604)+365.25*Gesamt!$B$33),0))</f>
        <v>0</v>
      </c>
      <c r="AF604" s="36" t="b">
        <f>IF(AE604&gt;0,IF(AE604&lt;$Y604,$K604/12*Gesamt!$C$33*(1+$L604)^(Gesamt!$B$33-VB!$V604)*(1+$K$4),IF(W604&gt;=35,K604/12*Gesamt!$C$33*(1+L604)^(W604-VB!V604)*(1+$K$4),0)))</f>
        <v>0</v>
      </c>
      <c r="AG604" s="36">
        <f>IF(W604&gt;=40,(AF604/Gesamt!$B$33*V604/((1+Gesamt!$B$29)^(Gesamt!$B$33-VB!V604))*(1+AB604)),IF(W604&gt;=35,(AF604/W604*V604/((1+Gesamt!$B$29)^(W604-VB!V604))*(1+AB604)),0))</f>
        <v>0</v>
      </c>
    </row>
    <row r="605" spans="4:33" x14ac:dyDescent="0.15">
      <c r="D605" s="41"/>
      <c r="F605" s="40"/>
      <c r="G605" s="40"/>
      <c r="J605" s="47"/>
      <c r="K605" s="32">
        <f t="shared" si="105"/>
        <v>0</v>
      </c>
      <c r="L605" s="48">
        <v>1.4999999999999999E-2</v>
      </c>
      <c r="M605" s="49">
        <f t="shared" si="106"/>
        <v>-50.997946611909654</v>
      </c>
      <c r="N605" s="50">
        <f>(Gesamt!$B$2-IF(H605=0,G605,H605))/365.25</f>
        <v>116</v>
      </c>
      <c r="O605" s="50">
        <f t="shared" si="101"/>
        <v>65.002053388090346</v>
      </c>
      <c r="P605" s="51">
        <f>IF(AND(OR(AND(H605&lt;=Gesamt!$B$11,G605&lt;=Gesamt!$B$11),AND(H605&gt;0,H605&lt;=Gesamt!$B$11)), O605&gt;=Gesamt!$B$4),VLOOKUP(O605,Gesamt!$B$4:$C$9,2),0)</f>
        <v>12</v>
      </c>
      <c r="Q605" s="37">
        <f>IF(M605&gt;0,((P605*K605/12)/O605*N605*((1+L605)^M605))/((1+Gesamt!$B$29)^(O605-N605)),0)</f>
        <v>0</v>
      </c>
      <c r="R605" s="52">
        <f>(F605+(IF(C605="W",IF(F605&lt;23347,VLOOKUP(23346,Staffelung,2,FALSE)*365.25,IF(F605&gt;24990,VLOOKUP(24991,Staffelung,2,FALSE)*365.25,VLOOKUP(F605,Staffelung,2,FALSE)*365.25)),Gesamt!$B$26*365.25)))</f>
        <v>23741.25</v>
      </c>
      <c r="S605" s="52">
        <f t="shared" si="107"/>
        <v>23742</v>
      </c>
      <c r="T605" s="53">
        <f t="shared" si="102"/>
        <v>65</v>
      </c>
      <c r="U605" s="49">
        <f t="shared" si="108"/>
        <v>-50.997946611909654</v>
      </c>
      <c r="V605" s="50">
        <f>(Gesamt!$B$2-IF(I605=0,G605,I605))/365.25</f>
        <v>116</v>
      </c>
      <c r="W605" s="50">
        <f t="shared" si="103"/>
        <v>65.002053388090346</v>
      </c>
      <c r="X605" s="54">
        <f>(F605+(IF(C605="W",IF(F605&lt;23347,VLOOKUP(23346,Staffelung,2,FALSE)*365.25,IF(F605&gt;24990,VLOOKUP(24991,Staffelung,2,FALSE)*365.25,VLOOKUP(F605,Staffelung,2,FALSE)*365.25)),Gesamt!$B$26*365.25)))</f>
        <v>23741.25</v>
      </c>
      <c r="Y605" s="52">
        <f t="shared" si="109"/>
        <v>23742</v>
      </c>
      <c r="Z605" s="53">
        <f t="shared" si="104"/>
        <v>65</v>
      </c>
      <c r="AA605" s="55">
        <f>IF(YEAR(Y605)&lt;=YEAR(Gesamt!$B$2),0,IF(V605&lt;Gesamt!$B$32,(IF(I605=0,G605,I605)+365.25*Gesamt!$B$32),0))</f>
        <v>0</v>
      </c>
      <c r="AB605" s="56">
        <f>IF(U605&lt;Gesamt!$B$36,Gesamt!$C$36,IF(U605&lt;Gesamt!$B$37,Gesamt!$C$37,IF(U605&lt;Gesamt!$B$38,Gesamt!$C$38,Gesamt!$C$39)))</f>
        <v>0</v>
      </c>
      <c r="AC605" s="36">
        <f>IF(AA605&gt;0,IF(AA605&lt;X605,K605/12*Gesamt!$C$32*(1+L605)^(Gesamt!$B$32-VB!V605)*(1+$K$4),0),0)</f>
        <v>0</v>
      </c>
      <c r="AD605" s="36">
        <f>(AC605/Gesamt!$B$32*V605/((1+Gesamt!$B$29)^(Gesamt!$B$32-VB!V605))*(1+AB605))</f>
        <v>0</v>
      </c>
      <c r="AE605" s="55">
        <f>IF(YEAR($Y605)&lt;=YEAR(Gesamt!$B$2),0,IF($V605&lt;Gesamt!$B$33,(IF($I605=0,$G605,$I605)+365.25*Gesamt!$B$33),0))</f>
        <v>0</v>
      </c>
      <c r="AF605" s="36" t="b">
        <f>IF(AE605&gt;0,IF(AE605&lt;$Y605,$K605/12*Gesamt!$C$33*(1+$L605)^(Gesamt!$B$33-VB!$V605)*(1+$K$4),IF(W605&gt;=35,K605/12*Gesamt!$C$33*(1+L605)^(W605-VB!V605)*(1+$K$4),0)))</f>
        <v>0</v>
      </c>
      <c r="AG605" s="36">
        <f>IF(W605&gt;=40,(AF605/Gesamt!$B$33*V605/((1+Gesamt!$B$29)^(Gesamt!$B$33-VB!V605))*(1+AB605)),IF(W605&gt;=35,(AF605/W605*V605/((1+Gesamt!$B$29)^(W605-VB!V605))*(1+AB605)),0))</f>
        <v>0</v>
      </c>
    </row>
    <row r="606" spans="4:33" x14ac:dyDescent="0.15">
      <c r="D606" s="41"/>
      <c r="F606" s="40"/>
      <c r="G606" s="40"/>
      <c r="J606" s="47"/>
      <c r="K606" s="32">
        <f t="shared" si="105"/>
        <v>0</v>
      </c>
      <c r="L606" s="48">
        <v>1.4999999999999999E-2</v>
      </c>
      <c r="M606" s="49">
        <f t="shared" si="106"/>
        <v>-50.997946611909654</v>
      </c>
      <c r="N606" s="50">
        <f>(Gesamt!$B$2-IF(H606=0,G606,H606))/365.25</f>
        <v>116</v>
      </c>
      <c r="O606" s="50">
        <f t="shared" si="101"/>
        <v>65.002053388090346</v>
      </c>
      <c r="P606" s="51">
        <f>IF(AND(OR(AND(H606&lt;=Gesamt!$B$11,G606&lt;=Gesamt!$B$11),AND(H606&gt;0,H606&lt;=Gesamt!$B$11)), O606&gt;=Gesamt!$B$4),VLOOKUP(O606,Gesamt!$B$4:$C$9,2),0)</f>
        <v>12</v>
      </c>
      <c r="Q606" s="37">
        <f>IF(M606&gt;0,((P606*K606/12)/O606*N606*((1+L606)^M606))/((1+Gesamt!$B$29)^(O606-N606)),0)</f>
        <v>0</v>
      </c>
      <c r="R606" s="52">
        <f>(F606+(IF(C606="W",IF(F606&lt;23347,VLOOKUP(23346,Staffelung,2,FALSE)*365.25,IF(F606&gt;24990,VLOOKUP(24991,Staffelung,2,FALSE)*365.25,VLOOKUP(F606,Staffelung,2,FALSE)*365.25)),Gesamt!$B$26*365.25)))</f>
        <v>23741.25</v>
      </c>
      <c r="S606" s="52">
        <f t="shared" si="107"/>
        <v>23742</v>
      </c>
      <c r="T606" s="53">
        <f t="shared" si="102"/>
        <v>65</v>
      </c>
      <c r="U606" s="49">
        <f t="shared" si="108"/>
        <v>-50.997946611909654</v>
      </c>
      <c r="V606" s="50">
        <f>(Gesamt!$B$2-IF(I606=0,G606,I606))/365.25</f>
        <v>116</v>
      </c>
      <c r="W606" s="50">
        <f t="shared" si="103"/>
        <v>65.002053388090346</v>
      </c>
      <c r="X606" s="54">
        <f>(F606+(IF(C606="W",IF(F606&lt;23347,VLOOKUP(23346,Staffelung,2,FALSE)*365.25,IF(F606&gt;24990,VLOOKUP(24991,Staffelung,2,FALSE)*365.25,VLOOKUP(F606,Staffelung,2,FALSE)*365.25)),Gesamt!$B$26*365.25)))</f>
        <v>23741.25</v>
      </c>
      <c r="Y606" s="52">
        <f t="shared" si="109"/>
        <v>23742</v>
      </c>
      <c r="Z606" s="53">
        <f t="shared" si="104"/>
        <v>65</v>
      </c>
      <c r="AA606" s="55">
        <f>IF(YEAR(Y606)&lt;=YEAR(Gesamt!$B$2),0,IF(V606&lt;Gesamt!$B$32,(IF(I606=0,G606,I606)+365.25*Gesamt!$B$32),0))</f>
        <v>0</v>
      </c>
      <c r="AB606" s="56">
        <f>IF(U606&lt;Gesamt!$B$36,Gesamt!$C$36,IF(U606&lt;Gesamt!$B$37,Gesamt!$C$37,IF(U606&lt;Gesamt!$B$38,Gesamt!$C$38,Gesamt!$C$39)))</f>
        <v>0</v>
      </c>
      <c r="AC606" s="36">
        <f>IF(AA606&gt;0,IF(AA606&lt;X606,K606/12*Gesamt!$C$32*(1+L606)^(Gesamt!$B$32-VB!V606)*(1+$K$4),0),0)</f>
        <v>0</v>
      </c>
      <c r="AD606" s="36">
        <f>(AC606/Gesamt!$B$32*V606/((1+Gesamt!$B$29)^(Gesamt!$B$32-VB!V606))*(1+AB606))</f>
        <v>0</v>
      </c>
      <c r="AE606" s="55">
        <f>IF(YEAR($Y606)&lt;=YEAR(Gesamt!$B$2),0,IF($V606&lt;Gesamt!$B$33,(IF($I606=0,$G606,$I606)+365.25*Gesamt!$B$33),0))</f>
        <v>0</v>
      </c>
      <c r="AF606" s="36" t="b">
        <f>IF(AE606&gt;0,IF(AE606&lt;$Y606,$K606/12*Gesamt!$C$33*(1+$L606)^(Gesamt!$B$33-VB!$V606)*(1+$K$4),IF(W606&gt;=35,K606/12*Gesamt!$C$33*(1+L606)^(W606-VB!V606)*(1+$K$4),0)))</f>
        <v>0</v>
      </c>
      <c r="AG606" s="36">
        <f>IF(W606&gt;=40,(AF606/Gesamt!$B$33*V606/((1+Gesamt!$B$29)^(Gesamt!$B$33-VB!V606))*(1+AB606)),IF(W606&gt;=35,(AF606/W606*V606/((1+Gesamt!$B$29)^(W606-VB!V606))*(1+AB606)),0))</f>
        <v>0</v>
      </c>
    </row>
    <row r="607" spans="4:33" x14ac:dyDescent="0.15">
      <c r="D607" s="41"/>
      <c r="F607" s="40"/>
      <c r="G607" s="40"/>
      <c r="J607" s="47"/>
      <c r="K607" s="32">
        <f t="shared" si="105"/>
        <v>0</v>
      </c>
      <c r="L607" s="48">
        <v>1.4999999999999999E-2</v>
      </c>
      <c r="M607" s="49">
        <f t="shared" si="106"/>
        <v>-50.997946611909654</v>
      </c>
      <c r="N607" s="50">
        <f>(Gesamt!$B$2-IF(H607=0,G607,H607))/365.25</f>
        <v>116</v>
      </c>
      <c r="O607" s="50">
        <f t="shared" si="101"/>
        <v>65.002053388090346</v>
      </c>
      <c r="P607" s="51">
        <f>IF(AND(OR(AND(H607&lt;=Gesamt!$B$11,G607&lt;=Gesamt!$B$11),AND(H607&gt;0,H607&lt;=Gesamt!$B$11)), O607&gt;=Gesamt!$B$4),VLOOKUP(O607,Gesamt!$B$4:$C$9,2),0)</f>
        <v>12</v>
      </c>
      <c r="Q607" s="37">
        <f>IF(M607&gt;0,((P607*K607/12)/O607*N607*((1+L607)^M607))/((1+Gesamt!$B$29)^(O607-N607)),0)</f>
        <v>0</v>
      </c>
      <c r="R607" s="52">
        <f>(F607+(IF(C607="W",IF(F607&lt;23347,VLOOKUP(23346,Staffelung,2,FALSE)*365.25,IF(F607&gt;24990,VLOOKUP(24991,Staffelung,2,FALSE)*365.25,VLOOKUP(F607,Staffelung,2,FALSE)*365.25)),Gesamt!$B$26*365.25)))</f>
        <v>23741.25</v>
      </c>
      <c r="S607" s="52">
        <f t="shared" si="107"/>
        <v>23742</v>
      </c>
      <c r="T607" s="53">
        <f t="shared" si="102"/>
        <v>65</v>
      </c>
      <c r="U607" s="49">
        <f t="shared" si="108"/>
        <v>-50.997946611909654</v>
      </c>
      <c r="V607" s="50">
        <f>(Gesamt!$B$2-IF(I607=0,G607,I607))/365.25</f>
        <v>116</v>
      </c>
      <c r="W607" s="50">
        <f t="shared" si="103"/>
        <v>65.002053388090346</v>
      </c>
      <c r="X607" s="54">
        <f>(F607+(IF(C607="W",IF(F607&lt;23347,VLOOKUP(23346,Staffelung,2,FALSE)*365.25,IF(F607&gt;24990,VLOOKUP(24991,Staffelung,2,FALSE)*365.25,VLOOKUP(F607,Staffelung,2,FALSE)*365.25)),Gesamt!$B$26*365.25)))</f>
        <v>23741.25</v>
      </c>
      <c r="Y607" s="52">
        <f t="shared" si="109"/>
        <v>23742</v>
      </c>
      <c r="Z607" s="53">
        <f t="shared" si="104"/>
        <v>65</v>
      </c>
      <c r="AA607" s="55">
        <f>IF(YEAR(Y607)&lt;=YEAR(Gesamt!$B$2),0,IF(V607&lt;Gesamt!$B$32,(IF(I607=0,G607,I607)+365.25*Gesamt!$B$32),0))</f>
        <v>0</v>
      </c>
      <c r="AB607" s="56">
        <f>IF(U607&lt;Gesamt!$B$36,Gesamt!$C$36,IF(U607&lt;Gesamt!$B$37,Gesamt!$C$37,IF(U607&lt;Gesamt!$B$38,Gesamt!$C$38,Gesamt!$C$39)))</f>
        <v>0</v>
      </c>
      <c r="AC607" s="36">
        <f>IF(AA607&gt;0,IF(AA607&lt;X607,K607/12*Gesamt!$C$32*(1+L607)^(Gesamt!$B$32-VB!V607)*(1+$K$4),0),0)</f>
        <v>0</v>
      </c>
      <c r="AD607" s="36">
        <f>(AC607/Gesamt!$B$32*V607/((1+Gesamt!$B$29)^(Gesamt!$B$32-VB!V607))*(1+AB607))</f>
        <v>0</v>
      </c>
      <c r="AE607" s="55">
        <f>IF(YEAR($Y607)&lt;=YEAR(Gesamt!$B$2),0,IF($V607&lt;Gesamt!$B$33,(IF($I607=0,$G607,$I607)+365.25*Gesamt!$B$33),0))</f>
        <v>0</v>
      </c>
      <c r="AF607" s="36" t="b">
        <f>IF(AE607&gt;0,IF(AE607&lt;$Y607,$K607/12*Gesamt!$C$33*(1+$L607)^(Gesamt!$B$33-VB!$V607)*(1+$K$4),IF(W607&gt;=35,K607/12*Gesamt!$C$33*(1+L607)^(W607-VB!V607)*(1+$K$4),0)))</f>
        <v>0</v>
      </c>
      <c r="AG607" s="36">
        <f>IF(W607&gt;=40,(AF607/Gesamt!$B$33*V607/((1+Gesamt!$B$29)^(Gesamt!$B$33-VB!V607))*(1+AB607)),IF(W607&gt;=35,(AF607/W607*V607/((1+Gesamt!$B$29)^(W607-VB!V607))*(1+AB607)),0))</f>
        <v>0</v>
      </c>
    </row>
    <row r="608" spans="4:33" x14ac:dyDescent="0.15">
      <c r="D608" s="41"/>
      <c r="F608" s="40"/>
      <c r="G608" s="40"/>
      <c r="J608" s="47"/>
      <c r="K608" s="32">
        <f t="shared" si="105"/>
        <v>0</v>
      </c>
      <c r="L608" s="48">
        <v>1.4999999999999999E-2</v>
      </c>
      <c r="M608" s="49">
        <f t="shared" si="106"/>
        <v>-50.997946611909654</v>
      </c>
      <c r="N608" s="50">
        <f>(Gesamt!$B$2-IF(H608=0,G608,H608))/365.25</f>
        <v>116</v>
      </c>
      <c r="O608" s="50">
        <f t="shared" si="101"/>
        <v>65.002053388090346</v>
      </c>
      <c r="P608" s="51">
        <f>IF(AND(OR(AND(H608&lt;=Gesamt!$B$11,G608&lt;=Gesamt!$B$11),AND(H608&gt;0,H608&lt;=Gesamt!$B$11)), O608&gt;=Gesamt!$B$4),VLOOKUP(O608,Gesamt!$B$4:$C$9,2),0)</f>
        <v>12</v>
      </c>
      <c r="Q608" s="37">
        <f>IF(M608&gt;0,((P608*K608/12)/O608*N608*((1+L608)^M608))/((1+Gesamt!$B$29)^(O608-N608)),0)</f>
        <v>0</v>
      </c>
      <c r="R608" s="52">
        <f>(F608+(IF(C608="W",IF(F608&lt;23347,VLOOKUP(23346,Staffelung,2,FALSE)*365.25,IF(F608&gt;24990,VLOOKUP(24991,Staffelung,2,FALSE)*365.25,VLOOKUP(F608,Staffelung,2,FALSE)*365.25)),Gesamt!$B$26*365.25)))</f>
        <v>23741.25</v>
      </c>
      <c r="S608" s="52">
        <f t="shared" si="107"/>
        <v>23742</v>
      </c>
      <c r="T608" s="53">
        <f t="shared" si="102"/>
        <v>65</v>
      </c>
      <c r="U608" s="49">
        <f t="shared" si="108"/>
        <v>-50.997946611909654</v>
      </c>
      <c r="V608" s="50">
        <f>(Gesamt!$B$2-IF(I608=0,G608,I608))/365.25</f>
        <v>116</v>
      </c>
      <c r="W608" s="50">
        <f t="shared" si="103"/>
        <v>65.002053388090346</v>
      </c>
      <c r="X608" s="54">
        <f>(F608+(IF(C608="W",IF(F608&lt;23347,VLOOKUP(23346,Staffelung,2,FALSE)*365.25,IF(F608&gt;24990,VLOOKUP(24991,Staffelung,2,FALSE)*365.25,VLOOKUP(F608,Staffelung,2,FALSE)*365.25)),Gesamt!$B$26*365.25)))</f>
        <v>23741.25</v>
      </c>
      <c r="Y608" s="52">
        <f t="shared" si="109"/>
        <v>23742</v>
      </c>
      <c r="Z608" s="53">
        <f t="shared" si="104"/>
        <v>65</v>
      </c>
      <c r="AA608" s="55">
        <f>IF(YEAR(Y608)&lt;=YEAR(Gesamt!$B$2),0,IF(V608&lt;Gesamt!$B$32,(IF(I608=0,G608,I608)+365.25*Gesamt!$B$32),0))</f>
        <v>0</v>
      </c>
      <c r="AB608" s="56">
        <f>IF(U608&lt;Gesamt!$B$36,Gesamt!$C$36,IF(U608&lt;Gesamt!$B$37,Gesamt!$C$37,IF(U608&lt;Gesamt!$B$38,Gesamt!$C$38,Gesamt!$C$39)))</f>
        <v>0</v>
      </c>
      <c r="AC608" s="36">
        <f>IF(AA608&gt;0,IF(AA608&lt;X608,K608/12*Gesamt!$C$32*(1+L608)^(Gesamt!$B$32-VB!V608)*(1+$K$4),0),0)</f>
        <v>0</v>
      </c>
      <c r="AD608" s="36">
        <f>(AC608/Gesamt!$B$32*V608/((1+Gesamt!$B$29)^(Gesamt!$B$32-VB!V608))*(1+AB608))</f>
        <v>0</v>
      </c>
      <c r="AE608" s="55">
        <f>IF(YEAR($Y608)&lt;=YEAR(Gesamt!$B$2),0,IF($V608&lt;Gesamt!$B$33,(IF($I608=0,$G608,$I608)+365.25*Gesamt!$B$33),0))</f>
        <v>0</v>
      </c>
      <c r="AF608" s="36" t="b">
        <f>IF(AE608&gt;0,IF(AE608&lt;$Y608,$K608/12*Gesamt!$C$33*(1+$L608)^(Gesamt!$B$33-VB!$V608)*(1+$K$4),IF(W608&gt;=35,K608/12*Gesamt!$C$33*(1+L608)^(W608-VB!V608)*(1+$K$4),0)))</f>
        <v>0</v>
      </c>
      <c r="AG608" s="36">
        <f>IF(W608&gt;=40,(AF608/Gesamt!$B$33*V608/((1+Gesamt!$B$29)^(Gesamt!$B$33-VB!V608))*(1+AB608)),IF(W608&gt;=35,(AF608/W608*V608/((1+Gesamt!$B$29)^(W608-VB!V608))*(1+AB608)),0))</f>
        <v>0</v>
      </c>
    </row>
    <row r="609" spans="4:33" x14ac:dyDescent="0.15">
      <c r="D609" s="41"/>
      <c r="F609" s="40"/>
      <c r="G609" s="40"/>
      <c r="J609" s="47"/>
      <c r="K609" s="32">
        <f t="shared" si="105"/>
        <v>0</v>
      </c>
      <c r="L609" s="48">
        <v>1.4999999999999999E-2</v>
      </c>
      <c r="M609" s="49">
        <f t="shared" si="106"/>
        <v>-50.997946611909654</v>
      </c>
      <c r="N609" s="50">
        <f>(Gesamt!$B$2-IF(H609=0,G609,H609))/365.25</f>
        <v>116</v>
      </c>
      <c r="O609" s="50">
        <f t="shared" si="101"/>
        <v>65.002053388090346</v>
      </c>
      <c r="P609" s="51">
        <f>IF(AND(OR(AND(H609&lt;=Gesamt!$B$11,G609&lt;=Gesamt!$B$11),AND(H609&gt;0,H609&lt;=Gesamt!$B$11)), O609&gt;=Gesamt!$B$4),VLOOKUP(O609,Gesamt!$B$4:$C$9,2),0)</f>
        <v>12</v>
      </c>
      <c r="Q609" s="37">
        <f>IF(M609&gt;0,((P609*K609/12)/O609*N609*((1+L609)^M609))/((1+Gesamt!$B$29)^(O609-N609)),0)</f>
        <v>0</v>
      </c>
      <c r="R609" s="52">
        <f>(F609+(IF(C609="W",IF(F609&lt;23347,VLOOKUP(23346,Staffelung,2,FALSE)*365.25,IF(F609&gt;24990,VLOOKUP(24991,Staffelung,2,FALSE)*365.25,VLOOKUP(F609,Staffelung,2,FALSE)*365.25)),Gesamt!$B$26*365.25)))</f>
        <v>23741.25</v>
      </c>
      <c r="S609" s="52">
        <f t="shared" si="107"/>
        <v>23742</v>
      </c>
      <c r="T609" s="53">
        <f t="shared" si="102"/>
        <v>65</v>
      </c>
      <c r="U609" s="49">
        <f t="shared" si="108"/>
        <v>-50.997946611909654</v>
      </c>
      <c r="V609" s="50">
        <f>(Gesamt!$B$2-IF(I609=0,G609,I609))/365.25</f>
        <v>116</v>
      </c>
      <c r="W609" s="50">
        <f t="shared" si="103"/>
        <v>65.002053388090346</v>
      </c>
      <c r="X609" s="54">
        <f>(F609+(IF(C609="W",IF(F609&lt;23347,VLOOKUP(23346,Staffelung,2,FALSE)*365.25,IF(F609&gt;24990,VLOOKUP(24991,Staffelung,2,FALSE)*365.25,VLOOKUP(F609,Staffelung,2,FALSE)*365.25)),Gesamt!$B$26*365.25)))</f>
        <v>23741.25</v>
      </c>
      <c r="Y609" s="52">
        <f t="shared" si="109"/>
        <v>23742</v>
      </c>
      <c r="Z609" s="53">
        <f t="shared" si="104"/>
        <v>65</v>
      </c>
      <c r="AA609" s="55">
        <f>IF(YEAR(Y609)&lt;=YEAR(Gesamt!$B$2),0,IF(V609&lt;Gesamt!$B$32,(IF(I609=0,G609,I609)+365.25*Gesamt!$B$32),0))</f>
        <v>0</v>
      </c>
      <c r="AB609" s="56">
        <f>IF(U609&lt;Gesamt!$B$36,Gesamt!$C$36,IF(U609&lt;Gesamt!$B$37,Gesamt!$C$37,IF(U609&lt;Gesamt!$B$38,Gesamt!$C$38,Gesamt!$C$39)))</f>
        <v>0</v>
      </c>
      <c r="AC609" s="36">
        <f>IF(AA609&gt;0,IF(AA609&lt;X609,K609/12*Gesamt!$C$32*(1+L609)^(Gesamt!$B$32-VB!V609)*(1+$K$4),0),0)</f>
        <v>0</v>
      </c>
      <c r="AD609" s="36">
        <f>(AC609/Gesamt!$B$32*V609/((1+Gesamt!$B$29)^(Gesamt!$B$32-VB!V609))*(1+AB609))</f>
        <v>0</v>
      </c>
      <c r="AE609" s="55">
        <f>IF(YEAR($Y609)&lt;=YEAR(Gesamt!$B$2),0,IF($V609&lt;Gesamt!$B$33,(IF($I609=0,$G609,$I609)+365.25*Gesamt!$B$33),0))</f>
        <v>0</v>
      </c>
      <c r="AF609" s="36" t="b">
        <f>IF(AE609&gt;0,IF(AE609&lt;$Y609,$K609/12*Gesamt!$C$33*(1+$L609)^(Gesamt!$B$33-VB!$V609)*(1+$K$4),IF(W609&gt;=35,K609/12*Gesamt!$C$33*(1+L609)^(W609-VB!V609)*(1+$K$4),0)))</f>
        <v>0</v>
      </c>
      <c r="AG609" s="36">
        <f>IF(W609&gt;=40,(AF609/Gesamt!$B$33*V609/((1+Gesamt!$B$29)^(Gesamt!$B$33-VB!V609))*(1+AB609)),IF(W609&gt;=35,(AF609/W609*V609/((1+Gesamt!$B$29)^(W609-VB!V609))*(1+AB609)),0))</f>
        <v>0</v>
      </c>
    </row>
    <row r="610" spans="4:33" x14ac:dyDescent="0.15">
      <c r="D610" s="41"/>
      <c r="F610" s="40"/>
      <c r="G610" s="40"/>
      <c r="J610" s="47"/>
      <c r="K610" s="32">
        <f t="shared" si="105"/>
        <v>0</v>
      </c>
      <c r="L610" s="48">
        <v>1.4999999999999999E-2</v>
      </c>
      <c r="M610" s="49">
        <f t="shared" si="106"/>
        <v>-50.997946611909654</v>
      </c>
      <c r="N610" s="50">
        <f>(Gesamt!$B$2-IF(H610=0,G610,H610))/365.25</f>
        <v>116</v>
      </c>
      <c r="O610" s="50">
        <f t="shared" si="101"/>
        <v>65.002053388090346</v>
      </c>
      <c r="P610" s="51">
        <f>IF(AND(OR(AND(H610&lt;=Gesamt!$B$11,G610&lt;=Gesamt!$B$11),AND(H610&gt;0,H610&lt;=Gesamt!$B$11)), O610&gt;=Gesamt!$B$4),VLOOKUP(O610,Gesamt!$B$4:$C$9,2),0)</f>
        <v>12</v>
      </c>
      <c r="Q610" s="37">
        <f>IF(M610&gt;0,((P610*K610/12)/O610*N610*((1+L610)^M610))/((1+Gesamt!$B$29)^(O610-N610)),0)</f>
        <v>0</v>
      </c>
      <c r="R610" s="52">
        <f>(F610+(IF(C610="W",IF(F610&lt;23347,VLOOKUP(23346,Staffelung,2,FALSE)*365.25,IF(F610&gt;24990,VLOOKUP(24991,Staffelung,2,FALSE)*365.25,VLOOKUP(F610,Staffelung,2,FALSE)*365.25)),Gesamt!$B$26*365.25)))</f>
        <v>23741.25</v>
      </c>
      <c r="S610" s="52">
        <f t="shared" si="107"/>
        <v>23742</v>
      </c>
      <c r="T610" s="53">
        <f t="shared" si="102"/>
        <v>65</v>
      </c>
      <c r="U610" s="49">
        <f t="shared" si="108"/>
        <v>-50.997946611909654</v>
      </c>
      <c r="V610" s="50">
        <f>(Gesamt!$B$2-IF(I610=0,G610,I610))/365.25</f>
        <v>116</v>
      </c>
      <c r="W610" s="50">
        <f t="shared" si="103"/>
        <v>65.002053388090346</v>
      </c>
      <c r="X610" s="54">
        <f>(F610+(IF(C610="W",IF(F610&lt;23347,VLOOKUP(23346,Staffelung,2,FALSE)*365.25,IF(F610&gt;24990,VLOOKUP(24991,Staffelung,2,FALSE)*365.25,VLOOKUP(F610,Staffelung,2,FALSE)*365.25)),Gesamt!$B$26*365.25)))</f>
        <v>23741.25</v>
      </c>
      <c r="Y610" s="52">
        <f t="shared" si="109"/>
        <v>23742</v>
      </c>
      <c r="Z610" s="53">
        <f t="shared" si="104"/>
        <v>65</v>
      </c>
      <c r="AA610" s="55">
        <f>IF(YEAR(Y610)&lt;=YEAR(Gesamt!$B$2),0,IF(V610&lt;Gesamt!$B$32,(IF(I610=0,G610,I610)+365.25*Gesamt!$B$32),0))</f>
        <v>0</v>
      </c>
      <c r="AB610" s="56">
        <f>IF(U610&lt;Gesamt!$B$36,Gesamt!$C$36,IF(U610&lt;Gesamt!$B$37,Gesamt!$C$37,IF(U610&lt;Gesamt!$B$38,Gesamt!$C$38,Gesamt!$C$39)))</f>
        <v>0</v>
      </c>
      <c r="AC610" s="36">
        <f>IF(AA610&gt;0,IF(AA610&lt;X610,K610/12*Gesamt!$C$32*(1+L610)^(Gesamt!$B$32-VB!V610)*(1+$K$4),0),0)</f>
        <v>0</v>
      </c>
      <c r="AD610" s="36">
        <f>(AC610/Gesamt!$B$32*V610/((1+Gesamt!$B$29)^(Gesamt!$B$32-VB!V610))*(1+AB610))</f>
        <v>0</v>
      </c>
      <c r="AE610" s="55">
        <f>IF(YEAR($Y610)&lt;=YEAR(Gesamt!$B$2),0,IF($V610&lt;Gesamt!$B$33,(IF($I610=0,$G610,$I610)+365.25*Gesamt!$B$33),0))</f>
        <v>0</v>
      </c>
      <c r="AF610" s="36" t="b">
        <f>IF(AE610&gt;0,IF(AE610&lt;$Y610,$K610/12*Gesamt!$C$33*(1+$L610)^(Gesamt!$B$33-VB!$V610)*(1+$K$4),IF(W610&gt;=35,K610/12*Gesamt!$C$33*(1+L610)^(W610-VB!V610)*(1+$K$4),0)))</f>
        <v>0</v>
      </c>
      <c r="AG610" s="36">
        <f>IF(W610&gt;=40,(AF610/Gesamt!$B$33*V610/((1+Gesamt!$B$29)^(Gesamt!$B$33-VB!V610))*(1+AB610)),IF(W610&gt;=35,(AF610/W610*V610/((1+Gesamt!$B$29)^(W610-VB!V610))*(1+AB610)),0))</f>
        <v>0</v>
      </c>
    </row>
    <row r="611" spans="4:33" x14ac:dyDescent="0.15">
      <c r="D611" s="41"/>
      <c r="F611" s="40"/>
      <c r="G611" s="40"/>
      <c r="J611" s="47"/>
      <c r="K611" s="32">
        <f t="shared" si="105"/>
        <v>0</v>
      </c>
      <c r="L611" s="48">
        <v>1.4999999999999999E-2</v>
      </c>
      <c r="M611" s="49">
        <f t="shared" si="106"/>
        <v>-50.997946611909654</v>
      </c>
      <c r="N611" s="50">
        <f>(Gesamt!$B$2-IF(H611=0,G611,H611))/365.25</f>
        <v>116</v>
      </c>
      <c r="O611" s="50">
        <f t="shared" si="101"/>
        <v>65.002053388090346</v>
      </c>
      <c r="P611" s="51">
        <f>IF(AND(OR(AND(H611&lt;=Gesamt!$B$11,G611&lt;=Gesamt!$B$11),AND(H611&gt;0,H611&lt;=Gesamt!$B$11)), O611&gt;=Gesamt!$B$4),VLOOKUP(O611,Gesamt!$B$4:$C$9,2),0)</f>
        <v>12</v>
      </c>
      <c r="Q611" s="37">
        <f>IF(M611&gt;0,((P611*K611/12)/O611*N611*((1+L611)^M611))/((1+Gesamt!$B$29)^(O611-N611)),0)</f>
        <v>0</v>
      </c>
      <c r="R611" s="52">
        <f>(F611+(IF(C611="W",IF(F611&lt;23347,VLOOKUP(23346,Staffelung,2,FALSE)*365.25,IF(F611&gt;24990,VLOOKUP(24991,Staffelung,2,FALSE)*365.25,VLOOKUP(F611,Staffelung,2,FALSE)*365.25)),Gesamt!$B$26*365.25)))</f>
        <v>23741.25</v>
      </c>
      <c r="S611" s="52">
        <f t="shared" si="107"/>
        <v>23742</v>
      </c>
      <c r="T611" s="53">
        <f t="shared" si="102"/>
        <v>65</v>
      </c>
      <c r="U611" s="49">
        <f t="shared" si="108"/>
        <v>-50.997946611909654</v>
      </c>
      <c r="V611" s="50">
        <f>(Gesamt!$B$2-IF(I611=0,G611,I611))/365.25</f>
        <v>116</v>
      </c>
      <c r="W611" s="50">
        <f t="shared" si="103"/>
        <v>65.002053388090346</v>
      </c>
      <c r="X611" s="54">
        <f>(F611+(IF(C611="W",IF(F611&lt;23347,VLOOKUP(23346,Staffelung,2,FALSE)*365.25,IF(F611&gt;24990,VLOOKUP(24991,Staffelung,2,FALSE)*365.25,VLOOKUP(F611,Staffelung,2,FALSE)*365.25)),Gesamt!$B$26*365.25)))</f>
        <v>23741.25</v>
      </c>
      <c r="Y611" s="52">
        <f t="shared" si="109"/>
        <v>23742</v>
      </c>
      <c r="Z611" s="53">
        <f t="shared" si="104"/>
        <v>65</v>
      </c>
      <c r="AA611" s="55">
        <f>IF(YEAR(Y611)&lt;=YEAR(Gesamt!$B$2),0,IF(V611&lt;Gesamt!$B$32,(IF(I611=0,G611,I611)+365.25*Gesamt!$B$32),0))</f>
        <v>0</v>
      </c>
      <c r="AB611" s="56">
        <f>IF(U611&lt;Gesamt!$B$36,Gesamt!$C$36,IF(U611&lt;Gesamt!$B$37,Gesamt!$C$37,IF(U611&lt;Gesamt!$B$38,Gesamt!$C$38,Gesamt!$C$39)))</f>
        <v>0</v>
      </c>
      <c r="AC611" s="36">
        <f>IF(AA611&gt;0,IF(AA611&lt;X611,K611/12*Gesamt!$C$32*(1+L611)^(Gesamt!$B$32-VB!V611)*(1+$K$4),0),0)</f>
        <v>0</v>
      </c>
      <c r="AD611" s="36">
        <f>(AC611/Gesamt!$B$32*V611/((1+Gesamt!$B$29)^(Gesamt!$B$32-VB!V611))*(1+AB611))</f>
        <v>0</v>
      </c>
      <c r="AE611" s="55">
        <f>IF(YEAR($Y611)&lt;=YEAR(Gesamt!$B$2),0,IF($V611&lt;Gesamt!$B$33,(IF($I611=0,$G611,$I611)+365.25*Gesamt!$B$33),0))</f>
        <v>0</v>
      </c>
      <c r="AF611" s="36" t="b">
        <f>IF(AE611&gt;0,IF(AE611&lt;$Y611,$K611/12*Gesamt!$C$33*(1+$L611)^(Gesamt!$B$33-VB!$V611)*(1+$K$4),IF(W611&gt;=35,K611/12*Gesamt!$C$33*(1+L611)^(W611-VB!V611)*(1+$K$4),0)))</f>
        <v>0</v>
      </c>
      <c r="AG611" s="36">
        <f>IF(W611&gt;=40,(AF611/Gesamt!$B$33*V611/((1+Gesamt!$B$29)^(Gesamt!$B$33-VB!V611))*(1+AB611)),IF(W611&gt;=35,(AF611/W611*V611/((1+Gesamt!$B$29)^(W611-VB!V611))*(1+AB611)),0))</f>
        <v>0</v>
      </c>
    </row>
    <row r="612" spans="4:33" x14ac:dyDescent="0.15">
      <c r="D612" s="41"/>
      <c r="F612" s="40"/>
      <c r="G612" s="40"/>
      <c r="J612" s="47"/>
      <c r="K612" s="32">
        <f t="shared" si="105"/>
        <v>0</v>
      </c>
      <c r="L612" s="48">
        <v>1.4999999999999999E-2</v>
      </c>
      <c r="M612" s="49">
        <f t="shared" si="106"/>
        <v>-50.997946611909654</v>
      </c>
      <c r="N612" s="50">
        <f>(Gesamt!$B$2-IF(H612=0,G612,H612))/365.25</f>
        <v>116</v>
      </c>
      <c r="O612" s="50">
        <f t="shared" si="101"/>
        <v>65.002053388090346</v>
      </c>
      <c r="P612" s="51">
        <f>IF(AND(OR(AND(H612&lt;=Gesamt!$B$11,G612&lt;=Gesamt!$B$11),AND(H612&gt;0,H612&lt;=Gesamt!$B$11)), O612&gt;=Gesamt!$B$4),VLOOKUP(O612,Gesamt!$B$4:$C$9,2),0)</f>
        <v>12</v>
      </c>
      <c r="Q612" s="37">
        <f>IF(M612&gt;0,((P612*K612/12)/O612*N612*((1+L612)^M612))/((1+Gesamt!$B$29)^(O612-N612)),0)</f>
        <v>0</v>
      </c>
      <c r="R612" s="52">
        <f>(F612+(IF(C612="W",IF(F612&lt;23347,VLOOKUP(23346,Staffelung,2,FALSE)*365.25,IF(F612&gt;24990,VLOOKUP(24991,Staffelung,2,FALSE)*365.25,VLOOKUP(F612,Staffelung,2,FALSE)*365.25)),Gesamt!$B$26*365.25)))</f>
        <v>23741.25</v>
      </c>
      <c r="S612" s="52">
        <f t="shared" si="107"/>
        <v>23742</v>
      </c>
      <c r="T612" s="53">
        <f t="shared" si="102"/>
        <v>65</v>
      </c>
      <c r="U612" s="49">
        <f t="shared" si="108"/>
        <v>-50.997946611909654</v>
      </c>
      <c r="V612" s="50">
        <f>(Gesamt!$B$2-IF(I612=0,G612,I612))/365.25</f>
        <v>116</v>
      </c>
      <c r="W612" s="50">
        <f t="shared" si="103"/>
        <v>65.002053388090346</v>
      </c>
      <c r="X612" s="54">
        <f>(F612+(IF(C612="W",IF(F612&lt;23347,VLOOKUP(23346,Staffelung,2,FALSE)*365.25,IF(F612&gt;24990,VLOOKUP(24991,Staffelung,2,FALSE)*365.25,VLOOKUP(F612,Staffelung,2,FALSE)*365.25)),Gesamt!$B$26*365.25)))</f>
        <v>23741.25</v>
      </c>
      <c r="Y612" s="52">
        <f t="shared" si="109"/>
        <v>23742</v>
      </c>
      <c r="Z612" s="53">
        <f t="shared" si="104"/>
        <v>65</v>
      </c>
      <c r="AA612" s="55">
        <f>IF(YEAR(Y612)&lt;=YEAR(Gesamt!$B$2),0,IF(V612&lt;Gesamt!$B$32,(IF(I612=0,G612,I612)+365.25*Gesamt!$B$32),0))</f>
        <v>0</v>
      </c>
      <c r="AB612" s="56">
        <f>IF(U612&lt;Gesamt!$B$36,Gesamt!$C$36,IF(U612&lt;Gesamt!$B$37,Gesamt!$C$37,IF(U612&lt;Gesamt!$B$38,Gesamt!$C$38,Gesamt!$C$39)))</f>
        <v>0</v>
      </c>
      <c r="AC612" s="36">
        <f>IF(AA612&gt;0,IF(AA612&lt;X612,K612/12*Gesamt!$C$32*(1+L612)^(Gesamt!$B$32-VB!V612)*(1+$K$4),0),0)</f>
        <v>0</v>
      </c>
      <c r="AD612" s="36">
        <f>(AC612/Gesamt!$B$32*V612/((1+Gesamt!$B$29)^(Gesamt!$B$32-VB!V612))*(1+AB612))</f>
        <v>0</v>
      </c>
      <c r="AE612" s="55">
        <f>IF(YEAR($Y612)&lt;=YEAR(Gesamt!$B$2),0,IF($V612&lt;Gesamt!$B$33,(IF($I612=0,$G612,$I612)+365.25*Gesamt!$B$33),0))</f>
        <v>0</v>
      </c>
      <c r="AF612" s="36" t="b">
        <f>IF(AE612&gt;0,IF(AE612&lt;$Y612,$K612/12*Gesamt!$C$33*(1+$L612)^(Gesamt!$B$33-VB!$V612)*(1+$K$4),IF(W612&gt;=35,K612/12*Gesamt!$C$33*(1+L612)^(W612-VB!V612)*(1+$K$4),0)))</f>
        <v>0</v>
      </c>
      <c r="AG612" s="36">
        <f>IF(W612&gt;=40,(AF612/Gesamt!$B$33*V612/((1+Gesamt!$B$29)^(Gesamt!$B$33-VB!V612))*(1+AB612)),IF(W612&gt;=35,(AF612/W612*V612/((1+Gesamt!$B$29)^(W612-VB!V612))*(1+AB612)),0))</f>
        <v>0</v>
      </c>
    </row>
    <row r="613" spans="4:33" x14ac:dyDescent="0.15">
      <c r="D613" s="41"/>
      <c r="F613" s="40"/>
      <c r="G613" s="40"/>
      <c r="J613" s="47"/>
      <c r="K613" s="32">
        <f t="shared" si="105"/>
        <v>0</v>
      </c>
      <c r="L613" s="48">
        <v>1.4999999999999999E-2</v>
      </c>
      <c r="M613" s="49">
        <f t="shared" si="106"/>
        <v>-50.997946611909654</v>
      </c>
      <c r="N613" s="50">
        <f>(Gesamt!$B$2-IF(H613=0,G613,H613))/365.25</f>
        <v>116</v>
      </c>
      <c r="O613" s="50">
        <f t="shared" si="101"/>
        <v>65.002053388090346</v>
      </c>
      <c r="P613" s="51">
        <f>IF(AND(OR(AND(H613&lt;=Gesamt!$B$11,G613&lt;=Gesamt!$B$11),AND(H613&gt;0,H613&lt;=Gesamt!$B$11)), O613&gt;=Gesamt!$B$4),VLOOKUP(O613,Gesamt!$B$4:$C$9,2),0)</f>
        <v>12</v>
      </c>
      <c r="Q613" s="37">
        <f>IF(M613&gt;0,((P613*K613/12)/O613*N613*((1+L613)^M613))/((1+Gesamt!$B$29)^(O613-N613)),0)</f>
        <v>0</v>
      </c>
      <c r="R613" s="52">
        <f>(F613+(IF(C613="W",IF(F613&lt;23347,VLOOKUP(23346,Staffelung,2,FALSE)*365.25,IF(F613&gt;24990,VLOOKUP(24991,Staffelung,2,FALSE)*365.25,VLOOKUP(F613,Staffelung,2,FALSE)*365.25)),Gesamt!$B$26*365.25)))</f>
        <v>23741.25</v>
      </c>
      <c r="S613" s="52">
        <f t="shared" si="107"/>
        <v>23742</v>
      </c>
      <c r="T613" s="53">
        <f t="shared" si="102"/>
        <v>65</v>
      </c>
      <c r="U613" s="49">
        <f t="shared" si="108"/>
        <v>-50.997946611909654</v>
      </c>
      <c r="V613" s="50">
        <f>(Gesamt!$B$2-IF(I613=0,G613,I613))/365.25</f>
        <v>116</v>
      </c>
      <c r="W613" s="50">
        <f t="shared" si="103"/>
        <v>65.002053388090346</v>
      </c>
      <c r="X613" s="54">
        <f>(F613+(IF(C613="W",IF(F613&lt;23347,VLOOKUP(23346,Staffelung,2,FALSE)*365.25,IF(F613&gt;24990,VLOOKUP(24991,Staffelung,2,FALSE)*365.25,VLOOKUP(F613,Staffelung,2,FALSE)*365.25)),Gesamt!$B$26*365.25)))</f>
        <v>23741.25</v>
      </c>
      <c r="Y613" s="52">
        <f t="shared" si="109"/>
        <v>23742</v>
      </c>
      <c r="Z613" s="53">
        <f t="shared" si="104"/>
        <v>65</v>
      </c>
      <c r="AA613" s="55">
        <f>IF(YEAR(Y613)&lt;=YEAR(Gesamt!$B$2),0,IF(V613&lt;Gesamt!$B$32,(IF(I613=0,G613,I613)+365.25*Gesamt!$B$32),0))</f>
        <v>0</v>
      </c>
      <c r="AB613" s="56">
        <f>IF(U613&lt;Gesamt!$B$36,Gesamt!$C$36,IF(U613&lt;Gesamt!$B$37,Gesamt!$C$37,IF(U613&lt;Gesamt!$B$38,Gesamt!$C$38,Gesamt!$C$39)))</f>
        <v>0</v>
      </c>
      <c r="AC613" s="36">
        <f>IF(AA613&gt;0,IF(AA613&lt;X613,K613/12*Gesamt!$C$32*(1+L613)^(Gesamt!$B$32-VB!V613)*(1+$K$4),0),0)</f>
        <v>0</v>
      </c>
      <c r="AD613" s="36">
        <f>(AC613/Gesamt!$B$32*V613/((1+Gesamt!$B$29)^(Gesamt!$B$32-VB!V613))*(1+AB613))</f>
        <v>0</v>
      </c>
      <c r="AE613" s="55">
        <f>IF(YEAR($Y613)&lt;=YEAR(Gesamt!$B$2),0,IF($V613&lt;Gesamt!$B$33,(IF($I613=0,$G613,$I613)+365.25*Gesamt!$B$33),0))</f>
        <v>0</v>
      </c>
      <c r="AF613" s="36" t="b">
        <f>IF(AE613&gt;0,IF(AE613&lt;$Y613,$K613/12*Gesamt!$C$33*(1+$L613)^(Gesamt!$B$33-VB!$V613)*(1+$K$4),IF(W613&gt;=35,K613/12*Gesamt!$C$33*(1+L613)^(W613-VB!V613)*(1+$K$4),0)))</f>
        <v>0</v>
      </c>
      <c r="AG613" s="36">
        <f>IF(W613&gt;=40,(AF613/Gesamt!$B$33*V613/((1+Gesamt!$B$29)^(Gesamt!$B$33-VB!V613))*(1+AB613)),IF(W613&gt;=35,(AF613/W613*V613/((1+Gesamt!$B$29)^(W613-VB!V613))*(1+AB613)),0))</f>
        <v>0</v>
      </c>
    </row>
    <row r="614" spans="4:33" x14ac:dyDescent="0.15">
      <c r="D614" s="41"/>
      <c r="F614" s="40"/>
      <c r="G614" s="40"/>
      <c r="J614" s="47"/>
      <c r="K614" s="32">
        <f t="shared" si="105"/>
        <v>0</v>
      </c>
      <c r="L614" s="48">
        <v>1.4999999999999999E-2</v>
      </c>
      <c r="M614" s="49">
        <f t="shared" si="106"/>
        <v>-50.997946611909654</v>
      </c>
      <c r="N614" s="50">
        <f>(Gesamt!$B$2-IF(H614=0,G614,H614))/365.25</f>
        <v>116</v>
      </c>
      <c r="O614" s="50">
        <f t="shared" si="101"/>
        <v>65.002053388090346</v>
      </c>
      <c r="P614" s="51">
        <f>IF(AND(OR(AND(H614&lt;=Gesamt!$B$11,G614&lt;=Gesamt!$B$11),AND(H614&gt;0,H614&lt;=Gesamt!$B$11)), O614&gt;=Gesamt!$B$4),VLOOKUP(O614,Gesamt!$B$4:$C$9,2),0)</f>
        <v>12</v>
      </c>
      <c r="Q614" s="37">
        <f>IF(M614&gt;0,((P614*K614/12)/O614*N614*((1+L614)^M614))/((1+Gesamt!$B$29)^(O614-N614)),0)</f>
        <v>0</v>
      </c>
      <c r="R614" s="52">
        <f>(F614+(IF(C614="W",IF(F614&lt;23347,VLOOKUP(23346,Staffelung,2,FALSE)*365.25,IF(F614&gt;24990,VLOOKUP(24991,Staffelung,2,FALSE)*365.25,VLOOKUP(F614,Staffelung,2,FALSE)*365.25)),Gesamt!$B$26*365.25)))</f>
        <v>23741.25</v>
      </c>
      <c r="S614" s="52">
        <f t="shared" si="107"/>
        <v>23742</v>
      </c>
      <c r="T614" s="53">
        <f t="shared" si="102"/>
        <v>65</v>
      </c>
      <c r="U614" s="49">
        <f t="shared" si="108"/>
        <v>-50.997946611909654</v>
      </c>
      <c r="V614" s="50">
        <f>(Gesamt!$B$2-IF(I614=0,G614,I614))/365.25</f>
        <v>116</v>
      </c>
      <c r="W614" s="50">
        <f t="shared" si="103"/>
        <v>65.002053388090346</v>
      </c>
      <c r="X614" s="54">
        <f>(F614+(IF(C614="W",IF(F614&lt;23347,VLOOKUP(23346,Staffelung,2,FALSE)*365.25,IF(F614&gt;24990,VLOOKUP(24991,Staffelung,2,FALSE)*365.25,VLOOKUP(F614,Staffelung,2,FALSE)*365.25)),Gesamt!$B$26*365.25)))</f>
        <v>23741.25</v>
      </c>
      <c r="Y614" s="52">
        <f t="shared" si="109"/>
        <v>23742</v>
      </c>
      <c r="Z614" s="53">
        <f t="shared" si="104"/>
        <v>65</v>
      </c>
      <c r="AA614" s="55">
        <f>IF(YEAR(Y614)&lt;=YEAR(Gesamt!$B$2),0,IF(V614&lt;Gesamt!$B$32,(IF(I614=0,G614,I614)+365.25*Gesamt!$B$32),0))</f>
        <v>0</v>
      </c>
      <c r="AB614" s="56">
        <f>IF(U614&lt;Gesamt!$B$36,Gesamt!$C$36,IF(U614&lt;Gesamt!$B$37,Gesamt!$C$37,IF(U614&lt;Gesamt!$B$38,Gesamt!$C$38,Gesamt!$C$39)))</f>
        <v>0</v>
      </c>
      <c r="AC614" s="36">
        <f>IF(AA614&gt;0,IF(AA614&lt;X614,K614/12*Gesamt!$C$32*(1+L614)^(Gesamt!$B$32-VB!V614)*(1+$K$4),0),0)</f>
        <v>0</v>
      </c>
      <c r="AD614" s="36">
        <f>(AC614/Gesamt!$B$32*V614/((1+Gesamt!$B$29)^(Gesamt!$B$32-VB!V614))*(1+AB614))</f>
        <v>0</v>
      </c>
      <c r="AE614" s="55">
        <f>IF(YEAR($Y614)&lt;=YEAR(Gesamt!$B$2),0,IF($V614&lt;Gesamt!$B$33,(IF($I614=0,$G614,$I614)+365.25*Gesamt!$B$33),0))</f>
        <v>0</v>
      </c>
      <c r="AF614" s="36" t="b">
        <f>IF(AE614&gt;0,IF(AE614&lt;$Y614,$K614/12*Gesamt!$C$33*(1+$L614)^(Gesamt!$B$33-VB!$V614)*(1+$K$4),IF(W614&gt;=35,K614/12*Gesamt!$C$33*(1+L614)^(W614-VB!V614)*(1+$K$4),0)))</f>
        <v>0</v>
      </c>
      <c r="AG614" s="36">
        <f>IF(W614&gt;=40,(AF614/Gesamt!$B$33*V614/((1+Gesamt!$B$29)^(Gesamt!$B$33-VB!V614))*(1+AB614)),IF(W614&gt;=35,(AF614/W614*V614/((1+Gesamt!$B$29)^(W614-VB!V614))*(1+AB614)),0))</f>
        <v>0</v>
      </c>
    </row>
    <row r="615" spans="4:33" x14ac:dyDescent="0.15">
      <c r="D615" s="41"/>
      <c r="F615" s="40"/>
      <c r="G615" s="40"/>
      <c r="J615" s="47"/>
      <c r="K615" s="32">
        <f t="shared" si="105"/>
        <v>0</v>
      </c>
      <c r="L615" s="48">
        <v>1.4999999999999999E-2</v>
      </c>
      <c r="M615" s="49">
        <f t="shared" si="106"/>
        <v>-50.997946611909654</v>
      </c>
      <c r="N615" s="50">
        <f>(Gesamt!$B$2-IF(H615=0,G615,H615))/365.25</f>
        <v>116</v>
      </c>
      <c r="O615" s="50">
        <f t="shared" si="101"/>
        <v>65.002053388090346</v>
      </c>
      <c r="P615" s="51">
        <f>IF(AND(OR(AND(H615&lt;=Gesamt!$B$11,G615&lt;=Gesamt!$B$11),AND(H615&gt;0,H615&lt;=Gesamt!$B$11)), O615&gt;=Gesamt!$B$4),VLOOKUP(O615,Gesamt!$B$4:$C$9,2),0)</f>
        <v>12</v>
      </c>
      <c r="Q615" s="37">
        <f>IF(M615&gt;0,((P615*K615/12)/O615*N615*((1+L615)^M615))/((1+Gesamt!$B$29)^(O615-N615)),0)</f>
        <v>0</v>
      </c>
      <c r="R615" s="52">
        <f>(F615+(IF(C615="W",IF(F615&lt;23347,VLOOKUP(23346,Staffelung,2,FALSE)*365.25,IF(F615&gt;24990,VLOOKUP(24991,Staffelung,2,FALSE)*365.25,VLOOKUP(F615,Staffelung,2,FALSE)*365.25)),Gesamt!$B$26*365.25)))</f>
        <v>23741.25</v>
      </c>
      <c r="S615" s="52">
        <f t="shared" si="107"/>
        <v>23742</v>
      </c>
      <c r="T615" s="53">
        <f t="shared" si="102"/>
        <v>65</v>
      </c>
      <c r="U615" s="49">
        <f t="shared" si="108"/>
        <v>-50.997946611909654</v>
      </c>
      <c r="V615" s="50">
        <f>(Gesamt!$B$2-IF(I615=0,G615,I615))/365.25</f>
        <v>116</v>
      </c>
      <c r="W615" s="50">
        <f t="shared" si="103"/>
        <v>65.002053388090346</v>
      </c>
      <c r="X615" s="54">
        <f>(F615+(IF(C615="W",IF(F615&lt;23347,VLOOKUP(23346,Staffelung,2,FALSE)*365.25,IF(F615&gt;24990,VLOOKUP(24991,Staffelung,2,FALSE)*365.25,VLOOKUP(F615,Staffelung,2,FALSE)*365.25)),Gesamt!$B$26*365.25)))</f>
        <v>23741.25</v>
      </c>
      <c r="Y615" s="52">
        <f t="shared" si="109"/>
        <v>23742</v>
      </c>
      <c r="Z615" s="53">
        <f t="shared" si="104"/>
        <v>65</v>
      </c>
      <c r="AA615" s="55">
        <f>IF(YEAR(Y615)&lt;=YEAR(Gesamt!$B$2),0,IF(V615&lt;Gesamt!$B$32,(IF(I615=0,G615,I615)+365.25*Gesamt!$B$32),0))</f>
        <v>0</v>
      </c>
      <c r="AB615" s="56">
        <f>IF(U615&lt;Gesamt!$B$36,Gesamt!$C$36,IF(U615&lt;Gesamt!$B$37,Gesamt!$C$37,IF(U615&lt;Gesamt!$B$38,Gesamt!$C$38,Gesamt!$C$39)))</f>
        <v>0</v>
      </c>
      <c r="AC615" s="36">
        <f>IF(AA615&gt;0,IF(AA615&lt;X615,K615/12*Gesamt!$C$32*(1+L615)^(Gesamt!$B$32-VB!V615)*(1+$K$4),0),0)</f>
        <v>0</v>
      </c>
      <c r="AD615" s="36">
        <f>(AC615/Gesamt!$B$32*V615/((1+Gesamt!$B$29)^(Gesamt!$B$32-VB!V615))*(1+AB615))</f>
        <v>0</v>
      </c>
      <c r="AE615" s="55">
        <f>IF(YEAR($Y615)&lt;=YEAR(Gesamt!$B$2),0,IF($V615&lt;Gesamt!$B$33,(IF($I615=0,$G615,$I615)+365.25*Gesamt!$B$33),0))</f>
        <v>0</v>
      </c>
      <c r="AF615" s="36" t="b">
        <f>IF(AE615&gt;0,IF(AE615&lt;$Y615,$K615/12*Gesamt!$C$33*(1+$L615)^(Gesamt!$B$33-VB!$V615)*(1+$K$4),IF(W615&gt;=35,K615/12*Gesamt!$C$33*(1+L615)^(W615-VB!V615)*(1+$K$4),0)))</f>
        <v>0</v>
      </c>
      <c r="AG615" s="36">
        <f>IF(W615&gt;=40,(AF615/Gesamt!$B$33*V615/((1+Gesamt!$B$29)^(Gesamt!$B$33-VB!V615))*(1+AB615)),IF(W615&gt;=35,(AF615/W615*V615/((1+Gesamt!$B$29)^(W615-VB!V615))*(1+AB615)),0))</f>
        <v>0</v>
      </c>
    </row>
    <row r="616" spans="4:33" x14ac:dyDescent="0.15">
      <c r="D616" s="41"/>
      <c r="F616" s="40"/>
      <c r="G616" s="40"/>
      <c r="J616" s="47"/>
      <c r="K616" s="32">
        <f t="shared" si="105"/>
        <v>0</v>
      </c>
      <c r="L616" s="48">
        <v>1.4999999999999999E-2</v>
      </c>
      <c r="M616" s="49">
        <f t="shared" si="106"/>
        <v>-50.997946611909654</v>
      </c>
      <c r="N616" s="50">
        <f>(Gesamt!$B$2-IF(H616=0,G616,H616))/365.25</f>
        <v>116</v>
      </c>
      <c r="O616" s="50">
        <f t="shared" si="101"/>
        <v>65.002053388090346</v>
      </c>
      <c r="P616" s="51">
        <f>IF(AND(OR(AND(H616&lt;=Gesamt!$B$11,G616&lt;=Gesamt!$B$11),AND(H616&gt;0,H616&lt;=Gesamt!$B$11)), O616&gt;=Gesamt!$B$4),VLOOKUP(O616,Gesamt!$B$4:$C$9,2),0)</f>
        <v>12</v>
      </c>
      <c r="Q616" s="37">
        <f>IF(M616&gt;0,((P616*K616/12)/O616*N616*((1+L616)^M616))/((1+Gesamt!$B$29)^(O616-N616)),0)</f>
        <v>0</v>
      </c>
      <c r="R616" s="52">
        <f>(F616+(IF(C616="W",IF(F616&lt;23347,VLOOKUP(23346,Staffelung,2,FALSE)*365.25,IF(F616&gt;24990,VLOOKUP(24991,Staffelung,2,FALSE)*365.25,VLOOKUP(F616,Staffelung,2,FALSE)*365.25)),Gesamt!$B$26*365.25)))</f>
        <v>23741.25</v>
      </c>
      <c r="S616" s="52">
        <f t="shared" si="107"/>
        <v>23742</v>
      </c>
      <c r="T616" s="53">
        <f t="shared" si="102"/>
        <v>65</v>
      </c>
      <c r="U616" s="49">
        <f t="shared" si="108"/>
        <v>-50.997946611909654</v>
      </c>
      <c r="V616" s="50">
        <f>(Gesamt!$B$2-IF(I616=0,G616,I616))/365.25</f>
        <v>116</v>
      </c>
      <c r="W616" s="50">
        <f t="shared" si="103"/>
        <v>65.002053388090346</v>
      </c>
      <c r="X616" s="54">
        <f>(F616+(IF(C616="W",IF(F616&lt;23347,VLOOKUP(23346,Staffelung,2,FALSE)*365.25,IF(F616&gt;24990,VLOOKUP(24991,Staffelung,2,FALSE)*365.25,VLOOKUP(F616,Staffelung,2,FALSE)*365.25)),Gesamt!$B$26*365.25)))</f>
        <v>23741.25</v>
      </c>
      <c r="Y616" s="52">
        <f t="shared" si="109"/>
        <v>23742</v>
      </c>
      <c r="Z616" s="53">
        <f t="shared" si="104"/>
        <v>65</v>
      </c>
      <c r="AA616" s="55">
        <f>IF(YEAR(Y616)&lt;=YEAR(Gesamt!$B$2),0,IF(V616&lt;Gesamt!$B$32,(IF(I616=0,G616,I616)+365.25*Gesamt!$B$32),0))</f>
        <v>0</v>
      </c>
      <c r="AB616" s="56">
        <f>IF(U616&lt;Gesamt!$B$36,Gesamt!$C$36,IF(U616&lt;Gesamt!$B$37,Gesamt!$C$37,IF(U616&lt;Gesamt!$B$38,Gesamt!$C$38,Gesamt!$C$39)))</f>
        <v>0</v>
      </c>
      <c r="AC616" s="36">
        <f>IF(AA616&gt;0,IF(AA616&lt;X616,K616/12*Gesamt!$C$32*(1+L616)^(Gesamt!$B$32-VB!V616)*(1+$K$4),0),0)</f>
        <v>0</v>
      </c>
      <c r="AD616" s="36">
        <f>(AC616/Gesamt!$B$32*V616/((1+Gesamt!$B$29)^(Gesamt!$B$32-VB!V616))*(1+AB616))</f>
        <v>0</v>
      </c>
      <c r="AE616" s="55">
        <f>IF(YEAR($Y616)&lt;=YEAR(Gesamt!$B$2),0,IF($V616&lt;Gesamt!$B$33,(IF($I616=0,$G616,$I616)+365.25*Gesamt!$B$33),0))</f>
        <v>0</v>
      </c>
      <c r="AF616" s="36" t="b">
        <f>IF(AE616&gt;0,IF(AE616&lt;$Y616,$K616/12*Gesamt!$C$33*(1+$L616)^(Gesamt!$B$33-VB!$V616)*(1+$K$4),IF(W616&gt;=35,K616/12*Gesamt!$C$33*(1+L616)^(W616-VB!V616)*(1+$K$4),0)))</f>
        <v>0</v>
      </c>
      <c r="AG616" s="36">
        <f>IF(W616&gt;=40,(AF616/Gesamt!$B$33*V616/((1+Gesamt!$B$29)^(Gesamt!$B$33-VB!V616))*(1+AB616)),IF(W616&gt;=35,(AF616/W616*V616/((1+Gesamt!$B$29)^(W616-VB!V616))*(1+AB616)),0))</f>
        <v>0</v>
      </c>
    </row>
    <row r="617" spans="4:33" x14ac:dyDescent="0.15">
      <c r="D617" s="41"/>
      <c r="F617" s="40"/>
      <c r="G617" s="40"/>
      <c r="J617" s="47"/>
      <c r="K617" s="32">
        <f t="shared" si="105"/>
        <v>0</v>
      </c>
      <c r="L617" s="48">
        <v>1.4999999999999999E-2</v>
      </c>
      <c r="M617" s="49">
        <f t="shared" si="106"/>
        <v>-50.997946611909654</v>
      </c>
      <c r="N617" s="50">
        <f>(Gesamt!$B$2-IF(H617=0,G617,H617))/365.25</f>
        <v>116</v>
      </c>
      <c r="O617" s="50">
        <f t="shared" si="101"/>
        <v>65.002053388090346</v>
      </c>
      <c r="P617" s="51">
        <f>IF(AND(OR(AND(H617&lt;=Gesamt!$B$11,G617&lt;=Gesamt!$B$11),AND(H617&gt;0,H617&lt;=Gesamt!$B$11)), O617&gt;=Gesamt!$B$4),VLOOKUP(O617,Gesamt!$B$4:$C$9,2),0)</f>
        <v>12</v>
      </c>
      <c r="Q617" s="37">
        <f>IF(M617&gt;0,((P617*K617/12)/O617*N617*((1+L617)^M617))/((1+Gesamt!$B$29)^(O617-N617)),0)</f>
        <v>0</v>
      </c>
      <c r="R617" s="52">
        <f>(F617+(IF(C617="W",IF(F617&lt;23347,VLOOKUP(23346,Staffelung,2,FALSE)*365.25,IF(F617&gt;24990,VLOOKUP(24991,Staffelung,2,FALSE)*365.25,VLOOKUP(F617,Staffelung,2,FALSE)*365.25)),Gesamt!$B$26*365.25)))</f>
        <v>23741.25</v>
      </c>
      <c r="S617" s="52">
        <f t="shared" si="107"/>
        <v>23742</v>
      </c>
      <c r="T617" s="53">
        <f t="shared" si="102"/>
        <v>65</v>
      </c>
      <c r="U617" s="49">
        <f t="shared" si="108"/>
        <v>-50.997946611909654</v>
      </c>
      <c r="V617" s="50">
        <f>(Gesamt!$B$2-IF(I617=0,G617,I617))/365.25</f>
        <v>116</v>
      </c>
      <c r="W617" s="50">
        <f t="shared" si="103"/>
        <v>65.002053388090346</v>
      </c>
      <c r="X617" s="54">
        <f>(F617+(IF(C617="W",IF(F617&lt;23347,VLOOKUP(23346,Staffelung,2,FALSE)*365.25,IF(F617&gt;24990,VLOOKUP(24991,Staffelung,2,FALSE)*365.25,VLOOKUP(F617,Staffelung,2,FALSE)*365.25)),Gesamt!$B$26*365.25)))</f>
        <v>23741.25</v>
      </c>
      <c r="Y617" s="52">
        <f t="shared" si="109"/>
        <v>23742</v>
      </c>
      <c r="Z617" s="53">
        <f t="shared" si="104"/>
        <v>65</v>
      </c>
      <c r="AA617" s="55">
        <f>IF(YEAR(Y617)&lt;=YEAR(Gesamt!$B$2),0,IF(V617&lt;Gesamt!$B$32,(IF(I617=0,G617,I617)+365.25*Gesamt!$B$32),0))</f>
        <v>0</v>
      </c>
      <c r="AB617" s="56">
        <f>IF(U617&lt;Gesamt!$B$36,Gesamt!$C$36,IF(U617&lt;Gesamt!$B$37,Gesamt!$C$37,IF(U617&lt;Gesamt!$B$38,Gesamt!$C$38,Gesamt!$C$39)))</f>
        <v>0</v>
      </c>
      <c r="AC617" s="36">
        <f>IF(AA617&gt;0,IF(AA617&lt;X617,K617/12*Gesamt!$C$32*(1+L617)^(Gesamt!$B$32-VB!V617)*(1+$K$4),0),0)</f>
        <v>0</v>
      </c>
      <c r="AD617" s="36">
        <f>(AC617/Gesamt!$B$32*V617/((1+Gesamt!$B$29)^(Gesamt!$B$32-VB!V617))*(1+AB617))</f>
        <v>0</v>
      </c>
      <c r="AE617" s="55">
        <f>IF(YEAR($Y617)&lt;=YEAR(Gesamt!$B$2),0,IF($V617&lt;Gesamt!$B$33,(IF($I617=0,$G617,$I617)+365.25*Gesamt!$B$33),0))</f>
        <v>0</v>
      </c>
      <c r="AF617" s="36" t="b">
        <f>IF(AE617&gt;0,IF(AE617&lt;$Y617,$K617/12*Gesamt!$C$33*(1+$L617)^(Gesamt!$B$33-VB!$V617)*(1+$K$4),IF(W617&gt;=35,K617/12*Gesamt!$C$33*(1+L617)^(W617-VB!V617)*(1+$K$4),0)))</f>
        <v>0</v>
      </c>
      <c r="AG617" s="36">
        <f>IF(W617&gt;=40,(AF617/Gesamt!$B$33*V617/((1+Gesamt!$B$29)^(Gesamt!$B$33-VB!V617))*(1+AB617)),IF(W617&gt;=35,(AF617/W617*V617/((1+Gesamt!$B$29)^(W617-VB!V617))*(1+AB617)),0))</f>
        <v>0</v>
      </c>
    </row>
    <row r="618" spans="4:33" x14ac:dyDescent="0.15">
      <c r="D618" s="41"/>
      <c r="F618" s="40"/>
      <c r="G618" s="40"/>
      <c r="J618" s="47"/>
      <c r="K618" s="32">
        <f t="shared" si="105"/>
        <v>0</v>
      </c>
      <c r="L618" s="48">
        <v>1.4999999999999999E-2</v>
      </c>
      <c r="M618" s="49">
        <f t="shared" si="106"/>
        <v>-50.997946611909654</v>
      </c>
      <c r="N618" s="50">
        <f>(Gesamt!$B$2-IF(H618=0,G618,H618))/365.25</f>
        <v>116</v>
      </c>
      <c r="O618" s="50">
        <f t="shared" si="101"/>
        <v>65.002053388090346</v>
      </c>
      <c r="P618" s="51">
        <f>IF(AND(OR(AND(H618&lt;=Gesamt!$B$11,G618&lt;=Gesamt!$B$11),AND(H618&gt;0,H618&lt;=Gesamt!$B$11)), O618&gt;=Gesamt!$B$4),VLOOKUP(O618,Gesamt!$B$4:$C$9,2),0)</f>
        <v>12</v>
      </c>
      <c r="Q618" s="37">
        <f>IF(M618&gt;0,((P618*K618/12)/O618*N618*((1+L618)^M618))/((1+Gesamt!$B$29)^(O618-N618)),0)</f>
        <v>0</v>
      </c>
      <c r="R618" s="52">
        <f>(F618+(IF(C618="W",IF(F618&lt;23347,VLOOKUP(23346,Staffelung,2,FALSE)*365.25,IF(F618&gt;24990,VLOOKUP(24991,Staffelung,2,FALSE)*365.25,VLOOKUP(F618,Staffelung,2,FALSE)*365.25)),Gesamt!$B$26*365.25)))</f>
        <v>23741.25</v>
      </c>
      <c r="S618" s="52">
        <f t="shared" si="107"/>
        <v>23742</v>
      </c>
      <c r="T618" s="53">
        <f t="shared" si="102"/>
        <v>65</v>
      </c>
      <c r="U618" s="49">
        <f t="shared" si="108"/>
        <v>-50.997946611909654</v>
      </c>
      <c r="V618" s="50">
        <f>(Gesamt!$B$2-IF(I618=0,G618,I618))/365.25</f>
        <v>116</v>
      </c>
      <c r="W618" s="50">
        <f t="shared" si="103"/>
        <v>65.002053388090346</v>
      </c>
      <c r="X618" s="54">
        <f>(F618+(IF(C618="W",IF(F618&lt;23347,VLOOKUP(23346,Staffelung,2,FALSE)*365.25,IF(F618&gt;24990,VLOOKUP(24991,Staffelung,2,FALSE)*365.25,VLOOKUP(F618,Staffelung,2,FALSE)*365.25)),Gesamt!$B$26*365.25)))</f>
        <v>23741.25</v>
      </c>
      <c r="Y618" s="52">
        <f t="shared" si="109"/>
        <v>23742</v>
      </c>
      <c r="Z618" s="53">
        <f t="shared" si="104"/>
        <v>65</v>
      </c>
      <c r="AA618" s="55">
        <f>IF(YEAR(Y618)&lt;=YEAR(Gesamt!$B$2),0,IF(V618&lt;Gesamt!$B$32,(IF(I618=0,G618,I618)+365.25*Gesamt!$B$32),0))</f>
        <v>0</v>
      </c>
      <c r="AB618" s="56">
        <f>IF(U618&lt;Gesamt!$B$36,Gesamt!$C$36,IF(U618&lt;Gesamt!$B$37,Gesamt!$C$37,IF(U618&lt;Gesamt!$B$38,Gesamt!$C$38,Gesamt!$C$39)))</f>
        <v>0</v>
      </c>
      <c r="AC618" s="36">
        <f>IF(AA618&gt;0,IF(AA618&lt;X618,K618/12*Gesamt!$C$32*(1+L618)^(Gesamt!$B$32-VB!V618)*(1+$K$4),0),0)</f>
        <v>0</v>
      </c>
      <c r="AD618" s="36">
        <f>(AC618/Gesamt!$B$32*V618/((1+Gesamt!$B$29)^(Gesamt!$B$32-VB!V618))*(1+AB618))</f>
        <v>0</v>
      </c>
      <c r="AE618" s="55">
        <f>IF(YEAR($Y618)&lt;=YEAR(Gesamt!$B$2),0,IF($V618&lt;Gesamt!$B$33,(IF($I618=0,$G618,$I618)+365.25*Gesamt!$B$33),0))</f>
        <v>0</v>
      </c>
      <c r="AF618" s="36" t="b">
        <f>IF(AE618&gt;0,IF(AE618&lt;$Y618,$K618/12*Gesamt!$C$33*(1+$L618)^(Gesamt!$B$33-VB!$V618)*(1+$K$4),IF(W618&gt;=35,K618/12*Gesamt!$C$33*(1+L618)^(W618-VB!V618)*(1+$K$4),0)))</f>
        <v>0</v>
      </c>
      <c r="AG618" s="36">
        <f>IF(W618&gt;=40,(AF618/Gesamt!$B$33*V618/((1+Gesamt!$B$29)^(Gesamt!$B$33-VB!V618))*(1+AB618)),IF(W618&gt;=35,(AF618/W618*V618/((1+Gesamt!$B$29)^(W618-VB!V618))*(1+AB618)),0))</f>
        <v>0</v>
      </c>
    </row>
    <row r="619" spans="4:33" x14ac:dyDescent="0.15">
      <c r="D619" s="41"/>
      <c r="F619" s="40"/>
      <c r="G619" s="40"/>
      <c r="J619" s="47"/>
      <c r="K619" s="32">
        <f t="shared" si="105"/>
        <v>0</v>
      </c>
      <c r="L619" s="48">
        <v>1.4999999999999999E-2</v>
      </c>
      <c r="M619" s="49">
        <f t="shared" si="106"/>
        <v>-50.997946611909654</v>
      </c>
      <c r="N619" s="50">
        <f>(Gesamt!$B$2-IF(H619=0,G619,H619))/365.25</f>
        <v>116</v>
      </c>
      <c r="O619" s="50">
        <f t="shared" si="101"/>
        <v>65.002053388090346</v>
      </c>
      <c r="P619" s="51">
        <f>IF(AND(OR(AND(H619&lt;=Gesamt!$B$11,G619&lt;=Gesamt!$B$11),AND(H619&gt;0,H619&lt;=Gesamt!$B$11)), O619&gt;=Gesamt!$B$4),VLOOKUP(O619,Gesamt!$B$4:$C$9,2),0)</f>
        <v>12</v>
      </c>
      <c r="Q619" s="37">
        <f>IF(M619&gt;0,((P619*K619/12)/O619*N619*((1+L619)^M619))/((1+Gesamt!$B$29)^(O619-N619)),0)</f>
        <v>0</v>
      </c>
      <c r="R619" s="52">
        <f>(F619+(IF(C619="W",IF(F619&lt;23347,VLOOKUP(23346,Staffelung,2,FALSE)*365.25,IF(F619&gt;24990,VLOOKUP(24991,Staffelung,2,FALSE)*365.25,VLOOKUP(F619,Staffelung,2,FALSE)*365.25)),Gesamt!$B$26*365.25)))</f>
        <v>23741.25</v>
      </c>
      <c r="S619" s="52">
        <f t="shared" si="107"/>
        <v>23742</v>
      </c>
      <c r="T619" s="53">
        <f t="shared" si="102"/>
        <v>65</v>
      </c>
      <c r="U619" s="49">
        <f t="shared" si="108"/>
        <v>-50.997946611909654</v>
      </c>
      <c r="V619" s="50">
        <f>(Gesamt!$B$2-IF(I619=0,G619,I619))/365.25</f>
        <v>116</v>
      </c>
      <c r="W619" s="50">
        <f t="shared" si="103"/>
        <v>65.002053388090346</v>
      </c>
      <c r="X619" s="54">
        <f>(F619+(IF(C619="W",IF(F619&lt;23347,VLOOKUP(23346,Staffelung,2,FALSE)*365.25,IF(F619&gt;24990,VLOOKUP(24991,Staffelung,2,FALSE)*365.25,VLOOKUP(F619,Staffelung,2,FALSE)*365.25)),Gesamt!$B$26*365.25)))</f>
        <v>23741.25</v>
      </c>
      <c r="Y619" s="52">
        <f t="shared" si="109"/>
        <v>23742</v>
      </c>
      <c r="Z619" s="53">
        <f t="shared" si="104"/>
        <v>65</v>
      </c>
      <c r="AA619" s="55">
        <f>IF(YEAR(Y619)&lt;=YEAR(Gesamt!$B$2),0,IF(V619&lt;Gesamt!$B$32,(IF(I619=0,G619,I619)+365.25*Gesamt!$B$32),0))</f>
        <v>0</v>
      </c>
      <c r="AB619" s="56">
        <f>IF(U619&lt;Gesamt!$B$36,Gesamt!$C$36,IF(U619&lt;Gesamt!$B$37,Gesamt!$C$37,IF(U619&lt;Gesamt!$B$38,Gesamt!$C$38,Gesamt!$C$39)))</f>
        <v>0</v>
      </c>
      <c r="AC619" s="36">
        <f>IF(AA619&gt;0,IF(AA619&lt;X619,K619/12*Gesamt!$C$32*(1+L619)^(Gesamt!$B$32-VB!V619)*(1+$K$4),0),0)</f>
        <v>0</v>
      </c>
      <c r="AD619" s="36">
        <f>(AC619/Gesamt!$B$32*V619/((1+Gesamt!$B$29)^(Gesamt!$B$32-VB!V619))*(1+AB619))</f>
        <v>0</v>
      </c>
      <c r="AE619" s="55">
        <f>IF(YEAR($Y619)&lt;=YEAR(Gesamt!$B$2),0,IF($V619&lt;Gesamt!$B$33,(IF($I619=0,$G619,$I619)+365.25*Gesamt!$B$33),0))</f>
        <v>0</v>
      </c>
      <c r="AF619" s="36" t="b">
        <f>IF(AE619&gt;0,IF(AE619&lt;$Y619,$K619/12*Gesamt!$C$33*(1+$L619)^(Gesamt!$B$33-VB!$V619)*(1+$K$4),IF(W619&gt;=35,K619/12*Gesamt!$C$33*(1+L619)^(W619-VB!V619)*(1+$K$4),0)))</f>
        <v>0</v>
      </c>
      <c r="AG619" s="36">
        <f>IF(W619&gt;=40,(AF619/Gesamt!$B$33*V619/((1+Gesamt!$B$29)^(Gesamt!$B$33-VB!V619))*(1+AB619)),IF(W619&gt;=35,(AF619/W619*V619/((1+Gesamt!$B$29)^(W619-VB!V619))*(1+AB619)),0))</f>
        <v>0</v>
      </c>
    </row>
    <row r="620" spans="4:33" x14ac:dyDescent="0.15">
      <c r="D620" s="41"/>
      <c r="F620" s="40"/>
      <c r="G620" s="40"/>
      <c r="J620" s="47"/>
      <c r="K620" s="32">
        <f t="shared" si="105"/>
        <v>0</v>
      </c>
      <c r="L620" s="48">
        <v>1.4999999999999999E-2</v>
      </c>
      <c r="M620" s="49">
        <f t="shared" si="106"/>
        <v>-50.997946611909654</v>
      </c>
      <c r="N620" s="50">
        <f>(Gesamt!$B$2-IF(H620=0,G620,H620))/365.25</f>
        <v>116</v>
      </c>
      <c r="O620" s="50">
        <f t="shared" si="101"/>
        <v>65.002053388090346</v>
      </c>
      <c r="P620" s="51">
        <f>IF(AND(OR(AND(H620&lt;=Gesamt!$B$11,G620&lt;=Gesamt!$B$11),AND(H620&gt;0,H620&lt;=Gesamt!$B$11)), O620&gt;=Gesamt!$B$4),VLOOKUP(O620,Gesamt!$B$4:$C$9,2),0)</f>
        <v>12</v>
      </c>
      <c r="Q620" s="37">
        <f>IF(M620&gt;0,((P620*K620/12)/O620*N620*((1+L620)^M620))/((1+Gesamt!$B$29)^(O620-N620)),0)</f>
        <v>0</v>
      </c>
      <c r="R620" s="52">
        <f>(F620+(IF(C620="W",IF(F620&lt;23347,VLOOKUP(23346,Staffelung,2,FALSE)*365.25,IF(F620&gt;24990,VLOOKUP(24991,Staffelung,2,FALSE)*365.25,VLOOKUP(F620,Staffelung,2,FALSE)*365.25)),Gesamt!$B$26*365.25)))</f>
        <v>23741.25</v>
      </c>
      <c r="S620" s="52">
        <f t="shared" si="107"/>
        <v>23742</v>
      </c>
      <c r="T620" s="53">
        <f t="shared" si="102"/>
        <v>65</v>
      </c>
      <c r="U620" s="49">
        <f t="shared" si="108"/>
        <v>-50.997946611909654</v>
      </c>
      <c r="V620" s="50">
        <f>(Gesamt!$B$2-IF(I620=0,G620,I620))/365.25</f>
        <v>116</v>
      </c>
      <c r="W620" s="50">
        <f t="shared" si="103"/>
        <v>65.002053388090346</v>
      </c>
      <c r="X620" s="54">
        <f>(F620+(IF(C620="W",IF(F620&lt;23347,VLOOKUP(23346,Staffelung,2,FALSE)*365.25,IF(F620&gt;24990,VLOOKUP(24991,Staffelung,2,FALSE)*365.25,VLOOKUP(F620,Staffelung,2,FALSE)*365.25)),Gesamt!$B$26*365.25)))</f>
        <v>23741.25</v>
      </c>
      <c r="Y620" s="52">
        <f t="shared" si="109"/>
        <v>23742</v>
      </c>
      <c r="Z620" s="53">
        <f t="shared" si="104"/>
        <v>65</v>
      </c>
      <c r="AA620" s="55">
        <f>IF(YEAR(Y620)&lt;=YEAR(Gesamt!$B$2),0,IF(V620&lt;Gesamt!$B$32,(IF(I620=0,G620,I620)+365.25*Gesamt!$B$32),0))</f>
        <v>0</v>
      </c>
      <c r="AB620" s="56">
        <f>IF(U620&lt;Gesamt!$B$36,Gesamt!$C$36,IF(U620&lt;Gesamt!$B$37,Gesamt!$C$37,IF(U620&lt;Gesamt!$B$38,Gesamt!$C$38,Gesamt!$C$39)))</f>
        <v>0</v>
      </c>
      <c r="AC620" s="36">
        <f>IF(AA620&gt;0,IF(AA620&lt;X620,K620/12*Gesamt!$C$32*(1+L620)^(Gesamt!$B$32-VB!V620)*(1+$K$4),0),0)</f>
        <v>0</v>
      </c>
      <c r="AD620" s="36">
        <f>(AC620/Gesamt!$B$32*V620/((1+Gesamt!$B$29)^(Gesamt!$B$32-VB!V620))*(1+AB620))</f>
        <v>0</v>
      </c>
      <c r="AE620" s="55">
        <f>IF(YEAR($Y620)&lt;=YEAR(Gesamt!$B$2),0,IF($V620&lt;Gesamt!$B$33,(IF($I620=0,$G620,$I620)+365.25*Gesamt!$B$33),0))</f>
        <v>0</v>
      </c>
      <c r="AF620" s="36" t="b">
        <f>IF(AE620&gt;0,IF(AE620&lt;$Y620,$K620/12*Gesamt!$C$33*(1+$L620)^(Gesamt!$B$33-VB!$V620)*(1+$K$4),IF(W620&gt;=35,K620/12*Gesamt!$C$33*(1+L620)^(W620-VB!V620)*(1+$K$4),0)))</f>
        <v>0</v>
      </c>
      <c r="AG620" s="36">
        <f>IF(W620&gt;=40,(AF620/Gesamt!$B$33*V620/((1+Gesamt!$B$29)^(Gesamt!$B$33-VB!V620))*(1+AB620)),IF(W620&gt;=35,(AF620/W620*V620/((1+Gesamt!$B$29)^(W620-VB!V620))*(1+AB620)),0))</f>
        <v>0</v>
      </c>
    </row>
    <row r="621" spans="4:33" x14ac:dyDescent="0.15">
      <c r="D621" s="41"/>
      <c r="F621" s="40"/>
      <c r="G621" s="40"/>
      <c r="J621" s="47"/>
      <c r="K621" s="32">
        <f t="shared" si="105"/>
        <v>0</v>
      </c>
      <c r="L621" s="48">
        <v>1.4999999999999999E-2</v>
      </c>
      <c r="M621" s="49">
        <f t="shared" si="106"/>
        <v>-50.997946611909654</v>
      </c>
      <c r="N621" s="50">
        <f>(Gesamt!$B$2-IF(H621=0,G621,H621))/365.25</f>
        <v>116</v>
      </c>
      <c r="O621" s="50">
        <f t="shared" si="101"/>
        <v>65.002053388090346</v>
      </c>
      <c r="P621" s="51">
        <f>IF(AND(OR(AND(H621&lt;=Gesamt!$B$11,G621&lt;=Gesamt!$B$11),AND(H621&gt;0,H621&lt;=Gesamt!$B$11)), O621&gt;=Gesamt!$B$4),VLOOKUP(O621,Gesamt!$B$4:$C$9,2),0)</f>
        <v>12</v>
      </c>
      <c r="Q621" s="37">
        <f>IF(M621&gt;0,((P621*K621/12)/O621*N621*((1+L621)^M621))/((1+Gesamt!$B$29)^(O621-N621)),0)</f>
        <v>0</v>
      </c>
      <c r="R621" s="52">
        <f>(F621+(IF(C621="W",IF(F621&lt;23347,VLOOKUP(23346,Staffelung,2,FALSE)*365.25,IF(F621&gt;24990,VLOOKUP(24991,Staffelung,2,FALSE)*365.25,VLOOKUP(F621,Staffelung,2,FALSE)*365.25)),Gesamt!$B$26*365.25)))</f>
        <v>23741.25</v>
      </c>
      <c r="S621" s="52">
        <f t="shared" si="107"/>
        <v>23742</v>
      </c>
      <c r="T621" s="53">
        <f t="shared" si="102"/>
        <v>65</v>
      </c>
      <c r="U621" s="49">
        <f t="shared" si="108"/>
        <v>-50.997946611909654</v>
      </c>
      <c r="V621" s="50">
        <f>(Gesamt!$B$2-IF(I621=0,G621,I621))/365.25</f>
        <v>116</v>
      </c>
      <c r="W621" s="50">
        <f t="shared" si="103"/>
        <v>65.002053388090346</v>
      </c>
      <c r="X621" s="54">
        <f>(F621+(IF(C621="W",IF(F621&lt;23347,VLOOKUP(23346,Staffelung,2,FALSE)*365.25,IF(F621&gt;24990,VLOOKUP(24991,Staffelung,2,FALSE)*365.25,VLOOKUP(F621,Staffelung,2,FALSE)*365.25)),Gesamt!$B$26*365.25)))</f>
        <v>23741.25</v>
      </c>
      <c r="Y621" s="52">
        <f t="shared" si="109"/>
        <v>23742</v>
      </c>
      <c r="Z621" s="53">
        <f t="shared" si="104"/>
        <v>65</v>
      </c>
      <c r="AA621" s="55">
        <f>IF(YEAR(Y621)&lt;=YEAR(Gesamt!$B$2),0,IF(V621&lt;Gesamt!$B$32,(IF(I621=0,G621,I621)+365.25*Gesamt!$B$32),0))</f>
        <v>0</v>
      </c>
      <c r="AB621" s="56">
        <f>IF(U621&lt;Gesamt!$B$36,Gesamt!$C$36,IF(U621&lt;Gesamt!$B$37,Gesamt!$C$37,IF(U621&lt;Gesamt!$B$38,Gesamt!$C$38,Gesamt!$C$39)))</f>
        <v>0</v>
      </c>
      <c r="AC621" s="36">
        <f>IF(AA621&gt;0,IF(AA621&lt;X621,K621/12*Gesamt!$C$32*(1+L621)^(Gesamt!$B$32-VB!V621)*(1+$K$4),0),0)</f>
        <v>0</v>
      </c>
      <c r="AD621" s="36">
        <f>(AC621/Gesamt!$B$32*V621/((1+Gesamt!$B$29)^(Gesamt!$B$32-VB!V621))*(1+AB621))</f>
        <v>0</v>
      </c>
      <c r="AE621" s="55">
        <f>IF(YEAR($Y621)&lt;=YEAR(Gesamt!$B$2),0,IF($V621&lt;Gesamt!$B$33,(IF($I621=0,$G621,$I621)+365.25*Gesamt!$B$33),0))</f>
        <v>0</v>
      </c>
      <c r="AF621" s="36" t="b">
        <f>IF(AE621&gt;0,IF(AE621&lt;$Y621,$K621/12*Gesamt!$C$33*(1+$L621)^(Gesamt!$B$33-VB!$V621)*(1+$K$4),IF(W621&gt;=35,K621/12*Gesamt!$C$33*(1+L621)^(W621-VB!V621)*(1+$K$4),0)))</f>
        <v>0</v>
      </c>
      <c r="AG621" s="36">
        <f>IF(W621&gt;=40,(AF621/Gesamt!$B$33*V621/((1+Gesamt!$B$29)^(Gesamt!$B$33-VB!V621))*(1+AB621)),IF(W621&gt;=35,(AF621/W621*V621/((1+Gesamt!$B$29)^(W621-VB!V621))*(1+AB621)),0))</f>
        <v>0</v>
      </c>
    </row>
    <row r="622" spans="4:33" x14ac:dyDescent="0.15">
      <c r="D622" s="41"/>
      <c r="F622" s="40"/>
      <c r="G622" s="40"/>
      <c r="J622" s="47"/>
      <c r="K622" s="32">
        <f t="shared" si="105"/>
        <v>0</v>
      </c>
      <c r="L622" s="48">
        <v>1.4999999999999999E-2</v>
      </c>
      <c r="M622" s="49">
        <f t="shared" si="106"/>
        <v>-50.997946611909654</v>
      </c>
      <c r="N622" s="50">
        <f>(Gesamt!$B$2-IF(H622=0,G622,H622))/365.25</f>
        <v>116</v>
      </c>
      <c r="O622" s="50">
        <f t="shared" si="101"/>
        <v>65.002053388090346</v>
      </c>
      <c r="P622" s="51">
        <f>IF(AND(OR(AND(H622&lt;=Gesamt!$B$11,G622&lt;=Gesamt!$B$11),AND(H622&gt;0,H622&lt;=Gesamt!$B$11)), O622&gt;=Gesamt!$B$4),VLOOKUP(O622,Gesamt!$B$4:$C$9,2),0)</f>
        <v>12</v>
      </c>
      <c r="Q622" s="37">
        <f>IF(M622&gt;0,((P622*K622/12)/O622*N622*((1+L622)^M622))/((1+Gesamt!$B$29)^(O622-N622)),0)</f>
        <v>0</v>
      </c>
      <c r="R622" s="52">
        <f>(F622+(IF(C622="W",IF(F622&lt;23347,VLOOKUP(23346,Staffelung,2,FALSE)*365.25,IF(F622&gt;24990,VLOOKUP(24991,Staffelung,2,FALSE)*365.25,VLOOKUP(F622,Staffelung,2,FALSE)*365.25)),Gesamt!$B$26*365.25)))</f>
        <v>23741.25</v>
      </c>
      <c r="S622" s="52">
        <f t="shared" si="107"/>
        <v>23742</v>
      </c>
      <c r="T622" s="53">
        <f t="shared" si="102"/>
        <v>65</v>
      </c>
      <c r="U622" s="49">
        <f t="shared" si="108"/>
        <v>-50.997946611909654</v>
      </c>
      <c r="V622" s="50">
        <f>(Gesamt!$B$2-IF(I622=0,G622,I622))/365.25</f>
        <v>116</v>
      </c>
      <c r="W622" s="50">
        <f t="shared" si="103"/>
        <v>65.002053388090346</v>
      </c>
      <c r="X622" s="54">
        <f>(F622+(IF(C622="W",IF(F622&lt;23347,VLOOKUP(23346,Staffelung,2,FALSE)*365.25,IF(F622&gt;24990,VLOOKUP(24991,Staffelung,2,FALSE)*365.25,VLOOKUP(F622,Staffelung,2,FALSE)*365.25)),Gesamt!$B$26*365.25)))</f>
        <v>23741.25</v>
      </c>
      <c r="Y622" s="52">
        <f t="shared" si="109"/>
        <v>23742</v>
      </c>
      <c r="Z622" s="53">
        <f t="shared" si="104"/>
        <v>65</v>
      </c>
      <c r="AA622" s="55">
        <f>IF(YEAR(Y622)&lt;=YEAR(Gesamt!$B$2),0,IF(V622&lt;Gesamt!$B$32,(IF(I622=0,G622,I622)+365.25*Gesamt!$B$32),0))</f>
        <v>0</v>
      </c>
      <c r="AB622" s="56">
        <f>IF(U622&lt;Gesamt!$B$36,Gesamt!$C$36,IF(U622&lt;Gesamt!$B$37,Gesamt!$C$37,IF(U622&lt;Gesamt!$B$38,Gesamt!$C$38,Gesamt!$C$39)))</f>
        <v>0</v>
      </c>
      <c r="AC622" s="36">
        <f>IF(AA622&gt;0,IF(AA622&lt;X622,K622/12*Gesamt!$C$32*(1+L622)^(Gesamt!$B$32-VB!V622)*(1+$K$4),0),0)</f>
        <v>0</v>
      </c>
      <c r="AD622" s="36">
        <f>(AC622/Gesamt!$B$32*V622/((1+Gesamt!$B$29)^(Gesamt!$B$32-VB!V622))*(1+AB622))</f>
        <v>0</v>
      </c>
      <c r="AE622" s="55">
        <f>IF(YEAR($Y622)&lt;=YEAR(Gesamt!$B$2),0,IF($V622&lt;Gesamt!$B$33,(IF($I622=0,$G622,$I622)+365.25*Gesamt!$B$33),0))</f>
        <v>0</v>
      </c>
      <c r="AF622" s="36" t="b">
        <f>IF(AE622&gt;0,IF(AE622&lt;$Y622,$K622/12*Gesamt!$C$33*(1+$L622)^(Gesamt!$B$33-VB!$V622)*(1+$K$4),IF(W622&gt;=35,K622/12*Gesamt!$C$33*(1+L622)^(W622-VB!V622)*(1+$K$4),0)))</f>
        <v>0</v>
      </c>
      <c r="AG622" s="36">
        <f>IF(W622&gt;=40,(AF622/Gesamt!$B$33*V622/((1+Gesamt!$B$29)^(Gesamt!$B$33-VB!V622))*(1+AB622)),IF(W622&gt;=35,(AF622/W622*V622/((1+Gesamt!$B$29)^(W622-VB!V622))*(1+AB622)),0))</f>
        <v>0</v>
      </c>
    </row>
    <row r="623" spans="4:33" x14ac:dyDescent="0.15">
      <c r="D623" s="41"/>
      <c r="F623" s="40"/>
      <c r="G623" s="40"/>
      <c r="J623" s="47"/>
      <c r="K623" s="32">
        <f t="shared" si="105"/>
        <v>0</v>
      </c>
      <c r="L623" s="48">
        <v>1.4999999999999999E-2</v>
      </c>
      <c r="M623" s="49">
        <f t="shared" si="106"/>
        <v>-50.997946611909654</v>
      </c>
      <c r="N623" s="50">
        <f>(Gesamt!$B$2-IF(H623=0,G623,H623))/365.25</f>
        <v>116</v>
      </c>
      <c r="O623" s="50">
        <f t="shared" si="101"/>
        <v>65.002053388090346</v>
      </c>
      <c r="P623" s="51">
        <f>IF(AND(OR(AND(H623&lt;=Gesamt!$B$11,G623&lt;=Gesamt!$B$11),AND(H623&gt;0,H623&lt;=Gesamt!$B$11)), O623&gt;=Gesamt!$B$4),VLOOKUP(O623,Gesamt!$B$4:$C$9,2),0)</f>
        <v>12</v>
      </c>
      <c r="Q623" s="37">
        <f>IF(M623&gt;0,((P623*K623/12)/O623*N623*((1+L623)^M623))/((1+Gesamt!$B$29)^(O623-N623)),0)</f>
        <v>0</v>
      </c>
      <c r="R623" s="52">
        <f>(F623+(IF(C623="W",IF(F623&lt;23347,VLOOKUP(23346,Staffelung,2,FALSE)*365.25,IF(F623&gt;24990,VLOOKUP(24991,Staffelung,2,FALSE)*365.25,VLOOKUP(F623,Staffelung,2,FALSE)*365.25)),Gesamt!$B$26*365.25)))</f>
        <v>23741.25</v>
      </c>
      <c r="S623" s="52">
        <f t="shared" si="107"/>
        <v>23742</v>
      </c>
      <c r="T623" s="53">
        <f t="shared" si="102"/>
        <v>65</v>
      </c>
      <c r="U623" s="49">
        <f t="shared" si="108"/>
        <v>-50.997946611909654</v>
      </c>
      <c r="V623" s="50">
        <f>(Gesamt!$B$2-IF(I623=0,G623,I623))/365.25</f>
        <v>116</v>
      </c>
      <c r="W623" s="50">
        <f t="shared" si="103"/>
        <v>65.002053388090346</v>
      </c>
      <c r="X623" s="54">
        <f>(F623+(IF(C623="W",IF(F623&lt;23347,VLOOKUP(23346,Staffelung,2,FALSE)*365.25,IF(F623&gt;24990,VLOOKUP(24991,Staffelung,2,FALSE)*365.25,VLOOKUP(F623,Staffelung,2,FALSE)*365.25)),Gesamt!$B$26*365.25)))</f>
        <v>23741.25</v>
      </c>
      <c r="Y623" s="52">
        <f t="shared" si="109"/>
        <v>23742</v>
      </c>
      <c r="Z623" s="53">
        <f t="shared" si="104"/>
        <v>65</v>
      </c>
      <c r="AA623" s="55">
        <f>IF(YEAR(Y623)&lt;=YEAR(Gesamt!$B$2),0,IF(V623&lt;Gesamt!$B$32,(IF(I623=0,G623,I623)+365.25*Gesamt!$B$32),0))</f>
        <v>0</v>
      </c>
      <c r="AB623" s="56">
        <f>IF(U623&lt;Gesamt!$B$36,Gesamt!$C$36,IF(U623&lt;Gesamt!$B$37,Gesamt!$C$37,IF(U623&lt;Gesamt!$B$38,Gesamt!$C$38,Gesamt!$C$39)))</f>
        <v>0</v>
      </c>
      <c r="AC623" s="36">
        <f>IF(AA623&gt;0,IF(AA623&lt;X623,K623/12*Gesamt!$C$32*(1+L623)^(Gesamt!$B$32-VB!V623)*(1+$K$4),0),0)</f>
        <v>0</v>
      </c>
      <c r="AD623" s="36">
        <f>(AC623/Gesamt!$B$32*V623/((1+Gesamt!$B$29)^(Gesamt!$B$32-VB!V623))*(1+AB623))</f>
        <v>0</v>
      </c>
      <c r="AE623" s="55">
        <f>IF(YEAR($Y623)&lt;=YEAR(Gesamt!$B$2),0,IF($V623&lt;Gesamt!$B$33,(IF($I623=0,$G623,$I623)+365.25*Gesamt!$B$33),0))</f>
        <v>0</v>
      </c>
      <c r="AF623" s="36" t="b">
        <f>IF(AE623&gt;0,IF(AE623&lt;$Y623,$K623/12*Gesamt!$C$33*(1+$L623)^(Gesamt!$B$33-VB!$V623)*(1+$K$4),IF(W623&gt;=35,K623/12*Gesamt!$C$33*(1+L623)^(W623-VB!V623)*(1+$K$4),0)))</f>
        <v>0</v>
      </c>
      <c r="AG623" s="36">
        <f>IF(W623&gt;=40,(AF623/Gesamt!$B$33*V623/((1+Gesamt!$B$29)^(Gesamt!$B$33-VB!V623))*(1+AB623)),IF(W623&gt;=35,(AF623/W623*V623/((1+Gesamt!$B$29)^(W623-VB!V623))*(1+AB623)),0))</f>
        <v>0</v>
      </c>
    </row>
    <row r="624" spans="4:33" x14ac:dyDescent="0.15">
      <c r="D624" s="41"/>
      <c r="F624" s="40"/>
      <c r="G624" s="40"/>
      <c r="J624" s="47"/>
      <c r="K624" s="32">
        <f t="shared" si="105"/>
        <v>0</v>
      </c>
      <c r="L624" s="48">
        <v>1.4999999999999999E-2</v>
      </c>
      <c r="M624" s="49">
        <f t="shared" si="106"/>
        <v>-50.997946611909654</v>
      </c>
      <c r="N624" s="50">
        <f>(Gesamt!$B$2-IF(H624=0,G624,H624))/365.25</f>
        <v>116</v>
      </c>
      <c r="O624" s="50">
        <f t="shared" si="101"/>
        <v>65.002053388090346</v>
      </c>
      <c r="P624" s="51">
        <f>IF(AND(OR(AND(H624&lt;=Gesamt!$B$11,G624&lt;=Gesamt!$B$11),AND(H624&gt;0,H624&lt;=Gesamt!$B$11)), O624&gt;=Gesamt!$B$4),VLOOKUP(O624,Gesamt!$B$4:$C$9,2),0)</f>
        <v>12</v>
      </c>
      <c r="Q624" s="37">
        <f>IF(M624&gt;0,((P624*K624/12)/O624*N624*((1+L624)^M624))/((1+Gesamt!$B$29)^(O624-N624)),0)</f>
        <v>0</v>
      </c>
      <c r="R624" s="52">
        <f>(F624+(IF(C624="W",IF(F624&lt;23347,VLOOKUP(23346,Staffelung,2,FALSE)*365.25,IF(F624&gt;24990,VLOOKUP(24991,Staffelung,2,FALSE)*365.25,VLOOKUP(F624,Staffelung,2,FALSE)*365.25)),Gesamt!$B$26*365.25)))</f>
        <v>23741.25</v>
      </c>
      <c r="S624" s="52">
        <f t="shared" si="107"/>
        <v>23742</v>
      </c>
      <c r="T624" s="53">
        <f t="shared" si="102"/>
        <v>65</v>
      </c>
      <c r="U624" s="49">
        <f t="shared" si="108"/>
        <v>-50.997946611909654</v>
      </c>
      <c r="V624" s="50">
        <f>(Gesamt!$B$2-IF(I624=0,G624,I624))/365.25</f>
        <v>116</v>
      </c>
      <c r="W624" s="50">
        <f t="shared" si="103"/>
        <v>65.002053388090346</v>
      </c>
      <c r="X624" s="54">
        <f>(F624+(IF(C624="W",IF(F624&lt;23347,VLOOKUP(23346,Staffelung,2,FALSE)*365.25,IF(F624&gt;24990,VLOOKUP(24991,Staffelung,2,FALSE)*365.25,VLOOKUP(F624,Staffelung,2,FALSE)*365.25)),Gesamt!$B$26*365.25)))</f>
        <v>23741.25</v>
      </c>
      <c r="Y624" s="52">
        <f t="shared" si="109"/>
        <v>23742</v>
      </c>
      <c r="Z624" s="53">
        <f t="shared" si="104"/>
        <v>65</v>
      </c>
      <c r="AA624" s="55">
        <f>IF(YEAR(Y624)&lt;=YEAR(Gesamt!$B$2),0,IF(V624&lt;Gesamt!$B$32,(IF(I624=0,G624,I624)+365.25*Gesamt!$B$32),0))</f>
        <v>0</v>
      </c>
      <c r="AB624" s="56">
        <f>IF(U624&lt;Gesamt!$B$36,Gesamt!$C$36,IF(U624&lt;Gesamt!$B$37,Gesamt!$C$37,IF(U624&lt;Gesamt!$B$38,Gesamt!$C$38,Gesamt!$C$39)))</f>
        <v>0</v>
      </c>
      <c r="AC624" s="36">
        <f>IF(AA624&gt;0,IF(AA624&lt;X624,K624/12*Gesamt!$C$32*(1+L624)^(Gesamt!$B$32-VB!V624)*(1+$K$4),0),0)</f>
        <v>0</v>
      </c>
      <c r="AD624" s="36">
        <f>(AC624/Gesamt!$B$32*V624/((1+Gesamt!$B$29)^(Gesamt!$B$32-VB!V624))*(1+AB624))</f>
        <v>0</v>
      </c>
      <c r="AE624" s="55">
        <f>IF(YEAR($Y624)&lt;=YEAR(Gesamt!$B$2),0,IF($V624&lt;Gesamt!$B$33,(IF($I624=0,$G624,$I624)+365.25*Gesamt!$B$33),0))</f>
        <v>0</v>
      </c>
      <c r="AF624" s="36" t="b">
        <f>IF(AE624&gt;0,IF(AE624&lt;$Y624,$K624/12*Gesamt!$C$33*(1+$L624)^(Gesamt!$B$33-VB!$V624)*(1+$K$4),IF(W624&gt;=35,K624/12*Gesamt!$C$33*(1+L624)^(W624-VB!V624)*(1+$K$4),0)))</f>
        <v>0</v>
      </c>
      <c r="AG624" s="36">
        <f>IF(W624&gt;=40,(AF624/Gesamt!$B$33*V624/((1+Gesamt!$B$29)^(Gesamt!$B$33-VB!V624))*(1+AB624)),IF(W624&gt;=35,(AF624/W624*V624/((1+Gesamt!$B$29)^(W624-VB!V624))*(1+AB624)),0))</f>
        <v>0</v>
      </c>
    </row>
    <row r="625" spans="4:33" x14ac:dyDescent="0.15">
      <c r="D625" s="41"/>
      <c r="F625" s="40"/>
      <c r="G625" s="40"/>
      <c r="J625" s="47"/>
      <c r="K625" s="32">
        <f t="shared" si="105"/>
        <v>0</v>
      </c>
      <c r="L625" s="48">
        <v>1.4999999999999999E-2</v>
      </c>
      <c r="M625" s="49">
        <f t="shared" si="106"/>
        <v>-50.997946611909654</v>
      </c>
      <c r="N625" s="50">
        <f>(Gesamt!$B$2-IF(H625=0,G625,H625))/365.25</f>
        <v>116</v>
      </c>
      <c r="O625" s="50">
        <f t="shared" si="101"/>
        <v>65.002053388090346</v>
      </c>
      <c r="P625" s="51">
        <f>IF(AND(OR(AND(H625&lt;=Gesamt!$B$11,G625&lt;=Gesamt!$B$11),AND(H625&gt;0,H625&lt;=Gesamt!$B$11)), O625&gt;=Gesamt!$B$4),VLOOKUP(O625,Gesamt!$B$4:$C$9,2),0)</f>
        <v>12</v>
      </c>
      <c r="Q625" s="37">
        <f>IF(M625&gt;0,((P625*K625/12)/O625*N625*((1+L625)^M625))/((1+Gesamt!$B$29)^(O625-N625)),0)</f>
        <v>0</v>
      </c>
      <c r="R625" s="52">
        <f>(F625+(IF(C625="W",IF(F625&lt;23347,VLOOKUP(23346,Staffelung,2,FALSE)*365.25,IF(F625&gt;24990,VLOOKUP(24991,Staffelung,2,FALSE)*365.25,VLOOKUP(F625,Staffelung,2,FALSE)*365.25)),Gesamt!$B$26*365.25)))</f>
        <v>23741.25</v>
      </c>
      <c r="S625" s="52">
        <f t="shared" si="107"/>
        <v>23742</v>
      </c>
      <c r="T625" s="53">
        <f t="shared" si="102"/>
        <v>65</v>
      </c>
      <c r="U625" s="49">
        <f t="shared" si="108"/>
        <v>-50.997946611909654</v>
      </c>
      <c r="V625" s="50">
        <f>(Gesamt!$B$2-IF(I625=0,G625,I625))/365.25</f>
        <v>116</v>
      </c>
      <c r="W625" s="50">
        <f t="shared" si="103"/>
        <v>65.002053388090346</v>
      </c>
      <c r="X625" s="54">
        <f>(F625+(IF(C625="W",IF(F625&lt;23347,VLOOKUP(23346,Staffelung,2,FALSE)*365.25,IF(F625&gt;24990,VLOOKUP(24991,Staffelung,2,FALSE)*365.25,VLOOKUP(F625,Staffelung,2,FALSE)*365.25)),Gesamt!$B$26*365.25)))</f>
        <v>23741.25</v>
      </c>
      <c r="Y625" s="52">
        <f t="shared" si="109"/>
        <v>23742</v>
      </c>
      <c r="Z625" s="53">
        <f t="shared" si="104"/>
        <v>65</v>
      </c>
      <c r="AA625" s="55">
        <f>IF(YEAR(Y625)&lt;=YEAR(Gesamt!$B$2),0,IF(V625&lt;Gesamt!$B$32,(IF(I625=0,G625,I625)+365.25*Gesamt!$B$32),0))</f>
        <v>0</v>
      </c>
      <c r="AB625" s="56">
        <f>IF(U625&lt;Gesamt!$B$36,Gesamt!$C$36,IF(U625&lt;Gesamt!$B$37,Gesamt!$C$37,IF(U625&lt;Gesamt!$B$38,Gesamt!$C$38,Gesamt!$C$39)))</f>
        <v>0</v>
      </c>
      <c r="AC625" s="36">
        <f>IF(AA625&gt;0,IF(AA625&lt;X625,K625/12*Gesamt!$C$32*(1+L625)^(Gesamt!$B$32-VB!V625)*(1+$K$4),0),0)</f>
        <v>0</v>
      </c>
      <c r="AD625" s="36">
        <f>(AC625/Gesamt!$B$32*V625/((1+Gesamt!$B$29)^(Gesamt!$B$32-VB!V625))*(1+AB625))</f>
        <v>0</v>
      </c>
      <c r="AE625" s="55">
        <f>IF(YEAR($Y625)&lt;=YEAR(Gesamt!$B$2),0,IF($V625&lt;Gesamt!$B$33,(IF($I625=0,$G625,$I625)+365.25*Gesamt!$B$33),0))</f>
        <v>0</v>
      </c>
      <c r="AF625" s="36" t="b">
        <f>IF(AE625&gt;0,IF(AE625&lt;$Y625,$K625/12*Gesamt!$C$33*(1+$L625)^(Gesamt!$B$33-VB!$V625)*(1+$K$4),IF(W625&gt;=35,K625/12*Gesamt!$C$33*(1+L625)^(W625-VB!V625)*(1+$K$4),0)))</f>
        <v>0</v>
      </c>
      <c r="AG625" s="36">
        <f>IF(W625&gt;=40,(AF625/Gesamt!$B$33*V625/((1+Gesamt!$B$29)^(Gesamt!$B$33-VB!V625))*(1+AB625)),IF(W625&gt;=35,(AF625/W625*V625/((1+Gesamt!$B$29)^(W625-VB!V625))*(1+AB625)),0))</f>
        <v>0</v>
      </c>
    </row>
    <row r="626" spans="4:33" x14ac:dyDescent="0.15">
      <c r="D626" s="41"/>
      <c r="F626" s="40"/>
      <c r="G626" s="40"/>
      <c r="J626" s="47"/>
      <c r="K626" s="32">
        <f t="shared" si="105"/>
        <v>0</v>
      </c>
      <c r="L626" s="48">
        <v>1.4999999999999999E-2</v>
      </c>
      <c r="M626" s="49">
        <f t="shared" si="106"/>
        <v>-50.997946611909654</v>
      </c>
      <c r="N626" s="50">
        <f>(Gesamt!$B$2-IF(H626=0,G626,H626))/365.25</f>
        <v>116</v>
      </c>
      <c r="O626" s="50">
        <f t="shared" si="101"/>
        <v>65.002053388090346</v>
      </c>
      <c r="P626" s="51">
        <f>IF(AND(OR(AND(H626&lt;=Gesamt!$B$11,G626&lt;=Gesamt!$B$11),AND(H626&gt;0,H626&lt;=Gesamt!$B$11)), O626&gt;=Gesamt!$B$4),VLOOKUP(O626,Gesamt!$B$4:$C$9,2),0)</f>
        <v>12</v>
      </c>
      <c r="Q626" s="37">
        <f>IF(M626&gt;0,((P626*K626/12)/O626*N626*((1+L626)^M626))/((1+Gesamt!$B$29)^(O626-N626)),0)</f>
        <v>0</v>
      </c>
      <c r="R626" s="52">
        <f>(F626+(IF(C626="W",IF(F626&lt;23347,VLOOKUP(23346,Staffelung,2,FALSE)*365.25,IF(F626&gt;24990,VLOOKUP(24991,Staffelung,2,FALSE)*365.25,VLOOKUP(F626,Staffelung,2,FALSE)*365.25)),Gesamt!$B$26*365.25)))</f>
        <v>23741.25</v>
      </c>
      <c r="S626" s="52">
        <f t="shared" si="107"/>
        <v>23742</v>
      </c>
      <c r="T626" s="53">
        <f t="shared" si="102"/>
        <v>65</v>
      </c>
      <c r="U626" s="49">
        <f t="shared" si="108"/>
        <v>-50.997946611909654</v>
      </c>
      <c r="V626" s="50">
        <f>(Gesamt!$B$2-IF(I626=0,G626,I626))/365.25</f>
        <v>116</v>
      </c>
      <c r="W626" s="50">
        <f t="shared" si="103"/>
        <v>65.002053388090346</v>
      </c>
      <c r="X626" s="54">
        <f>(F626+(IF(C626="W",IF(F626&lt;23347,VLOOKUP(23346,Staffelung,2,FALSE)*365.25,IF(F626&gt;24990,VLOOKUP(24991,Staffelung,2,FALSE)*365.25,VLOOKUP(F626,Staffelung,2,FALSE)*365.25)),Gesamt!$B$26*365.25)))</f>
        <v>23741.25</v>
      </c>
      <c r="Y626" s="52">
        <f t="shared" si="109"/>
        <v>23742</v>
      </c>
      <c r="Z626" s="53">
        <f t="shared" si="104"/>
        <v>65</v>
      </c>
      <c r="AA626" s="55">
        <f>IF(YEAR(Y626)&lt;=YEAR(Gesamt!$B$2),0,IF(V626&lt;Gesamt!$B$32,(IF(I626=0,G626,I626)+365.25*Gesamt!$B$32),0))</f>
        <v>0</v>
      </c>
      <c r="AB626" s="56">
        <f>IF(U626&lt;Gesamt!$B$36,Gesamt!$C$36,IF(U626&lt;Gesamt!$B$37,Gesamt!$C$37,IF(U626&lt;Gesamt!$B$38,Gesamt!$C$38,Gesamt!$C$39)))</f>
        <v>0</v>
      </c>
      <c r="AC626" s="36">
        <f>IF(AA626&gt;0,IF(AA626&lt;X626,K626/12*Gesamt!$C$32*(1+L626)^(Gesamt!$B$32-VB!V626)*(1+$K$4),0),0)</f>
        <v>0</v>
      </c>
      <c r="AD626" s="36">
        <f>(AC626/Gesamt!$B$32*V626/((1+Gesamt!$B$29)^(Gesamt!$B$32-VB!V626))*(1+AB626))</f>
        <v>0</v>
      </c>
      <c r="AE626" s="55">
        <f>IF(YEAR($Y626)&lt;=YEAR(Gesamt!$B$2),0,IF($V626&lt;Gesamt!$B$33,(IF($I626=0,$G626,$I626)+365.25*Gesamt!$B$33),0))</f>
        <v>0</v>
      </c>
      <c r="AF626" s="36" t="b">
        <f>IF(AE626&gt;0,IF(AE626&lt;$Y626,$K626/12*Gesamt!$C$33*(1+$L626)^(Gesamt!$B$33-VB!$V626)*(1+$K$4),IF(W626&gt;=35,K626/12*Gesamt!$C$33*(1+L626)^(W626-VB!V626)*(1+$K$4),0)))</f>
        <v>0</v>
      </c>
      <c r="AG626" s="36">
        <f>IF(W626&gt;=40,(AF626/Gesamt!$B$33*V626/((1+Gesamt!$B$29)^(Gesamt!$B$33-VB!V626))*(1+AB626)),IF(W626&gt;=35,(AF626/W626*V626/((1+Gesamt!$B$29)^(W626-VB!V626))*(1+AB626)),0))</f>
        <v>0</v>
      </c>
    </row>
    <row r="627" spans="4:33" x14ac:dyDescent="0.15">
      <c r="D627" s="41"/>
      <c r="F627" s="40"/>
      <c r="G627" s="40"/>
      <c r="J627" s="47"/>
      <c r="K627" s="32">
        <f t="shared" si="105"/>
        <v>0</v>
      </c>
      <c r="L627" s="48">
        <v>1.4999999999999999E-2</v>
      </c>
      <c r="M627" s="49">
        <f t="shared" si="106"/>
        <v>-50.997946611909654</v>
      </c>
      <c r="N627" s="50">
        <f>(Gesamt!$B$2-IF(H627=0,G627,H627))/365.25</f>
        <v>116</v>
      </c>
      <c r="O627" s="50">
        <f t="shared" si="101"/>
        <v>65.002053388090346</v>
      </c>
      <c r="P627" s="51">
        <f>IF(AND(OR(AND(H627&lt;=Gesamt!$B$11,G627&lt;=Gesamt!$B$11),AND(H627&gt;0,H627&lt;=Gesamt!$B$11)), O627&gt;=Gesamt!$B$4),VLOOKUP(O627,Gesamt!$B$4:$C$9,2),0)</f>
        <v>12</v>
      </c>
      <c r="Q627" s="37">
        <f>IF(M627&gt;0,((P627*K627/12)/O627*N627*((1+L627)^M627))/((1+Gesamt!$B$29)^(O627-N627)),0)</f>
        <v>0</v>
      </c>
      <c r="R627" s="52">
        <f>(F627+(IF(C627="W",IF(F627&lt;23347,VLOOKUP(23346,Staffelung,2,FALSE)*365.25,IF(F627&gt;24990,VLOOKUP(24991,Staffelung,2,FALSE)*365.25,VLOOKUP(F627,Staffelung,2,FALSE)*365.25)),Gesamt!$B$26*365.25)))</f>
        <v>23741.25</v>
      </c>
      <c r="S627" s="52">
        <f t="shared" si="107"/>
        <v>23742</v>
      </c>
      <c r="T627" s="53">
        <f t="shared" si="102"/>
        <v>65</v>
      </c>
      <c r="U627" s="49">
        <f t="shared" si="108"/>
        <v>-50.997946611909654</v>
      </c>
      <c r="V627" s="50">
        <f>(Gesamt!$B$2-IF(I627=0,G627,I627))/365.25</f>
        <v>116</v>
      </c>
      <c r="W627" s="50">
        <f t="shared" si="103"/>
        <v>65.002053388090346</v>
      </c>
      <c r="X627" s="54">
        <f>(F627+(IF(C627="W",IF(F627&lt;23347,VLOOKUP(23346,Staffelung,2,FALSE)*365.25,IF(F627&gt;24990,VLOOKUP(24991,Staffelung,2,FALSE)*365.25,VLOOKUP(F627,Staffelung,2,FALSE)*365.25)),Gesamt!$B$26*365.25)))</f>
        <v>23741.25</v>
      </c>
      <c r="Y627" s="52">
        <f t="shared" si="109"/>
        <v>23742</v>
      </c>
      <c r="Z627" s="53">
        <f t="shared" si="104"/>
        <v>65</v>
      </c>
      <c r="AA627" s="55">
        <f>IF(YEAR(Y627)&lt;=YEAR(Gesamt!$B$2),0,IF(V627&lt;Gesamt!$B$32,(IF(I627=0,G627,I627)+365.25*Gesamt!$B$32),0))</f>
        <v>0</v>
      </c>
      <c r="AB627" s="56">
        <f>IF(U627&lt;Gesamt!$B$36,Gesamt!$C$36,IF(U627&lt;Gesamt!$B$37,Gesamt!$C$37,IF(U627&lt;Gesamt!$B$38,Gesamt!$C$38,Gesamt!$C$39)))</f>
        <v>0</v>
      </c>
      <c r="AC627" s="36">
        <f>IF(AA627&gt;0,IF(AA627&lt;X627,K627/12*Gesamt!$C$32*(1+L627)^(Gesamt!$B$32-VB!V627)*(1+$K$4),0),0)</f>
        <v>0</v>
      </c>
      <c r="AD627" s="36">
        <f>(AC627/Gesamt!$B$32*V627/((1+Gesamt!$B$29)^(Gesamt!$B$32-VB!V627))*(1+AB627))</f>
        <v>0</v>
      </c>
      <c r="AE627" s="55">
        <f>IF(YEAR($Y627)&lt;=YEAR(Gesamt!$B$2),0,IF($V627&lt;Gesamt!$B$33,(IF($I627=0,$G627,$I627)+365.25*Gesamt!$B$33),0))</f>
        <v>0</v>
      </c>
      <c r="AF627" s="36" t="b">
        <f>IF(AE627&gt;0,IF(AE627&lt;$Y627,$K627/12*Gesamt!$C$33*(1+$L627)^(Gesamt!$B$33-VB!$V627)*(1+$K$4),IF(W627&gt;=35,K627/12*Gesamt!$C$33*(1+L627)^(W627-VB!V627)*(1+$K$4),0)))</f>
        <v>0</v>
      </c>
      <c r="AG627" s="36">
        <f>IF(W627&gt;=40,(AF627/Gesamt!$B$33*V627/((1+Gesamt!$B$29)^(Gesamt!$B$33-VB!V627))*(1+AB627)),IF(W627&gt;=35,(AF627/W627*V627/((1+Gesamt!$B$29)^(W627-VB!V627))*(1+AB627)),0))</f>
        <v>0</v>
      </c>
    </row>
    <row r="628" spans="4:33" x14ac:dyDescent="0.15">
      <c r="D628" s="41"/>
      <c r="F628" s="40"/>
      <c r="G628" s="40"/>
      <c r="J628" s="47"/>
      <c r="K628" s="32">
        <f t="shared" si="105"/>
        <v>0</v>
      </c>
      <c r="L628" s="48">
        <v>1.4999999999999999E-2</v>
      </c>
      <c r="M628" s="49">
        <f t="shared" si="106"/>
        <v>-50.997946611909654</v>
      </c>
      <c r="N628" s="50">
        <f>(Gesamt!$B$2-IF(H628=0,G628,H628))/365.25</f>
        <v>116</v>
      </c>
      <c r="O628" s="50">
        <f t="shared" si="101"/>
        <v>65.002053388090346</v>
      </c>
      <c r="P628" s="51">
        <f>IF(AND(OR(AND(H628&lt;=Gesamt!$B$11,G628&lt;=Gesamt!$B$11),AND(H628&gt;0,H628&lt;=Gesamt!$B$11)), O628&gt;=Gesamt!$B$4),VLOOKUP(O628,Gesamt!$B$4:$C$9,2),0)</f>
        <v>12</v>
      </c>
      <c r="Q628" s="37">
        <f>IF(M628&gt;0,((P628*K628/12)/O628*N628*((1+L628)^M628))/((1+Gesamt!$B$29)^(O628-N628)),0)</f>
        <v>0</v>
      </c>
      <c r="R628" s="52">
        <f>(F628+(IF(C628="W",IF(F628&lt;23347,VLOOKUP(23346,Staffelung,2,FALSE)*365.25,IF(F628&gt;24990,VLOOKUP(24991,Staffelung,2,FALSE)*365.25,VLOOKUP(F628,Staffelung,2,FALSE)*365.25)),Gesamt!$B$26*365.25)))</f>
        <v>23741.25</v>
      </c>
      <c r="S628" s="52">
        <f t="shared" si="107"/>
        <v>23742</v>
      </c>
      <c r="T628" s="53">
        <f t="shared" si="102"/>
        <v>65</v>
      </c>
      <c r="U628" s="49">
        <f t="shared" si="108"/>
        <v>-50.997946611909654</v>
      </c>
      <c r="V628" s="50">
        <f>(Gesamt!$B$2-IF(I628=0,G628,I628))/365.25</f>
        <v>116</v>
      </c>
      <c r="W628" s="50">
        <f t="shared" si="103"/>
        <v>65.002053388090346</v>
      </c>
      <c r="X628" s="54">
        <f>(F628+(IF(C628="W",IF(F628&lt;23347,VLOOKUP(23346,Staffelung,2,FALSE)*365.25,IF(F628&gt;24990,VLOOKUP(24991,Staffelung,2,FALSE)*365.25,VLOOKUP(F628,Staffelung,2,FALSE)*365.25)),Gesamt!$B$26*365.25)))</f>
        <v>23741.25</v>
      </c>
      <c r="Y628" s="52">
        <f t="shared" si="109"/>
        <v>23742</v>
      </c>
      <c r="Z628" s="53">
        <f t="shared" si="104"/>
        <v>65</v>
      </c>
      <c r="AA628" s="55">
        <f>IF(YEAR(Y628)&lt;=YEAR(Gesamt!$B$2),0,IF(V628&lt;Gesamt!$B$32,(IF(I628=0,G628,I628)+365.25*Gesamt!$B$32),0))</f>
        <v>0</v>
      </c>
      <c r="AB628" s="56">
        <f>IF(U628&lt;Gesamt!$B$36,Gesamt!$C$36,IF(U628&lt;Gesamt!$B$37,Gesamt!$C$37,IF(U628&lt;Gesamt!$B$38,Gesamt!$C$38,Gesamt!$C$39)))</f>
        <v>0</v>
      </c>
      <c r="AC628" s="36">
        <f>IF(AA628&gt;0,IF(AA628&lt;X628,K628/12*Gesamt!$C$32*(1+L628)^(Gesamt!$B$32-VB!V628)*(1+$K$4),0),0)</f>
        <v>0</v>
      </c>
      <c r="AD628" s="36">
        <f>(AC628/Gesamt!$B$32*V628/((1+Gesamt!$B$29)^(Gesamt!$B$32-VB!V628))*(1+AB628))</f>
        <v>0</v>
      </c>
      <c r="AE628" s="55">
        <f>IF(YEAR($Y628)&lt;=YEAR(Gesamt!$B$2),0,IF($V628&lt;Gesamt!$B$33,(IF($I628=0,$G628,$I628)+365.25*Gesamt!$B$33),0))</f>
        <v>0</v>
      </c>
      <c r="AF628" s="36" t="b">
        <f>IF(AE628&gt;0,IF(AE628&lt;$Y628,$K628/12*Gesamt!$C$33*(1+$L628)^(Gesamt!$B$33-VB!$V628)*(1+$K$4),IF(W628&gt;=35,K628/12*Gesamt!$C$33*(1+L628)^(W628-VB!V628)*(1+$K$4),0)))</f>
        <v>0</v>
      </c>
      <c r="AG628" s="36">
        <f>IF(W628&gt;=40,(AF628/Gesamt!$B$33*V628/((1+Gesamt!$B$29)^(Gesamt!$B$33-VB!V628))*(1+AB628)),IF(W628&gt;=35,(AF628/W628*V628/((1+Gesamt!$B$29)^(W628-VB!V628))*(1+AB628)),0))</f>
        <v>0</v>
      </c>
    </row>
    <row r="629" spans="4:33" x14ac:dyDescent="0.15">
      <c r="D629" s="41"/>
      <c r="F629" s="40"/>
      <c r="G629" s="40"/>
      <c r="J629" s="47"/>
      <c r="K629" s="32">
        <f t="shared" si="105"/>
        <v>0</v>
      </c>
      <c r="L629" s="48">
        <v>1.4999999999999999E-2</v>
      </c>
      <c r="M629" s="49">
        <f t="shared" si="106"/>
        <v>-50.997946611909654</v>
      </c>
      <c r="N629" s="50">
        <f>(Gesamt!$B$2-IF(H629=0,G629,H629))/365.25</f>
        <v>116</v>
      </c>
      <c r="O629" s="50">
        <f t="shared" si="101"/>
        <v>65.002053388090346</v>
      </c>
      <c r="P629" s="51">
        <f>IF(AND(OR(AND(H629&lt;=Gesamt!$B$11,G629&lt;=Gesamt!$B$11),AND(H629&gt;0,H629&lt;=Gesamt!$B$11)), O629&gt;=Gesamt!$B$4),VLOOKUP(O629,Gesamt!$B$4:$C$9,2),0)</f>
        <v>12</v>
      </c>
      <c r="Q629" s="37">
        <f>IF(M629&gt;0,((P629*K629/12)/O629*N629*((1+L629)^M629))/((1+Gesamt!$B$29)^(O629-N629)),0)</f>
        <v>0</v>
      </c>
      <c r="R629" s="52">
        <f>(F629+(IF(C629="W",IF(F629&lt;23347,VLOOKUP(23346,Staffelung,2,FALSE)*365.25,IF(F629&gt;24990,VLOOKUP(24991,Staffelung,2,FALSE)*365.25,VLOOKUP(F629,Staffelung,2,FALSE)*365.25)),Gesamt!$B$26*365.25)))</f>
        <v>23741.25</v>
      </c>
      <c r="S629" s="52">
        <f t="shared" si="107"/>
        <v>23742</v>
      </c>
      <c r="T629" s="53">
        <f t="shared" si="102"/>
        <v>65</v>
      </c>
      <c r="U629" s="49">
        <f t="shared" si="108"/>
        <v>-50.997946611909654</v>
      </c>
      <c r="V629" s="50">
        <f>(Gesamt!$B$2-IF(I629=0,G629,I629))/365.25</f>
        <v>116</v>
      </c>
      <c r="W629" s="50">
        <f t="shared" si="103"/>
        <v>65.002053388090346</v>
      </c>
      <c r="X629" s="54">
        <f>(F629+(IF(C629="W",IF(F629&lt;23347,VLOOKUP(23346,Staffelung,2,FALSE)*365.25,IF(F629&gt;24990,VLOOKUP(24991,Staffelung,2,FALSE)*365.25,VLOOKUP(F629,Staffelung,2,FALSE)*365.25)),Gesamt!$B$26*365.25)))</f>
        <v>23741.25</v>
      </c>
      <c r="Y629" s="52">
        <f t="shared" si="109"/>
        <v>23742</v>
      </c>
      <c r="Z629" s="53">
        <f t="shared" si="104"/>
        <v>65</v>
      </c>
      <c r="AA629" s="55">
        <f>IF(YEAR(Y629)&lt;=YEAR(Gesamt!$B$2),0,IF(V629&lt;Gesamt!$B$32,(IF(I629=0,G629,I629)+365.25*Gesamt!$B$32),0))</f>
        <v>0</v>
      </c>
      <c r="AB629" s="56">
        <f>IF(U629&lt;Gesamt!$B$36,Gesamt!$C$36,IF(U629&lt;Gesamt!$B$37,Gesamt!$C$37,IF(U629&lt;Gesamt!$B$38,Gesamt!$C$38,Gesamt!$C$39)))</f>
        <v>0</v>
      </c>
      <c r="AC629" s="36">
        <f>IF(AA629&gt;0,IF(AA629&lt;X629,K629/12*Gesamt!$C$32*(1+L629)^(Gesamt!$B$32-VB!V629)*(1+$K$4),0),0)</f>
        <v>0</v>
      </c>
      <c r="AD629" s="36">
        <f>(AC629/Gesamt!$B$32*V629/((1+Gesamt!$B$29)^(Gesamt!$B$32-VB!V629))*(1+AB629))</f>
        <v>0</v>
      </c>
      <c r="AE629" s="55">
        <f>IF(YEAR($Y629)&lt;=YEAR(Gesamt!$B$2),0,IF($V629&lt;Gesamt!$B$33,(IF($I629=0,$G629,$I629)+365.25*Gesamt!$B$33),0))</f>
        <v>0</v>
      </c>
      <c r="AF629" s="36" t="b">
        <f>IF(AE629&gt;0,IF(AE629&lt;$Y629,$K629/12*Gesamt!$C$33*(1+$L629)^(Gesamt!$B$33-VB!$V629)*(1+$K$4),IF(W629&gt;=35,K629/12*Gesamt!$C$33*(1+L629)^(W629-VB!V629)*(1+$K$4),0)))</f>
        <v>0</v>
      </c>
      <c r="AG629" s="36">
        <f>IF(W629&gt;=40,(AF629/Gesamt!$B$33*V629/((1+Gesamt!$B$29)^(Gesamt!$B$33-VB!V629))*(1+AB629)),IF(W629&gt;=35,(AF629/W629*V629/((1+Gesamt!$B$29)^(W629-VB!V629))*(1+AB629)),0))</f>
        <v>0</v>
      </c>
    </row>
    <row r="630" spans="4:33" x14ac:dyDescent="0.15">
      <c r="D630" s="41"/>
      <c r="F630" s="40"/>
      <c r="G630" s="40"/>
      <c r="J630" s="47"/>
      <c r="K630" s="32">
        <f t="shared" si="105"/>
        <v>0</v>
      </c>
      <c r="L630" s="48">
        <v>1.4999999999999999E-2</v>
      </c>
      <c r="M630" s="49">
        <f t="shared" si="106"/>
        <v>-50.997946611909654</v>
      </c>
      <c r="N630" s="50">
        <f>(Gesamt!$B$2-IF(H630=0,G630,H630))/365.25</f>
        <v>116</v>
      </c>
      <c r="O630" s="50">
        <f t="shared" si="101"/>
        <v>65.002053388090346</v>
      </c>
      <c r="P630" s="51">
        <f>IF(AND(OR(AND(H630&lt;=Gesamt!$B$11,G630&lt;=Gesamt!$B$11),AND(H630&gt;0,H630&lt;=Gesamt!$B$11)), O630&gt;=Gesamt!$B$4),VLOOKUP(O630,Gesamt!$B$4:$C$9,2),0)</f>
        <v>12</v>
      </c>
      <c r="Q630" s="37">
        <f>IF(M630&gt;0,((P630*K630/12)/O630*N630*((1+L630)^M630))/((1+Gesamt!$B$29)^(O630-N630)),0)</f>
        <v>0</v>
      </c>
      <c r="R630" s="52">
        <f>(F630+(IF(C630="W",IF(F630&lt;23347,VLOOKUP(23346,Staffelung,2,FALSE)*365.25,IF(F630&gt;24990,VLOOKUP(24991,Staffelung,2,FALSE)*365.25,VLOOKUP(F630,Staffelung,2,FALSE)*365.25)),Gesamt!$B$26*365.25)))</f>
        <v>23741.25</v>
      </c>
      <c r="S630" s="52">
        <f t="shared" si="107"/>
        <v>23742</v>
      </c>
      <c r="T630" s="53">
        <f t="shared" si="102"/>
        <v>65</v>
      </c>
      <c r="U630" s="49">
        <f t="shared" si="108"/>
        <v>-50.997946611909654</v>
      </c>
      <c r="V630" s="50">
        <f>(Gesamt!$B$2-IF(I630=0,G630,I630))/365.25</f>
        <v>116</v>
      </c>
      <c r="W630" s="50">
        <f t="shared" si="103"/>
        <v>65.002053388090346</v>
      </c>
      <c r="X630" s="54">
        <f>(F630+(IF(C630="W",IF(F630&lt;23347,VLOOKUP(23346,Staffelung,2,FALSE)*365.25,IF(F630&gt;24990,VLOOKUP(24991,Staffelung,2,FALSE)*365.25,VLOOKUP(F630,Staffelung,2,FALSE)*365.25)),Gesamt!$B$26*365.25)))</f>
        <v>23741.25</v>
      </c>
      <c r="Y630" s="52">
        <f t="shared" si="109"/>
        <v>23742</v>
      </c>
      <c r="Z630" s="53">
        <f t="shared" si="104"/>
        <v>65</v>
      </c>
      <c r="AA630" s="55">
        <f>IF(YEAR(Y630)&lt;=YEAR(Gesamt!$B$2),0,IF(V630&lt;Gesamt!$B$32,(IF(I630=0,G630,I630)+365.25*Gesamt!$B$32),0))</f>
        <v>0</v>
      </c>
      <c r="AB630" s="56">
        <f>IF(U630&lt;Gesamt!$B$36,Gesamt!$C$36,IF(U630&lt;Gesamt!$B$37,Gesamt!$C$37,IF(U630&lt;Gesamt!$B$38,Gesamt!$C$38,Gesamt!$C$39)))</f>
        <v>0</v>
      </c>
      <c r="AC630" s="36">
        <f>IF(AA630&gt;0,IF(AA630&lt;X630,K630/12*Gesamt!$C$32*(1+L630)^(Gesamt!$B$32-VB!V630)*(1+$K$4),0),0)</f>
        <v>0</v>
      </c>
      <c r="AD630" s="36">
        <f>(AC630/Gesamt!$B$32*V630/((1+Gesamt!$B$29)^(Gesamt!$B$32-VB!V630))*(1+AB630))</f>
        <v>0</v>
      </c>
      <c r="AE630" s="55">
        <f>IF(YEAR($Y630)&lt;=YEAR(Gesamt!$B$2),0,IF($V630&lt;Gesamt!$B$33,(IF($I630=0,$G630,$I630)+365.25*Gesamt!$B$33),0))</f>
        <v>0</v>
      </c>
      <c r="AF630" s="36" t="b">
        <f>IF(AE630&gt;0,IF(AE630&lt;$Y630,$K630/12*Gesamt!$C$33*(1+$L630)^(Gesamt!$B$33-VB!$V630)*(1+$K$4),IF(W630&gt;=35,K630/12*Gesamt!$C$33*(1+L630)^(W630-VB!V630)*(1+$K$4),0)))</f>
        <v>0</v>
      </c>
      <c r="AG630" s="36">
        <f>IF(W630&gt;=40,(AF630/Gesamt!$B$33*V630/((1+Gesamt!$B$29)^(Gesamt!$B$33-VB!V630))*(1+AB630)),IF(W630&gt;=35,(AF630/W630*V630/((1+Gesamt!$B$29)^(W630-VB!V630))*(1+AB630)),0))</f>
        <v>0</v>
      </c>
    </row>
    <row r="631" spans="4:33" x14ac:dyDescent="0.15">
      <c r="D631" s="41"/>
      <c r="F631" s="40"/>
      <c r="G631" s="40"/>
      <c r="J631" s="47"/>
      <c r="K631" s="32">
        <f t="shared" si="105"/>
        <v>0</v>
      </c>
      <c r="L631" s="48">
        <v>1.4999999999999999E-2</v>
      </c>
      <c r="M631" s="49">
        <f t="shared" si="106"/>
        <v>-50.997946611909654</v>
      </c>
      <c r="N631" s="50">
        <f>(Gesamt!$B$2-IF(H631=0,G631,H631))/365.25</f>
        <v>116</v>
      </c>
      <c r="O631" s="50">
        <f t="shared" si="101"/>
        <v>65.002053388090346</v>
      </c>
      <c r="P631" s="51">
        <f>IF(AND(OR(AND(H631&lt;=Gesamt!$B$11,G631&lt;=Gesamt!$B$11),AND(H631&gt;0,H631&lt;=Gesamt!$B$11)), O631&gt;=Gesamt!$B$4),VLOOKUP(O631,Gesamt!$B$4:$C$9,2),0)</f>
        <v>12</v>
      </c>
      <c r="Q631" s="37">
        <f>IF(M631&gt;0,((P631*K631/12)/O631*N631*((1+L631)^M631))/((1+Gesamt!$B$29)^(O631-N631)),0)</f>
        <v>0</v>
      </c>
      <c r="R631" s="52">
        <f>(F631+(IF(C631="W",IF(F631&lt;23347,VLOOKUP(23346,Staffelung,2,FALSE)*365.25,IF(F631&gt;24990,VLOOKUP(24991,Staffelung,2,FALSE)*365.25,VLOOKUP(F631,Staffelung,2,FALSE)*365.25)),Gesamt!$B$26*365.25)))</f>
        <v>23741.25</v>
      </c>
      <c r="S631" s="52">
        <f t="shared" si="107"/>
        <v>23742</v>
      </c>
      <c r="T631" s="53">
        <f t="shared" si="102"/>
        <v>65</v>
      </c>
      <c r="U631" s="49">
        <f t="shared" si="108"/>
        <v>-50.997946611909654</v>
      </c>
      <c r="V631" s="50">
        <f>(Gesamt!$B$2-IF(I631=0,G631,I631))/365.25</f>
        <v>116</v>
      </c>
      <c r="W631" s="50">
        <f t="shared" si="103"/>
        <v>65.002053388090346</v>
      </c>
      <c r="X631" s="54">
        <f>(F631+(IF(C631="W",IF(F631&lt;23347,VLOOKUP(23346,Staffelung,2,FALSE)*365.25,IF(F631&gt;24990,VLOOKUP(24991,Staffelung,2,FALSE)*365.25,VLOOKUP(F631,Staffelung,2,FALSE)*365.25)),Gesamt!$B$26*365.25)))</f>
        <v>23741.25</v>
      </c>
      <c r="Y631" s="52">
        <f t="shared" si="109"/>
        <v>23742</v>
      </c>
      <c r="Z631" s="53">
        <f t="shared" si="104"/>
        <v>65</v>
      </c>
      <c r="AA631" s="55">
        <f>IF(YEAR(Y631)&lt;=YEAR(Gesamt!$B$2),0,IF(V631&lt;Gesamt!$B$32,(IF(I631=0,G631,I631)+365.25*Gesamt!$B$32),0))</f>
        <v>0</v>
      </c>
      <c r="AB631" s="56">
        <f>IF(U631&lt;Gesamt!$B$36,Gesamt!$C$36,IF(U631&lt;Gesamt!$B$37,Gesamt!$C$37,IF(U631&lt;Gesamt!$B$38,Gesamt!$C$38,Gesamt!$C$39)))</f>
        <v>0</v>
      </c>
      <c r="AC631" s="36">
        <f>IF(AA631&gt;0,IF(AA631&lt;X631,K631/12*Gesamt!$C$32*(1+L631)^(Gesamt!$B$32-VB!V631)*(1+$K$4),0),0)</f>
        <v>0</v>
      </c>
      <c r="AD631" s="36">
        <f>(AC631/Gesamt!$B$32*V631/((1+Gesamt!$B$29)^(Gesamt!$B$32-VB!V631))*(1+AB631))</f>
        <v>0</v>
      </c>
      <c r="AE631" s="55">
        <f>IF(YEAR($Y631)&lt;=YEAR(Gesamt!$B$2),0,IF($V631&lt;Gesamt!$B$33,(IF($I631=0,$G631,$I631)+365.25*Gesamt!$B$33),0))</f>
        <v>0</v>
      </c>
      <c r="AF631" s="36" t="b">
        <f>IF(AE631&gt;0,IF(AE631&lt;$Y631,$K631/12*Gesamt!$C$33*(1+$L631)^(Gesamt!$B$33-VB!$V631)*(1+$K$4),IF(W631&gt;=35,K631/12*Gesamt!$C$33*(1+L631)^(W631-VB!V631)*(1+$K$4),0)))</f>
        <v>0</v>
      </c>
      <c r="AG631" s="36">
        <f>IF(W631&gt;=40,(AF631/Gesamt!$B$33*V631/((1+Gesamt!$B$29)^(Gesamt!$B$33-VB!V631))*(1+AB631)),IF(W631&gt;=35,(AF631/W631*V631/((1+Gesamt!$B$29)^(W631-VB!V631))*(1+AB631)),0))</f>
        <v>0</v>
      </c>
    </row>
    <row r="632" spans="4:33" x14ac:dyDescent="0.15">
      <c r="D632" s="41"/>
      <c r="F632" s="40"/>
      <c r="G632" s="40"/>
      <c r="J632" s="47"/>
      <c r="K632" s="32">
        <f t="shared" si="105"/>
        <v>0</v>
      </c>
      <c r="L632" s="48">
        <v>1.4999999999999999E-2</v>
      </c>
      <c r="M632" s="49">
        <f t="shared" si="106"/>
        <v>-50.997946611909654</v>
      </c>
      <c r="N632" s="50">
        <f>(Gesamt!$B$2-IF(H632=0,G632,H632))/365.25</f>
        <v>116</v>
      </c>
      <c r="O632" s="50">
        <f t="shared" si="101"/>
        <v>65.002053388090346</v>
      </c>
      <c r="P632" s="51">
        <f>IF(AND(OR(AND(H632&lt;=Gesamt!$B$11,G632&lt;=Gesamt!$B$11),AND(H632&gt;0,H632&lt;=Gesamt!$B$11)), O632&gt;=Gesamt!$B$4),VLOOKUP(O632,Gesamt!$B$4:$C$9,2),0)</f>
        <v>12</v>
      </c>
      <c r="Q632" s="37">
        <f>IF(M632&gt;0,((P632*K632/12)/O632*N632*((1+L632)^M632))/((1+Gesamt!$B$29)^(O632-N632)),0)</f>
        <v>0</v>
      </c>
      <c r="R632" s="52">
        <f>(F632+(IF(C632="W",IF(F632&lt;23347,VLOOKUP(23346,Staffelung,2,FALSE)*365.25,IF(F632&gt;24990,VLOOKUP(24991,Staffelung,2,FALSE)*365.25,VLOOKUP(F632,Staffelung,2,FALSE)*365.25)),Gesamt!$B$26*365.25)))</f>
        <v>23741.25</v>
      </c>
      <c r="S632" s="52">
        <f t="shared" si="107"/>
        <v>23742</v>
      </c>
      <c r="T632" s="53">
        <f t="shared" si="102"/>
        <v>65</v>
      </c>
      <c r="U632" s="49">
        <f t="shared" si="108"/>
        <v>-50.997946611909654</v>
      </c>
      <c r="V632" s="50">
        <f>(Gesamt!$B$2-IF(I632=0,G632,I632))/365.25</f>
        <v>116</v>
      </c>
      <c r="W632" s="50">
        <f t="shared" si="103"/>
        <v>65.002053388090346</v>
      </c>
      <c r="X632" s="54">
        <f>(F632+(IF(C632="W",IF(F632&lt;23347,VLOOKUP(23346,Staffelung,2,FALSE)*365.25,IF(F632&gt;24990,VLOOKUP(24991,Staffelung,2,FALSE)*365.25,VLOOKUP(F632,Staffelung,2,FALSE)*365.25)),Gesamt!$B$26*365.25)))</f>
        <v>23741.25</v>
      </c>
      <c r="Y632" s="52">
        <f t="shared" si="109"/>
        <v>23742</v>
      </c>
      <c r="Z632" s="53">
        <f t="shared" si="104"/>
        <v>65</v>
      </c>
      <c r="AA632" s="55">
        <f>IF(YEAR(Y632)&lt;=YEAR(Gesamt!$B$2),0,IF(V632&lt;Gesamt!$B$32,(IF(I632=0,G632,I632)+365.25*Gesamt!$B$32),0))</f>
        <v>0</v>
      </c>
      <c r="AB632" s="56">
        <f>IF(U632&lt;Gesamt!$B$36,Gesamt!$C$36,IF(U632&lt;Gesamt!$B$37,Gesamt!$C$37,IF(U632&lt;Gesamt!$B$38,Gesamt!$C$38,Gesamt!$C$39)))</f>
        <v>0</v>
      </c>
      <c r="AC632" s="36">
        <f>IF(AA632&gt;0,IF(AA632&lt;X632,K632/12*Gesamt!$C$32*(1+L632)^(Gesamt!$B$32-VB!V632)*(1+$K$4),0),0)</f>
        <v>0</v>
      </c>
      <c r="AD632" s="36">
        <f>(AC632/Gesamt!$B$32*V632/((1+Gesamt!$B$29)^(Gesamt!$B$32-VB!V632))*(1+AB632))</f>
        <v>0</v>
      </c>
      <c r="AE632" s="55">
        <f>IF(YEAR($Y632)&lt;=YEAR(Gesamt!$B$2),0,IF($V632&lt;Gesamt!$B$33,(IF($I632=0,$G632,$I632)+365.25*Gesamt!$B$33),0))</f>
        <v>0</v>
      </c>
      <c r="AF632" s="36" t="b">
        <f>IF(AE632&gt;0,IF(AE632&lt;$Y632,$K632/12*Gesamt!$C$33*(1+$L632)^(Gesamt!$B$33-VB!$V632)*(1+$K$4),IF(W632&gt;=35,K632/12*Gesamt!$C$33*(1+L632)^(W632-VB!V632)*(1+$K$4),0)))</f>
        <v>0</v>
      </c>
      <c r="AG632" s="36">
        <f>IF(W632&gt;=40,(AF632/Gesamt!$B$33*V632/((1+Gesamt!$B$29)^(Gesamt!$B$33-VB!V632))*(1+AB632)),IF(W632&gt;=35,(AF632/W632*V632/((1+Gesamt!$B$29)^(W632-VB!V632))*(1+AB632)),0))</f>
        <v>0</v>
      </c>
    </row>
    <row r="633" spans="4:33" x14ac:dyDescent="0.15">
      <c r="D633" s="41"/>
      <c r="F633" s="40"/>
      <c r="G633" s="40"/>
      <c r="J633" s="47"/>
      <c r="K633" s="32">
        <f t="shared" si="105"/>
        <v>0</v>
      </c>
      <c r="L633" s="48">
        <v>1.4999999999999999E-2</v>
      </c>
      <c r="M633" s="49">
        <f t="shared" si="106"/>
        <v>-50.997946611909654</v>
      </c>
      <c r="N633" s="50">
        <f>(Gesamt!$B$2-IF(H633=0,G633,H633))/365.25</f>
        <v>116</v>
      </c>
      <c r="O633" s="50">
        <f t="shared" si="101"/>
        <v>65.002053388090346</v>
      </c>
      <c r="P633" s="51">
        <f>IF(AND(OR(AND(H633&lt;=Gesamt!$B$11,G633&lt;=Gesamt!$B$11),AND(H633&gt;0,H633&lt;=Gesamt!$B$11)), O633&gt;=Gesamt!$B$4),VLOOKUP(O633,Gesamt!$B$4:$C$9,2),0)</f>
        <v>12</v>
      </c>
      <c r="Q633" s="37">
        <f>IF(M633&gt;0,((P633*K633/12)/O633*N633*((1+L633)^M633))/((1+Gesamt!$B$29)^(O633-N633)),0)</f>
        <v>0</v>
      </c>
      <c r="R633" s="52">
        <f>(F633+(IF(C633="W",IF(F633&lt;23347,VLOOKUP(23346,Staffelung,2,FALSE)*365.25,IF(F633&gt;24990,VLOOKUP(24991,Staffelung,2,FALSE)*365.25,VLOOKUP(F633,Staffelung,2,FALSE)*365.25)),Gesamt!$B$26*365.25)))</f>
        <v>23741.25</v>
      </c>
      <c r="S633" s="52">
        <f t="shared" si="107"/>
        <v>23742</v>
      </c>
      <c r="T633" s="53">
        <f t="shared" si="102"/>
        <v>65</v>
      </c>
      <c r="U633" s="49">
        <f t="shared" si="108"/>
        <v>-50.997946611909654</v>
      </c>
      <c r="V633" s="50">
        <f>(Gesamt!$B$2-IF(I633=0,G633,I633))/365.25</f>
        <v>116</v>
      </c>
      <c r="W633" s="50">
        <f t="shared" si="103"/>
        <v>65.002053388090346</v>
      </c>
      <c r="X633" s="54">
        <f>(F633+(IF(C633="W",IF(F633&lt;23347,VLOOKUP(23346,Staffelung,2,FALSE)*365.25,IF(F633&gt;24990,VLOOKUP(24991,Staffelung,2,FALSE)*365.25,VLOOKUP(F633,Staffelung,2,FALSE)*365.25)),Gesamt!$B$26*365.25)))</f>
        <v>23741.25</v>
      </c>
      <c r="Y633" s="52">
        <f t="shared" si="109"/>
        <v>23742</v>
      </c>
      <c r="Z633" s="53">
        <f t="shared" si="104"/>
        <v>65</v>
      </c>
      <c r="AA633" s="55">
        <f>IF(YEAR(Y633)&lt;=YEAR(Gesamt!$B$2),0,IF(V633&lt;Gesamt!$B$32,(IF(I633=0,G633,I633)+365.25*Gesamt!$B$32),0))</f>
        <v>0</v>
      </c>
      <c r="AB633" s="56">
        <f>IF(U633&lt;Gesamt!$B$36,Gesamt!$C$36,IF(U633&lt;Gesamt!$B$37,Gesamt!$C$37,IF(U633&lt;Gesamt!$B$38,Gesamt!$C$38,Gesamt!$C$39)))</f>
        <v>0</v>
      </c>
      <c r="AC633" s="36">
        <f>IF(AA633&gt;0,IF(AA633&lt;X633,K633/12*Gesamt!$C$32*(1+L633)^(Gesamt!$B$32-VB!V633)*(1+$K$4),0),0)</f>
        <v>0</v>
      </c>
      <c r="AD633" s="36">
        <f>(AC633/Gesamt!$B$32*V633/((1+Gesamt!$B$29)^(Gesamt!$B$32-VB!V633))*(1+AB633))</f>
        <v>0</v>
      </c>
      <c r="AE633" s="55">
        <f>IF(YEAR($Y633)&lt;=YEAR(Gesamt!$B$2),0,IF($V633&lt;Gesamt!$B$33,(IF($I633=0,$G633,$I633)+365.25*Gesamt!$B$33),0))</f>
        <v>0</v>
      </c>
      <c r="AF633" s="36" t="b">
        <f>IF(AE633&gt;0,IF(AE633&lt;$Y633,$K633/12*Gesamt!$C$33*(1+$L633)^(Gesamt!$B$33-VB!$V633)*(1+$K$4),IF(W633&gt;=35,K633/12*Gesamt!$C$33*(1+L633)^(W633-VB!V633)*(1+$K$4),0)))</f>
        <v>0</v>
      </c>
      <c r="AG633" s="36">
        <f>IF(W633&gt;=40,(AF633/Gesamt!$B$33*V633/((1+Gesamt!$B$29)^(Gesamt!$B$33-VB!V633))*(1+AB633)),IF(W633&gt;=35,(AF633/W633*V633/((1+Gesamt!$B$29)^(W633-VB!V633))*(1+AB633)),0))</f>
        <v>0</v>
      </c>
    </row>
    <row r="634" spans="4:33" x14ac:dyDescent="0.15">
      <c r="D634" s="41"/>
      <c r="F634" s="40"/>
      <c r="G634" s="40"/>
      <c r="J634" s="47"/>
      <c r="K634" s="32">
        <f t="shared" si="105"/>
        <v>0</v>
      </c>
      <c r="L634" s="48">
        <v>1.4999999999999999E-2</v>
      </c>
      <c r="M634" s="49">
        <f t="shared" si="106"/>
        <v>-50.997946611909654</v>
      </c>
      <c r="N634" s="50">
        <f>(Gesamt!$B$2-IF(H634=0,G634,H634))/365.25</f>
        <v>116</v>
      </c>
      <c r="O634" s="50">
        <f t="shared" si="101"/>
        <v>65.002053388090346</v>
      </c>
      <c r="P634" s="51">
        <f>IF(AND(OR(AND(H634&lt;=Gesamt!$B$11,G634&lt;=Gesamt!$B$11),AND(H634&gt;0,H634&lt;=Gesamt!$B$11)), O634&gt;=Gesamt!$B$4),VLOOKUP(O634,Gesamt!$B$4:$C$9,2),0)</f>
        <v>12</v>
      </c>
      <c r="Q634" s="37">
        <f>IF(M634&gt;0,((P634*K634/12)/O634*N634*((1+L634)^M634))/((1+Gesamt!$B$29)^(O634-N634)),0)</f>
        <v>0</v>
      </c>
      <c r="R634" s="52">
        <f>(F634+(IF(C634="W",IF(F634&lt;23347,VLOOKUP(23346,Staffelung,2,FALSE)*365.25,IF(F634&gt;24990,VLOOKUP(24991,Staffelung,2,FALSE)*365.25,VLOOKUP(F634,Staffelung,2,FALSE)*365.25)),Gesamt!$B$26*365.25)))</f>
        <v>23741.25</v>
      </c>
      <c r="S634" s="52">
        <f t="shared" si="107"/>
        <v>23742</v>
      </c>
      <c r="T634" s="53">
        <f t="shared" si="102"/>
        <v>65</v>
      </c>
      <c r="U634" s="49">
        <f t="shared" si="108"/>
        <v>-50.997946611909654</v>
      </c>
      <c r="V634" s="50">
        <f>(Gesamt!$B$2-IF(I634=0,G634,I634))/365.25</f>
        <v>116</v>
      </c>
      <c r="W634" s="50">
        <f t="shared" si="103"/>
        <v>65.002053388090346</v>
      </c>
      <c r="X634" s="54">
        <f>(F634+(IF(C634="W",IF(F634&lt;23347,VLOOKUP(23346,Staffelung,2,FALSE)*365.25,IF(F634&gt;24990,VLOOKUP(24991,Staffelung,2,FALSE)*365.25,VLOOKUP(F634,Staffelung,2,FALSE)*365.25)),Gesamt!$B$26*365.25)))</f>
        <v>23741.25</v>
      </c>
      <c r="Y634" s="52">
        <f t="shared" si="109"/>
        <v>23742</v>
      </c>
      <c r="Z634" s="53">
        <f t="shared" si="104"/>
        <v>65</v>
      </c>
      <c r="AA634" s="55">
        <f>IF(YEAR(Y634)&lt;=YEAR(Gesamt!$B$2),0,IF(V634&lt;Gesamt!$B$32,(IF(I634=0,G634,I634)+365.25*Gesamt!$B$32),0))</f>
        <v>0</v>
      </c>
      <c r="AB634" s="56">
        <f>IF(U634&lt;Gesamt!$B$36,Gesamt!$C$36,IF(U634&lt;Gesamt!$B$37,Gesamt!$C$37,IF(U634&lt;Gesamt!$B$38,Gesamt!$C$38,Gesamt!$C$39)))</f>
        <v>0</v>
      </c>
      <c r="AC634" s="36">
        <f>IF(AA634&gt;0,IF(AA634&lt;X634,K634/12*Gesamt!$C$32*(1+L634)^(Gesamt!$B$32-VB!V634)*(1+$K$4),0),0)</f>
        <v>0</v>
      </c>
      <c r="AD634" s="36">
        <f>(AC634/Gesamt!$B$32*V634/((1+Gesamt!$B$29)^(Gesamt!$B$32-VB!V634))*(1+AB634))</f>
        <v>0</v>
      </c>
      <c r="AE634" s="55">
        <f>IF(YEAR($Y634)&lt;=YEAR(Gesamt!$B$2),0,IF($V634&lt;Gesamt!$B$33,(IF($I634=0,$G634,$I634)+365.25*Gesamt!$B$33),0))</f>
        <v>0</v>
      </c>
      <c r="AF634" s="36" t="b">
        <f>IF(AE634&gt;0,IF(AE634&lt;$Y634,$K634/12*Gesamt!$C$33*(1+$L634)^(Gesamt!$B$33-VB!$V634)*(1+$K$4),IF(W634&gt;=35,K634/12*Gesamt!$C$33*(1+L634)^(W634-VB!V634)*(1+$K$4),0)))</f>
        <v>0</v>
      </c>
      <c r="AG634" s="36">
        <f>IF(W634&gt;=40,(AF634/Gesamt!$B$33*V634/((1+Gesamt!$B$29)^(Gesamt!$B$33-VB!V634))*(1+AB634)),IF(W634&gt;=35,(AF634/W634*V634/((1+Gesamt!$B$29)^(W634-VB!V634))*(1+AB634)),0))</f>
        <v>0</v>
      </c>
    </row>
    <row r="635" spans="4:33" x14ac:dyDescent="0.15">
      <c r="D635" s="41"/>
      <c r="F635" s="40"/>
      <c r="G635" s="40"/>
      <c r="J635" s="47"/>
      <c r="K635" s="32">
        <f t="shared" si="105"/>
        <v>0</v>
      </c>
      <c r="L635" s="48">
        <v>1.4999999999999999E-2</v>
      </c>
      <c r="M635" s="49">
        <f t="shared" si="106"/>
        <v>-50.997946611909654</v>
      </c>
      <c r="N635" s="50">
        <f>(Gesamt!$B$2-IF(H635=0,G635,H635))/365.25</f>
        <v>116</v>
      </c>
      <c r="O635" s="50">
        <f t="shared" si="101"/>
        <v>65.002053388090346</v>
      </c>
      <c r="P635" s="51">
        <f>IF(AND(OR(AND(H635&lt;=Gesamt!$B$11,G635&lt;=Gesamt!$B$11),AND(H635&gt;0,H635&lt;=Gesamt!$B$11)), O635&gt;=Gesamt!$B$4),VLOOKUP(O635,Gesamt!$B$4:$C$9,2),0)</f>
        <v>12</v>
      </c>
      <c r="Q635" s="37">
        <f>IF(M635&gt;0,((P635*K635/12)/O635*N635*((1+L635)^M635))/((1+Gesamt!$B$29)^(O635-N635)),0)</f>
        <v>0</v>
      </c>
      <c r="R635" s="52">
        <f>(F635+(IF(C635="W",IF(F635&lt;23347,VLOOKUP(23346,Staffelung,2,FALSE)*365.25,IF(F635&gt;24990,VLOOKUP(24991,Staffelung,2,FALSE)*365.25,VLOOKUP(F635,Staffelung,2,FALSE)*365.25)),Gesamt!$B$26*365.25)))</f>
        <v>23741.25</v>
      </c>
      <c r="S635" s="52">
        <f t="shared" si="107"/>
        <v>23742</v>
      </c>
      <c r="T635" s="53">
        <f t="shared" si="102"/>
        <v>65</v>
      </c>
      <c r="U635" s="49">
        <f t="shared" si="108"/>
        <v>-50.997946611909654</v>
      </c>
      <c r="V635" s="50">
        <f>(Gesamt!$B$2-IF(I635=0,G635,I635))/365.25</f>
        <v>116</v>
      </c>
      <c r="W635" s="50">
        <f t="shared" si="103"/>
        <v>65.002053388090346</v>
      </c>
      <c r="X635" s="54">
        <f>(F635+(IF(C635="W",IF(F635&lt;23347,VLOOKUP(23346,Staffelung,2,FALSE)*365.25,IF(F635&gt;24990,VLOOKUP(24991,Staffelung,2,FALSE)*365.25,VLOOKUP(F635,Staffelung,2,FALSE)*365.25)),Gesamt!$B$26*365.25)))</f>
        <v>23741.25</v>
      </c>
      <c r="Y635" s="52">
        <f t="shared" si="109"/>
        <v>23742</v>
      </c>
      <c r="Z635" s="53">
        <f t="shared" si="104"/>
        <v>65</v>
      </c>
      <c r="AA635" s="55">
        <f>IF(YEAR(Y635)&lt;=YEAR(Gesamt!$B$2),0,IF(V635&lt;Gesamt!$B$32,(IF(I635=0,G635,I635)+365.25*Gesamt!$B$32),0))</f>
        <v>0</v>
      </c>
      <c r="AB635" s="56">
        <f>IF(U635&lt;Gesamt!$B$36,Gesamt!$C$36,IF(U635&lt;Gesamt!$B$37,Gesamt!$C$37,IF(U635&lt;Gesamt!$B$38,Gesamt!$C$38,Gesamt!$C$39)))</f>
        <v>0</v>
      </c>
      <c r="AC635" s="36">
        <f>IF(AA635&gt;0,IF(AA635&lt;X635,K635/12*Gesamt!$C$32*(1+L635)^(Gesamt!$B$32-VB!V635)*(1+$K$4),0),0)</f>
        <v>0</v>
      </c>
      <c r="AD635" s="36">
        <f>(AC635/Gesamt!$B$32*V635/((1+Gesamt!$B$29)^(Gesamt!$B$32-VB!V635))*(1+AB635))</f>
        <v>0</v>
      </c>
      <c r="AE635" s="55">
        <f>IF(YEAR($Y635)&lt;=YEAR(Gesamt!$B$2),0,IF($V635&lt;Gesamt!$B$33,(IF($I635=0,$G635,$I635)+365.25*Gesamt!$B$33),0))</f>
        <v>0</v>
      </c>
      <c r="AF635" s="36" t="b">
        <f>IF(AE635&gt;0,IF(AE635&lt;$Y635,$K635/12*Gesamt!$C$33*(1+$L635)^(Gesamt!$B$33-VB!$V635)*(1+$K$4),IF(W635&gt;=35,K635/12*Gesamt!$C$33*(1+L635)^(W635-VB!V635)*(1+$K$4),0)))</f>
        <v>0</v>
      </c>
      <c r="AG635" s="36">
        <f>IF(W635&gt;=40,(AF635/Gesamt!$B$33*V635/((1+Gesamt!$B$29)^(Gesamt!$B$33-VB!V635))*(1+AB635)),IF(W635&gt;=35,(AF635/W635*V635/((1+Gesamt!$B$29)^(W635-VB!V635))*(1+AB635)),0))</f>
        <v>0</v>
      </c>
    </row>
    <row r="636" spans="4:33" x14ac:dyDescent="0.15">
      <c r="D636" s="41"/>
      <c r="F636" s="40"/>
      <c r="G636" s="40"/>
      <c r="J636" s="47"/>
      <c r="K636" s="32">
        <f t="shared" si="105"/>
        <v>0</v>
      </c>
      <c r="L636" s="48">
        <v>1.4999999999999999E-2</v>
      </c>
      <c r="M636" s="49">
        <f t="shared" si="106"/>
        <v>-50.997946611909654</v>
      </c>
      <c r="N636" s="50">
        <f>(Gesamt!$B$2-IF(H636=0,G636,H636))/365.25</f>
        <v>116</v>
      </c>
      <c r="O636" s="50">
        <f t="shared" si="101"/>
        <v>65.002053388090346</v>
      </c>
      <c r="P636" s="51">
        <f>IF(AND(OR(AND(H636&lt;=Gesamt!$B$11,G636&lt;=Gesamt!$B$11),AND(H636&gt;0,H636&lt;=Gesamt!$B$11)), O636&gt;=Gesamt!$B$4),VLOOKUP(O636,Gesamt!$B$4:$C$9,2),0)</f>
        <v>12</v>
      </c>
      <c r="Q636" s="37">
        <f>IF(M636&gt;0,((P636*K636/12)/O636*N636*((1+L636)^M636))/((1+Gesamt!$B$29)^(O636-N636)),0)</f>
        <v>0</v>
      </c>
      <c r="R636" s="52">
        <f>(F636+(IF(C636="W",IF(F636&lt;23347,VLOOKUP(23346,Staffelung,2,FALSE)*365.25,IF(F636&gt;24990,VLOOKUP(24991,Staffelung,2,FALSE)*365.25,VLOOKUP(F636,Staffelung,2,FALSE)*365.25)),Gesamt!$B$26*365.25)))</f>
        <v>23741.25</v>
      </c>
      <c r="S636" s="52">
        <f t="shared" si="107"/>
        <v>23742</v>
      </c>
      <c r="T636" s="53">
        <f t="shared" si="102"/>
        <v>65</v>
      </c>
      <c r="U636" s="49">
        <f t="shared" si="108"/>
        <v>-50.997946611909654</v>
      </c>
      <c r="V636" s="50">
        <f>(Gesamt!$B$2-IF(I636=0,G636,I636))/365.25</f>
        <v>116</v>
      </c>
      <c r="W636" s="50">
        <f t="shared" si="103"/>
        <v>65.002053388090346</v>
      </c>
      <c r="X636" s="54">
        <f>(F636+(IF(C636="W",IF(F636&lt;23347,VLOOKUP(23346,Staffelung,2,FALSE)*365.25,IF(F636&gt;24990,VLOOKUP(24991,Staffelung,2,FALSE)*365.25,VLOOKUP(F636,Staffelung,2,FALSE)*365.25)),Gesamt!$B$26*365.25)))</f>
        <v>23741.25</v>
      </c>
      <c r="Y636" s="52">
        <f t="shared" si="109"/>
        <v>23742</v>
      </c>
      <c r="Z636" s="53">
        <f t="shared" si="104"/>
        <v>65</v>
      </c>
      <c r="AA636" s="55">
        <f>IF(YEAR(Y636)&lt;=YEAR(Gesamt!$B$2),0,IF(V636&lt;Gesamt!$B$32,(IF(I636=0,G636,I636)+365.25*Gesamt!$B$32),0))</f>
        <v>0</v>
      </c>
      <c r="AB636" s="56">
        <f>IF(U636&lt;Gesamt!$B$36,Gesamt!$C$36,IF(U636&lt;Gesamt!$B$37,Gesamt!$C$37,IF(U636&lt;Gesamt!$B$38,Gesamt!$C$38,Gesamt!$C$39)))</f>
        <v>0</v>
      </c>
      <c r="AC636" s="36">
        <f>IF(AA636&gt;0,IF(AA636&lt;X636,K636/12*Gesamt!$C$32*(1+L636)^(Gesamt!$B$32-VB!V636)*(1+$K$4),0),0)</f>
        <v>0</v>
      </c>
      <c r="AD636" s="36">
        <f>(AC636/Gesamt!$B$32*V636/((1+Gesamt!$B$29)^(Gesamt!$B$32-VB!V636))*(1+AB636))</f>
        <v>0</v>
      </c>
      <c r="AE636" s="55">
        <f>IF(YEAR($Y636)&lt;=YEAR(Gesamt!$B$2),0,IF($V636&lt;Gesamt!$B$33,(IF($I636=0,$G636,$I636)+365.25*Gesamt!$B$33),0))</f>
        <v>0</v>
      </c>
      <c r="AF636" s="36" t="b">
        <f>IF(AE636&gt;0,IF(AE636&lt;$Y636,$K636/12*Gesamt!$C$33*(1+$L636)^(Gesamt!$B$33-VB!$V636)*(1+$K$4),IF(W636&gt;=35,K636/12*Gesamt!$C$33*(1+L636)^(W636-VB!V636)*(1+$K$4),0)))</f>
        <v>0</v>
      </c>
      <c r="AG636" s="36">
        <f>IF(W636&gt;=40,(AF636/Gesamt!$B$33*V636/((1+Gesamt!$B$29)^(Gesamt!$B$33-VB!V636))*(1+AB636)),IF(W636&gt;=35,(AF636/W636*V636/((1+Gesamt!$B$29)^(W636-VB!V636))*(1+AB636)),0))</f>
        <v>0</v>
      </c>
    </row>
    <row r="637" spans="4:33" x14ac:dyDescent="0.15">
      <c r="D637" s="41"/>
      <c r="F637" s="40"/>
      <c r="G637" s="40"/>
      <c r="J637" s="47"/>
      <c r="K637" s="32">
        <f t="shared" si="105"/>
        <v>0</v>
      </c>
      <c r="L637" s="48">
        <v>1.4999999999999999E-2</v>
      </c>
      <c r="M637" s="49">
        <f t="shared" si="106"/>
        <v>-50.997946611909654</v>
      </c>
      <c r="N637" s="50">
        <f>(Gesamt!$B$2-IF(H637=0,G637,H637))/365.25</f>
        <v>116</v>
      </c>
      <c r="O637" s="50">
        <f t="shared" si="101"/>
        <v>65.002053388090346</v>
      </c>
      <c r="P637" s="51">
        <f>IF(AND(OR(AND(H637&lt;=Gesamt!$B$11,G637&lt;=Gesamt!$B$11),AND(H637&gt;0,H637&lt;=Gesamt!$B$11)), O637&gt;=Gesamt!$B$4),VLOOKUP(O637,Gesamt!$B$4:$C$9,2),0)</f>
        <v>12</v>
      </c>
      <c r="Q637" s="37">
        <f>IF(M637&gt;0,((P637*K637/12)/O637*N637*((1+L637)^M637))/((1+Gesamt!$B$29)^(O637-N637)),0)</f>
        <v>0</v>
      </c>
      <c r="R637" s="52">
        <f>(F637+(IF(C637="W",IF(F637&lt;23347,VLOOKUP(23346,Staffelung,2,FALSE)*365.25,IF(F637&gt;24990,VLOOKUP(24991,Staffelung,2,FALSE)*365.25,VLOOKUP(F637,Staffelung,2,FALSE)*365.25)),Gesamt!$B$26*365.25)))</f>
        <v>23741.25</v>
      </c>
      <c r="S637" s="52">
        <f t="shared" si="107"/>
        <v>23742</v>
      </c>
      <c r="T637" s="53">
        <f t="shared" si="102"/>
        <v>65</v>
      </c>
      <c r="U637" s="49">
        <f t="shared" si="108"/>
        <v>-50.997946611909654</v>
      </c>
      <c r="V637" s="50">
        <f>(Gesamt!$B$2-IF(I637=0,G637,I637))/365.25</f>
        <v>116</v>
      </c>
      <c r="W637" s="50">
        <f t="shared" si="103"/>
        <v>65.002053388090346</v>
      </c>
      <c r="X637" s="54">
        <f>(F637+(IF(C637="W",IF(F637&lt;23347,VLOOKUP(23346,Staffelung,2,FALSE)*365.25,IF(F637&gt;24990,VLOOKUP(24991,Staffelung,2,FALSE)*365.25,VLOOKUP(F637,Staffelung,2,FALSE)*365.25)),Gesamt!$B$26*365.25)))</f>
        <v>23741.25</v>
      </c>
      <c r="Y637" s="52">
        <f t="shared" si="109"/>
        <v>23742</v>
      </c>
      <c r="Z637" s="53">
        <f t="shared" si="104"/>
        <v>65</v>
      </c>
      <c r="AA637" s="55">
        <f>IF(YEAR(Y637)&lt;=YEAR(Gesamt!$B$2),0,IF(V637&lt;Gesamt!$B$32,(IF(I637=0,G637,I637)+365.25*Gesamt!$B$32),0))</f>
        <v>0</v>
      </c>
      <c r="AB637" s="56">
        <f>IF(U637&lt;Gesamt!$B$36,Gesamt!$C$36,IF(U637&lt;Gesamt!$B$37,Gesamt!$C$37,IF(U637&lt;Gesamt!$B$38,Gesamt!$C$38,Gesamt!$C$39)))</f>
        <v>0</v>
      </c>
      <c r="AC637" s="36">
        <f>IF(AA637&gt;0,IF(AA637&lt;X637,K637/12*Gesamt!$C$32*(1+L637)^(Gesamt!$B$32-VB!V637)*(1+$K$4),0),0)</f>
        <v>0</v>
      </c>
      <c r="AD637" s="36">
        <f>(AC637/Gesamt!$B$32*V637/((1+Gesamt!$B$29)^(Gesamt!$B$32-VB!V637))*(1+AB637))</f>
        <v>0</v>
      </c>
      <c r="AE637" s="55">
        <f>IF(YEAR($Y637)&lt;=YEAR(Gesamt!$B$2),0,IF($V637&lt;Gesamt!$B$33,(IF($I637=0,$G637,$I637)+365.25*Gesamt!$B$33),0))</f>
        <v>0</v>
      </c>
      <c r="AF637" s="36" t="b">
        <f>IF(AE637&gt;0,IF(AE637&lt;$Y637,$K637/12*Gesamt!$C$33*(1+$L637)^(Gesamt!$B$33-VB!$V637)*(1+$K$4),IF(W637&gt;=35,K637/12*Gesamt!$C$33*(1+L637)^(W637-VB!V637)*(1+$K$4),0)))</f>
        <v>0</v>
      </c>
      <c r="AG637" s="36">
        <f>IF(W637&gt;=40,(AF637/Gesamt!$B$33*V637/((1+Gesamt!$B$29)^(Gesamt!$B$33-VB!V637))*(1+AB637)),IF(W637&gt;=35,(AF637/W637*V637/((1+Gesamt!$B$29)^(W637-VB!V637))*(1+AB637)),0))</f>
        <v>0</v>
      </c>
    </row>
    <row r="638" spans="4:33" x14ac:dyDescent="0.15">
      <c r="D638" s="41"/>
      <c r="F638" s="40"/>
      <c r="G638" s="40"/>
      <c r="J638" s="47"/>
      <c r="K638" s="32">
        <f t="shared" si="105"/>
        <v>0</v>
      </c>
      <c r="L638" s="48">
        <v>1.4999999999999999E-2</v>
      </c>
      <c r="M638" s="49">
        <f t="shared" si="106"/>
        <v>-50.997946611909654</v>
      </c>
      <c r="N638" s="50">
        <f>(Gesamt!$B$2-IF(H638=0,G638,H638))/365.25</f>
        <v>116</v>
      </c>
      <c r="O638" s="50">
        <f t="shared" si="101"/>
        <v>65.002053388090346</v>
      </c>
      <c r="P638" s="51">
        <f>IF(AND(OR(AND(H638&lt;=Gesamt!$B$11,G638&lt;=Gesamt!$B$11),AND(H638&gt;0,H638&lt;=Gesamt!$B$11)), O638&gt;=Gesamt!$B$4),VLOOKUP(O638,Gesamt!$B$4:$C$9,2),0)</f>
        <v>12</v>
      </c>
      <c r="Q638" s="37">
        <f>IF(M638&gt;0,((P638*K638/12)/O638*N638*((1+L638)^M638))/((1+Gesamt!$B$29)^(O638-N638)),0)</f>
        <v>0</v>
      </c>
      <c r="R638" s="52">
        <f>(F638+(IF(C638="W",IF(F638&lt;23347,VLOOKUP(23346,Staffelung,2,FALSE)*365.25,IF(F638&gt;24990,VLOOKUP(24991,Staffelung,2,FALSE)*365.25,VLOOKUP(F638,Staffelung,2,FALSE)*365.25)),Gesamt!$B$26*365.25)))</f>
        <v>23741.25</v>
      </c>
      <c r="S638" s="52">
        <f t="shared" si="107"/>
        <v>23742</v>
      </c>
      <c r="T638" s="53">
        <f t="shared" si="102"/>
        <v>65</v>
      </c>
      <c r="U638" s="49">
        <f t="shared" si="108"/>
        <v>-50.997946611909654</v>
      </c>
      <c r="V638" s="50">
        <f>(Gesamt!$B$2-IF(I638=0,G638,I638))/365.25</f>
        <v>116</v>
      </c>
      <c r="W638" s="50">
        <f t="shared" si="103"/>
        <v>65.002053388090346</v>
      </c>
      <c r="X638" s="54">
        <f>(F638+(IF(C638="W",IF(F638&lt;23347,VLOOKUP(23346,Staffelung,2,FALSE)*365.25,IF(F638&gt;24990,VLOOKUP(24991,Staffelung,2,FALSE)*365.25,VLOOKUP(F638,Staffelung,2,FALSE)*365.25)),Gesamt!$B$26*365.25)))</f>
        <v>23741.25</v>
      </c>
      <c r="Y638" s="52">
        <f t="shared" si="109"/>
        <v>23742</v>
      </c>
      <c r="Z638" s="53">
        <f t="shared" si="104"/>
        <v>65</v>
      </c>
      <c r="AA638" s="55">
        <f>IF(YEAR(Y638)&lt;=YEAR(Gesamt!$B$2),0,IF(V638&lt;Gesamt!$B$32,(IF(I638=0,G638,I638)+365.25*Gesamt!$B$32),0))</f>
        <v>0</v>
      </c>
      <c r="AB638" s="56">
        <f>IF(U638&lt;Gesamt!$B$36,Gesamt!$C$36,IF(U638&lt;Gesamt!$B$37,Gesamt!$C$37,IF(U638&lt;Gesamt!$B$38,Gesamt!$C$38,Gesamt!$C$39)))</f>
        <v>0</v>
      </c>
      <c r="AC638" s="36">
        <f>IF(AA638&gt;0,IF(AA638&lt;X638,K638/12*Gesamt!$C$32*(1+L638)^(Gesamt!$B$32-VB!V638)*(1+$K$4),0),0)</f>
        <v>0</v>
      </c>
      <c r="AD638" s="36">
        <f>(AC638/Gesamt!$B$32*V638/((1+Gesamt!$B$29)^(Gesamt!$B$32-VB!V638))*(1+AB638))</f>
        <v>0</v>
      </c>
      <c r="AE638" s="55">
        <f>IF(YEAR($Y638)&lt;=YEAR(Gesamt!$B$2),0,IF($V638&lt;Gesamt!$B$33,(IF($I638=0,$G638,$I638)+365.25*Gesamt!$B$33),0))</f>
        <v>0</v>
      </c>
      <c r="AF638" s="36" t="b">
        <f>IF(AE638&gt;0,IF(AE638&lt;$Y638,$K638/12*Gesamt!$C$33*(1+$L638)^(Gesamt!$B$33-VB!$V638)*(1+$K$4),IF(W638&gt;=35,K638/12*Gesamt!$C$33*(1+L638)^(W638-VB!V638)*(1+$K$4),0)))</f>
        <v>0</v>
      </c>
      <c r="AG638" s="36">
        <f>IF(W638&gt;=40,(AF638/Gesamt!$B$33*V638/((1+Gesamt!$B$29)^(Gesamt!$B$33-VB!V638))*(1+AB638)),IF(W638&gt;=35,(AF638/W638*V638/((1+Gesamt!$B$29)^(W638-VB!V638))*(1+AB638)),0))</f>
        <v>0</v>
      </c>
    </row>
    <row r="639" spans="4:33" x14ac:dyDescent="0.15">
      <c r="D639" s="41"/>
      <c r="F639" s="40"/>
      <c r="G639" s="40"/>
      <c r="J639" s="47"/>
      <c r="K639" s="32">
        <f t="shared" si="105"/>
        <v>0</v>
      </c>
      <c r="L639" s="48">
        <v>1.4999999999999999E-2</v>
      </c>
      <c r="M639" s="49">
        <f t="shared" si="106"/>
        <v>-50.997946611909654</v>
      </c>
      <c r="N639" s="50">
        <f>(Gesamt!$B$2-IF(H639=0,G639,H639))/365.25</f>
        <v>116</v>
      </c>
      <c r="O639" s="50">
        <f t="shared" si="101"/>
        <v>65.002053388090346</v>
      </c>
      <c r="P639" s="51">
        <f>IF(AND(OR(AND(H639&lt;=Gesamt!$B$11,G639&lt;=Gesamt!$B$11),AND(H639&gt;0,H639&lt;=Gesamt!$B$11)), O639&gt;=Gesamt!$B$4),VLOOKUP(O639,Gesamt!$B$4:$C$9,2),0)</f>
        <v>12</v>
      </c>
      <c r="Q639" s="37">
        <f>IF(M639&gt;0,((P639*K639/12)/O639*N639*((1+L639)^M639))/((1+Gesamt!$B$29)^(O639-N639)),0)</f>
        <v>0</v>
      </c>
      <c r="R639" s="52">
        <f>(F639+(IF(C639="W",IF(F639&lt;23347,VLOOKUP(23346,Staffelung,2,FALSE)*365.25,IF(F639&gt;24990,VLOOKUP(24991,Staffelung,2,FALSE)*365.25,VLOOKUP(F639,Staffelung,2,FALSE)*365.25)),Gesamt!$B$26*365.25)))</f>
        <v>23741.25</v>
      </c>
      <c r="S639" s="52">
        <f t="shared" si="107"/>
        <v>23742</v>
      </c>
      <c r="T639" s="53">
        <f t="shared" si="102"/>
        <v>65</v>
      </c>
      <c r="U639" s="49">
        <f t="shared" si="108"/>
        <v>-50.997946611909654</v>
      </c>
      <c r="V639" s="50">
        <f>(Gesamt!$B$2-IF(I639=0,G639,I639))/365.25</f>
        <v>116</v>
      </c>
      <c r="W639" s="50">
        <f t="shared" si="103"/>
        <v>65.002053388090346</v>
      </c>
      <c r="X639" s="54">
        <f>(F639+(IF(C639="W",IF(F639&lt;23347,VLOOKUP(23346,Staffelung,2,FALSE)*365.25,IF(F639&gt;24990,VLOOKUP(24991,Staffelung,2,FALSE)*365.25,VLOOKUP(F639,Staffelung,2,FALSE)*365.25)),Gesamt!$B$26*365.25)))</f>
        <v>23741.25</v>
      </c>
      <c r="Y639" s="52">
        <f t="shared" si="109"/>
        <v>23742</v>
      </c>
      <c r="Z639" s="53">
        <f t="shared" si="104"/>
        <v>65</v>
      </c>
      <c r="AA639" s="55">
        <f>IF(YEAR(Y639)&lt;=YEAR(Gesamt!$B$2),0,IF(V639&lt;Gesamt!$B$32,(IF(I639=0,G639,I639)+365.25*Gesamt!$B$32),0))</f>
        <v>0</v>
      </c>
      <c r="AB639" s="56">
        <f>IF(U639&lt;Gesamt!$B$36,Gesamt!$C$36,IF(U639&lt;Gesamt!$B$37,Gesamt!$C$37,IF(U639&lt;Gesamt!$B$38,Gesamt!$C$38,Gesamt!$C$39)))</f>
        <v>0</v>
      </c>
      <c r="AC639" s="36">
        <f>IF(AA639&gt;0,IF(AA639&lt;X639,K639/12*Gesamt!$C$32*(1+L639)^(Gesamt!$B$32-VB!V639)*(1+$K$4),0),0)</f>
        <v>0</v>
      </c>
      <c r="AD639" s="36">
        <f>(AC639/Gesamt!$B$32*V639/((1+Gesamt!$B$29)^(Gesamt!$B$32-VB!V639))*(1+AB639))</f>
        <v>0</v>
      </c>
      <c r="AE639" s="55">
        <f>IF(YEAR($Y639)&lt;=YEAR(Gesamt!$B$2),0,IF($V639&lt;Gesamt!$B$33,(IF($I639=0,$G639,$I639)+365.25*Gesamt!$B$33),0))</f>
        <v>0</v>
      </c>
      <c r="AF639" s="36" t="b">
        <f>IF(AE639&gt;0,IF(AE639&lt;$Y639,$K639/12*Gesamt!$C$33*(1+$L639)^(Gesamt!$B$33-VB!$V639)*(1+$K$4),IF(W639&gt;=35,K639/12*Gesamt!$C$33*(1+L639)^(W639-VB!V639)*(1+$K$4),0)))</f>
        <v>0</v>
      </c>
      <c r="AG639" s="36">
        <f>IF(W639&gt;=40,(AF639/Gesamt!$B$33*V639/((1+Gesamt!$B$29)^(Gesamt!$B$33-VB!V639))*(1+AB639)),IF(W639&gt;=35,(AF639/W639*V639/((1+Gesamt!$B$29)^(W639-VB!V639))*(1+AB639)),0))</f>
        <v>0</v>
      </c>
    </row>
    <row r="640" spans="4:33" x14ac:dyDescent="0.15">
      <c r="D640" s="41"/>
      <c r="F640" s="40"/>
      <c r="G640" s="40"/>
      <c r="J640" s="47"/>
      <c r="K640" s="32">
        <f t="shared" si="105"/>
        <v>0</v>
      </c>
      <c r="L640" s="48">
        <v>1.4999999999999999E-2</v>
      </c>
      <c r="M640" s="49">
        <f t="shared" si="106"/>
        <v>-50.997946611909654</v>
      </c>
      <c r="N640" s="50">
        <f>(Gesamt!$B$2-IF(H640=0,G640,H640))/365.25</f>
        <v>116</v>
      </c>
      <c r="O640" s="50">
        <f t="shared" si="101"/>
        <v>65.002053388090346</v>
      </c>
      <c r="P640" s="51">
        <f>IF(AND(OR(AND(H640&lt;=Gesamt!$B$11,G640&lt;=Gesamt!$B$11),AND(H640&gt;0,H640&lt;=Gesamt!$B$11)), O640&gt;=Gesamt!$B$4),VLOOKUP(O640,Gesamt!$B$4:$C$9,2),0)</f>
        <v>12</v>
      </c>
      <c r="Q640" s="37">
        <f>IF(M640&gt;0,((P640*K640/12)/O640*N640*((1+L640)^M640))/((1+Gesamt!$B$29)^(O640-N640)),0)</f>
        <v>0</v>
      </c>
      <c r="R640" s="52">
        <f>(F640+(IF(C640="W",IF(F640&lt;23347,VLOOKUP(23346,Staffelung,2,FALSE)*365.25,IF(F640&gt;24990,VLOOKUP(24991,Staffelung,2,FALSE)*365.25,VLOOKUP(F640,Staffelung,2,FALSE)*365.25)),Gesamt!$B$26*365.25)))</f>
        <v>23741.25</v>
      </c>
      <c r="S640" s="52">
        <f t="shared" si="107"/>
        <v>23742</v>
      </c>
      <c r="T640" s="53">
        <f t="shared" si="102"/>
        <v>65</v>
      </c>
      <c r="U640" s="49">
        <f t="shared" si="108"/>
        <v>-50.997946611909654</v>
      </c>
      <c r="V640" s="50">
        <f>(Gesamt!$B$2-IF(I640=0,G640,I640))/365.25</f>
        <v>116</v>
      </c>
      <c r="W640" s="50">
        <f t="shared" si="103"/>
        <v>65.002053388090346</v>
      </c>
      <c r="X640" s="54">
        <f>(F640+(IF(C640="W",IF(F640&lt;23347,VLOOKUP(23346,Staffelung,2,FALSE)*365.25,IF(F640&gt;24990,VLOOKUP(24991,Staffelung,2,FALSE)*365.25,VLOOKUP(F640,Staffelung,2,FALSE)*365.25)),Gesamt!$B$26*365.25)))</f>
        <v>23741.25</v>
      </c>
      <c r="Y640" s="52">
        <f t="shared" si="109"/>
        <v>23742</v>
      </c>
      <c r="Z640" s="53">
        <f t="shared" si="104"/>
        <v>65</v>
      </c>
      <c r="AA640" s="55">
        <f>IF(YEAR(Y640)&lt;=YEAR(Gesamt!$B$2),0,IF(V640&lt;Gesamt!$B$32,(IF(I640=0,G640,I640)+365.25*Gesamt!$B$32),0))</f>
        <v>0</v>
      </c>
      <c r="AB640" s="56">
        <f>IF(U640&lt;Gesamt!$B$36,Gesamt!$C$36,IF(U640&lt;Gesamt!$B$37,Gesamt!$C$37,IF(U640&lt;Gesamt!$B$38,Gesamt!$C$38,Gesamt!$C$39)))</f>
        <v>0</v>
      </c>
      <c r="AC640" s="36">
        <f>IF(AA640&gt;0,IF(AA640&lt;X640,K640/12*Gesamt!$C$32*(1+L640)^(Gesamt!$B$32-VB!V640)*(1+$K$4),0),0)</f>
        <v>0</v>
      </c>
      <c r="AD640" s="36">
        <f>(AC640/Gesamt!$B$32*V640/((1+Gesamt!$B$29)^(Gesamt!$B$32-VB!V640))*(1+AB640))</f>
        <v>0</v>
      </c>
      <c r="AE640" s="55">
        <f>IF(YEAR($Y640)&lt;=YEAR(Gesamt!$B$2),0,IF($V640&lt;Gesamt!$B$33,(IF($I640=0,$G640,$I640)+365.25*Gesamt!$B$33),0))</f>
        <v>0</v>
      </c>
      <c r="AF640" s="36" t="b">
        <f>IF(AE640&gt;0,IF(AE640&lt;$Y640,$K640/12*Gesamt!$C$33*(1+$L640)^(Gesamt!$B$33-VB!$V640)*(1+$K$4),IF(W640&gt;=35,K640/12*Gesamt!$C$33*(1+L640)^(W640-VB!V640)*(1+$K$4),0)))</f>
        <v>0</v>
      </c>
      <c r="AG640" s="36">
        <f>IF(W640&gt;=40,(AF640/Gesamt!$B$33*V640/((1+Gesamt!$B$29)^(Gesamt!$B$33-VB!V640))*(1+AB640)),IF(W640&gt;=35,(AF640/W640*V640/((1+Gesamt!$B$29)^(W640-VB!V640))*(1+AB640)),0))</f>
        <v>0</v>
      </c>
    </row>
    <row r="641" spans="4:33" x14ac:dyDescent="0.15">
      <c r="D641" s="41"/>
      <c r="F641" s="40"/>
      <c r="G641" s="40"/>
      <c r="J641" s="47"/>
      <c r="K641" s="32">
        <f t="shared" si="105"/>
        <v>0</v>
      </c>
      <c r="L641" s="48">
        <v>1.4999999999999999E-2</v>
      </c>
      <c r="M641" s="49">
        <f t="shared" si="106"/>
        <v>-50.997946611909654</v>
      </c>
      <c r="N641" s="50">
        <f>(Gesamt!$B$2-IF(H641=0,G641,H641))/365.25</f>
        <v>116</v>
      </c>
      <c r="O641" s="50">
        <f t="shared" si="101"/>
        <v>65.002053388090346</v>
      </c>
      <c r="P641" s="51">
        <f>IF(AND(OR(AND(H641&lt;=Gesamt!$B$11,G641&lt;=Gesamt!$B$11),AND(H641&gt;0,H641&lt;=Gesamt!$B$11)), O641&gt;=Gesamt!$B$4),VLOOKUP(O641,Gesamt!$B$4:$C$9,2),0)</f>
        <v>12</v>
      </c>
      <c r="Q641" s="37">
        <f>IF(M641&gt;0,((P641*K641/12)/O641*N641*((1+L641)^M641))/((1+Gesamt!$B$29)^(O641-N641)),0)</f>
        <v>0</v>
      </c>
      <c r="R641" s="52">
        <f>(F641+(IF(C641="W",IF(F641&lt;23347,VLOOKUP(23346,Staffelung,2,FALSE)*365.25,IF(F641&gt;24990,VLOOKUP(24991,Staffelung,2,FALSE)*365.25,VLOOKUP(F641,Staffelung,2,FALSE)*365.25)),Gesamt!$B$26*365.25)))</f>
        <v>23741.25</v>
      </c>
      <c r="S641" s="52">
        <f t="shared" si="107"/>
        <v>23742</v>
      </c>
      <c r="T641" s="53">
        <f t="shared" si="102"/>
        <v>65</v>
      </c>
      <c r="U641" s="49">
        <f t="shared" si="108"/>
        <v>-50.997946611909654</v>
      </c>
      <c r="V641" s="50">
        <f>(Gesamt!$B$2-IF(I641=0,G641,I641))/365.25</f>
        <v>116</v>
      </c>
      <c r="W641" s="50">
        <f t="shared" si="103"/>
        <v>65.002053388090346</v>
      </c>
      <c r="X641" s="54">
        <f>(F641+(IF(C641="W",IF(F641&lt;23347,VLOOKUP(23346,Staffelung,2,FALSE)*365.25,IF(F641&gt;24990,VLOOKUP(24991,Staffelung,2,FALSE)*365.25,VLOOKUP(F641,Staffelung,2,FALSE)*365.25)),Gesamt!$B$26*365.25)))</f>
        <v>23741.25</v>
      </c>
      <c r="Y641" s="52">
        <f t="shared" si="109"/>
        <v>23742</v>
      </c>
      <c r="Z641" s="53">
        <f t="shared" si="104"/>
        <v>65</v>
      </c>
      <c r="AA641" s="55">
        <f>IF(YEAR(Y641)&lt;=YEAR(Gesamt!$B$2),0,IF(V641&lt;Gesamt!$B$32,(IF(I641=0,G641,I641)+365.25*Gesamt!$B$32),0))</f>
        <v>0</v>
      </c>
      <c r="AB641" s="56">
        <f>IF(U641&lt;Gesamt!$B$36,Gesamt!$C$36,IF(U641&lt;Gesamt!$B$37,Gesamt!$C$37,IF(U641&lt;Gesamt!$B$38,Gesamt!$C$38,Gesamt!$C$39)))</f>
        <v>0</v>
      </c>
      <c r="AC641" s="36">
        <f>IF(AA641&gt;0,IF(AA641&lt;X641,K641/12*Gesamt!$C$32*(1+L641)^(Gesamt!$B$32-VB!V641)*(1+$K$4),0),0)</f>
        <v>0</v>
      </c>
      <c r="AD641" s="36">
        <f>(AC641/Gesamt!$B$32*V641/((1+Gesamt!$B$29)^(Gesamt!$B$32-VB!V641))*(1+AB641))</f>
        <v>0</v>
      </c>
      <c r="AE641" s="55">
        <f>IF(YEAR($Y641)&lt;=YEAR(Gesamt!$B$2),0,IF($V641&lt;Gesamt!$B$33,(IF($I641=0,$G641,$I641)+365.25*Gesamt!$B$33),0))</f>
        <v>0</v>
      </c>
      <c r="AF641" s="36" t="b">
        <f>IF(AE641&gt;0,IF(AE641&lt;$Y641,$K641/12*Gesamt!$C$33*(1+$L641)^(Gesamt!$B$33-VB!$V641)*(1+$K$4),IF(W641&gt;=35,K641/12*Gesamt!$C$33*(1+L641)^(W641-VB!V641)*(1+$K$4),0)))</f>
        <v>0</v>
      </c>
      <c r="AG641" s="36">
        <f>IF(W641&gt;=40,(AF641/Gesamt!$B$33*V641/((1+Gesamt!$B$29)^(Gesamt!$B$33-VB!V641))*(1+AB641)),IF(W641&gt;=35,(AF641/W641*V641/((1+Gesamt!$B$29)^(W641-VB!V641))*(1+AB641)),0))</f>
        <v>0</v>
      </c>
    </row>
    <row r="642" spans="4:33" x14ac:dyDescent="0.15">
      <c r="D642" s="41"/>
      <c r="F642" s="40"/>
      <c r="G642" s="40"/>
      <c r="J642" s="47"/>
      <c r="K642" s="32">
        <f t="shared" si="105"/>
        <v>0</v>
      </c>
      <c r="L642" s="48">
        <v>1.4999999999999999E-2</v>
      </c>
      <c r="M642" s="49">
        <f t="shared" si="106"/>
        <v>-50.997946611909654</v>
      </c>
      <c r="N642" s="50">
        <f>(Gesamt!$B$2-IF(H642=0,G642,H642))/365.25</f>
        <v>116</v>
      </c>
      <c r="O642" s="50">
        <f t="shared" si="101"/>
        <v>65.002053388090346</v>
      </c>
      <c r="P642" s="51">
        <f>IF(AND(OR(AND(H642&lt;=Gesamt!$B$11,G642&lt;=Gesamt!$B$11),AND(H642&gt;0,H642&lt;=Gesamt!$B$11)), O642&gt;=Gesamt!$B$4),VLOOKUP(O642,Gesamt!$B$4:$C$9,2),0)</f>
        <v>12</v>
      </c>
      <c r="Q642" s="37">
        <f>IF(M642&gt;0,((P642*K642/12)/O642*N642*((1+L642)^M642))/((1+Gesamt!$B$29)^(O642-N642)),0)</f>
        <v>0</v>
      </c>
      <c r="R642" s="52">
        <f>(F642+(IF(C642="W",IF(F642&lt;23347,VLOOKUP(23346,Staffelung,2,FALSE)*365.25,IF(F642&gt;24990,VLOOKUP(24991,Staffelung,2,FALSE)*365.25,VLOOKUP(F642,Staffelung,2,FALSE)*365.25)),Gesamt!$B$26*365.25)))</f>
        <v>23741.25</v>
      </c>
      <c r="S642" s="52">
        <f t="shared" si="107"/>
        <v>23742</v>
      </c>
      <c r="T642" s="53">
        <f t="shared" si="102"/>
        <v>65</v>
      </c>
      <c r="U642" s="49">
        <f t="shared" si="108"/>
        <v>-50.997946611909654</v>
      </c>
      <c r="V642" s="50">
        <f>(Gesamt!$B$2-IF(I642=0,G642,I642))/365.25</f>
        <v>116</v>
      </c>
      <c r="W642" s="50">
        <f t="shared" si="103"/>
        <v>65.002053388090346</v>
      </c>
      <c r="X642" s="54">
        <f>(F642+(IF(C642="W",IF(F642&lt;23347,VLOOKUP(23346,Staffelung,2,FALSE)*365.25,IF(F642&gt;24990,VLOOKUP(24991,Staffelung,2,FALSE)*365.25,VLOOKUP(F642,Staffelung,2,FALSE)*365.25)),Gesamt!$B$26*365.25)))</f>
        <v>23741.25</v>
      </c>
      <c r="Y642" s="52">
        <f t="shared" si="109"/>
        <v>23742</v>
      </c>
      <c r="Z642" s="53">
        <f t="shared" si="104"/>
        <v>65</v>
      </c>
      <c r="AA642" s="55">
        <f>IF(YEAR(Y642)&lt;=YEAR(Gesamt!$B$2),0,IF(V642&lt;Gesamt!$B$32,(IF(I642=0,G642,I642)+365.25*Gesamt!$B$32),0))</f>
        <v>0</v>
      </c>
      <c r="AB642" s="56">
        <f>IF(U642&lt;Gesamt!$B$36,Gesamt!$C$36,IF(U642&lt;Gesamt!$B$37,Gesamt!$C$37,IF(U642&lt;Gesamt!$B$38,Gesamt!$C$38,Gesamt!$C$39)))</f>
        <v>0</v>
      </c>
      <c r="AC642" s="36">
        <f>IF(AA642&gt;0,IF(AA642&lt;X642,K642/12*Gesamt!$C$32*(1+L642)^(Gesamt!$B$32-VB!V642)*(1+$K$4),0),0)</f>
        <v>0</v>
      </c>
      <c r="AD642" s="36">
        <f>(AC642/Gesamt!$B$32*V642/((1+Gesamt!$B$29)^(Gesamt!$B$32-VB!V642))*(1+AB642))</f>
        <v>0</v>
      </c>
      <c r="AE642" s="55">
        <f>IF(YEAR($Y642)&lt;=YEAR(Gesamt!$B$2),0,IF($V642&lt;Gesamt!$B$33,(IF($I642=0,$G642,$I642)+365.25*Gesamt!$B$33),0))</f>
        <v>0</v>
      </c>
      <c r="AF642" s="36" t="b">
        <f>IF(AE642&gt;0,IF(AE642&lt;$Y642,$K642/12*Gesamt!$C$33*(1+$L642)^(Gesamt!$B$33-VB!$V642)*(1+$K$4),IF(W642&gt;=35,K642/12*Gesamt!$C$33*(1+L642)^(W642-VB!V642)*(1+$K$4),0)))</f>
        <v>0</v>
      </c>
      <c r="AG642" s="36">
        <f>IF(W642&gt;=40,(AF642/Gesamt!$B$33*V642/((1+Gesamt!$B$29)^(Gesamt!$B$33-VB!V642))*(1+AB642)),IF(W642&gt;=35,(AF642/W642*V642/((1+Gesamt!$B$29)^(W642-VB!V642))*(1+AB642)),0))</f>
        <v>0</v>
      </c>
    </row>
    <row r="643" spans="4:33" x14ac:dyDescent="0.15">
      <c r="D643" s="41"/>
      <c r="F643" s="40"/>
      <c r="G643" s="40"/>
      <c r="J643" s="47"/>
      <c r="K643" s="32">
        <f t="shared" si="105"/>
        <v>0</v>
      </c>
      <c r="L643" s="48">
        <v>1.4999999999999999E-2</v>
      </c>
      <c r="M643" s="49">
        <f t="shared" si="106"/>
        <v>-50.997946611909654</v>
      </c>
      <c r="N643" s="50">
        <f>(Gesamt!$B$2-IF(H643=0,G643,H643))/365.25</f>
        <v>116</v>
      </c>
      <c r="O643" s="50">
        <f t="shared" si="101"/>
        <v>65.002053388090346</v>
      </c>
      <c r="P643" s="51">
        <f>IF(AND(OR(AND(H643&lt;=Gesamt!$B$11,G643&lt;=Gesamt!$B$11),AND(H643&gt;0,H643&lt;=Gesamt!$B$11)), O643&gt;=Gesamt!$B$4),VLOOKUP(O643,Gesamt!$B$4:$C$9,2),0)</f>
        <v>12</v>
      </c>
      <c r="Q643" s="37">
        <f>IF(M643&gt;0,((P643*K643/12)/O643*N643*((1+L643)^M643))/((1+Gesamt!$B$29)^(O643-N643)),0)</f>
        <v>0</v>
      </c>
      <c r="R643" s="52">
        <f>(F643+(IF(C643="W",IF(F643&lt;23347,VLOOKUP(23346,Staffelung,2,FALSE)*365.25,IF(F643&gt;24990,VLOOKUP(24991,Staffelung,2,FALSE)*365.25,VLOOKUP(F643,Staffelung,2,FALSE)*365.25)),Gesamt!$B$26*365.25)))</f>
        <v>23741.25</v>
      </c>
      <c r="S643" s="52">
        <f t="shared" si="107"/>
        <v>23742</v>
      </c>
      <c r="T643" s="53">
        <f t="shared" si="102"/>
        <v>65</v>
      </c>
      <c r="U643" s="49">
        <f t="shared" si="108"/>
        <v>-50.997946611909654</v>
      </c>
      <c r="V643" s="50">
        <f>(Gesamt!$B$2-IF(I643=0,G643,I643))/365.25</f>
        <v>116</v>
      </c>
      <c r="W643" s="50">
        <f t="shared" si="103"/>
        <v>65.002053388090346</v>
      </c>
      <c r="X643" s="54">
        <f>(F643+(IF(C643="W",IF(F643&lt;23347,VLOOKUP(23346,Staffelung,2,FALSE)*365.25,IF(F643&gt;24990,VLOOKUP(24991,Staffelung,2,FALSE)*365.25,VLOOKUP(F643,Staffelung,2,FALSE)*365.25)),Gesamt!$B$26*365.25)))</f>
        <v>23741.25</v>
      </c>
      <c r="Y643" s="52">
        <f t="shared" si="109"/>
        <v>23742</v>
      </c>
      <c r="Z643" s="53">
        <f t="shared" si="104"/>
        <v>65</v>
      </c>
      <c r="AA643" s="55">
        <f>IF(YEAR(Y643)&lt;=YEAR(Gesamt!$B$2),0,IF(V643&lt;Gesamt!$B$32,(IF(I643=0,G643,I643)+365.25*Gesamt!$B$32),0))</f>
        <v>0</v>
      </c>
      <c r="AB643" s="56">
        <f>IF(U643&lt;Gesamt!$B$36,Gesamt!$C$36,IF(U643&lt;Gesamt!$B$37,Gesamt!$C$37,IF(U643&lt;Gesamt!$B$38,Gesamt!$C$38,Gesamt!$C$39)))</f>
        <v>0</v>
      </c>
      <c r="AC643" s="36">
        <f>IF(AA643&gt;0,IF(AA643&lt;X643,K643/12*Gesamt!$C$32*(1+L643)^(Gesamt!$B$32-VB!V643)*(1+$K$4),0),0)</f>
        <v>0</v>
      </c>
      <c r="AD643" s="36">
        <f>(AC643/Gesamt!$B$32*V643/((1+Gesamt!$B$29)^(Gesamt!$B$32-VB!V643))*(1+AB643))</f>
        <v>0</v>
      </c>
      <c r="AE643" s="55">
        <f>IF(YEAR($Y643)&lt;=YEAR(Gesamt!$B$2),0,IF($V643&lt;Gesamt!$B$33,(IF($I643=0,$G643,$I643)+365.25*Gesamt!$B$33),0))</f>
        <v>0</v>
      </c>
      <c r="AF643" s="36" t="b">
        <f>IF(AE643&gt;0,IF(AE643&lt;$Y643,$K643/12*Gesamt!$C$33*(1+$L643)^(Gesamt!$B$33-VB!$V643)*(1+$K$4),IF(W643&gt;=35,K643/12*Gesamt!$C$33*(1+L643)^(W643-VB!V643)*(1+$K$4),0)))</f>
        <v>0</v>
      </c>
      <c r="AG643" s="36">
        <f>IF(W643&gt;=40,(AF643/Gesamt!$B$33*V643/((1+Gesamt!$B$29)^(Gesamt!$B$33-VB!V643))*(1+AB643)),IF(W643&gt;=35,(AF643/W643*V643/((1+Gesamt!$B$29)^(W643-VB!V643))*(1+AB643)),0))</f>
        <v>0</v>
      </c>
    </row>
    <row r="644" spans="4:33" x14ac:dyDescent="0.15">
      <c r="D644" s="41"/>
      <c r="F644" s="40"/>
      <c r="G644" s="40"/>
      <c r="J644" s="47"/>
      <c r="K644" s="32">
        <f t="shared" si="105"/>
        <v>0</v>
      </c>
      <c r="L644" s="48">
        <v>1.4999999999999999E-2</v>
      </c>
      <c r="M644" s="49">
        <f t="shared" si="106"/>
        <v>-50.997946611909654</v>
      </c>
      <c r="N644" s="50">
        <f>(Gesamt!$B$2-IF(H644=0,G644,H644))/365.25</f>
        <v>116</v>
      </c>
      <c r="O644" s="50">
        <f t="shared" si="101"/>
        <v>65.002053388090346</v>
      </c>
      <c r="P644" s="51">
        <f>IF(AND(OR(AND(H644&lt;=Gesamt!$B$11,G644&lt;=Gesamt!$B$11),AND(H644&gt;0,H644&lt;=Gesamt!$B$11)), O644&gt;=Gesamt!$B$4),VLOOKUP(O644,Gesamt!$B$4:$C$9,2),0)</f>
        <v>12</v>
      </c>
      <c r="Q644" s="37">
        <f>IF(M644&gt;0,((P644*K644/12)/O644*N644*((1+L644)^M644))/((1+Gesamt!$B$29)^(O644-N644)),0)</f>
        <v>0</v>
      </c>
      <c r="R644" s="52">
        <f>(F644+(IF(C644="W",IF(F644&lt;23347,VLOOKUP(23346,Staffelung,2,FALSE)*365.25,IF(F644&gt;24990,VLOOKUP(24991,Staffelung,2,FALSE)*365.25,VLOOKUP(F644,Staffelung,2,FALSE)*365.25)),Gesamt!$B$26*365.25)))</f>
        <v>23741.25</v>
      </c>
      <c r="S644" s="52">
        <f t="shared" si="107"/>
        <v>23742</v>
      </c>
      <c r="T644" s="53">
        <f t="shared" si="102"/>
        <v>65</v>
      </c>
      <c r="U644" s="49">
        <f t="shared" si="108"/>
        <v>-50.997946611909654</v>
      </c>
      <c r="V644" s="50">
        <f>(Gesamt!$B$2-IF(I644=0,G644,I644))/365.25</f>
        <v>116</v>
      </c>
      <c r="W644" s="50">
        <f t="shared" si="103"/>
        <v>65.002053388090346</v>
      </c>
      <c r="X644" s="54">
        <f>(F644+(IF(C644="W",IF(F644&lt;23347,VLOOKUP(23346,Staffelung,2,FALSE)*365.25,IF(F644&gt;24990,VLOOKUP(24991,Staffelung,2,FALSE)*365.25,VLOOKUP(F644,Staffelung,2,FALSE)*365.25)),Gesamt!$B$26*365.25)))</f>
        <v>23741.25</v>
      </c>
      <c r="Y644" s="52">
        <f t="shared" si="109"/>
        <v>23742</v>
      </c>
      <c r="Z644" s="53">
        <f t="shared" si="104"/>
        <v>65</v>
      </c>
      <c r="AA644" s="55">
        <f>IF(YEAR(Y644)&lt;=YEAR(Gesamt!$B$2),0,IF(V644&lt;Gesamt!$B$32,(IF(I644=0,G644,I644)+365.25*Gesamt!$B$32),0))</f>
        <v>0</v>
      </c>
      <c r="AB644" s="56">
        <f>IF(U644&lt;Gesamt!$B$36,Gesamt!$C$36,IF(U644&lt;Gesamt!$B$37,Gesamt!$C$37,IF(U644&lt;Gesamt!$B$38,Gesamt!$C$38,Gesamt!$C$39)))</f>
        <v>0</v>
      </c>
      <c r="AC644" s="36">
        <f>IF(AA644&gt;0,IF(AA644&lt;X644,K644/12*Gesamt!$C$32*(1+L644)^(Gesamt!$B$32-VB!V644)*(1+$K$4),0),0)</f>
        <v>0</v>
      </c>
      <c r="AD644" s="36">
        <f>(AC644/Gesamt!$B$32*V644/((1+Gesamt!$B$29)^(Gesamt!$B$32-VB!V644))*(1+AB644))</f>
        <v>0</v>
      </c>
      <c r="AE644" s="55">
        <f>IF(YEAR($Y644)&lt;=YEAR(Gesamt!$B$2),0,IF($V644&lt;Gesamt!$B$33,(IF($I644=0,$G644,$I644)+365.25*Gesamt!$B$33),0))</f>
        <v>0</v>
      </c>
      <c r="AF644" s="36" t="b">
        <f>IF(AE644&gt;0,IF(AE644&lt;$Y644,$K644/12*Gesamt!$C$33*(1+$L644)^(Gesamt!$B$33-VB!$V644)*(1+$K$4),IF(W644&gt;=35,K644/12*Gesamt!$C$33*(1+L644)^(W644-VB!V644)*(1+$K$4),0)))</f>
        <v>0</v>
      </c>
      <c r="AG644" s="36">
        <f>IF(W644&gt;=40,(AF644/Gesamt!$B$33*V644/((1+Gesamt!$B$29)^(Gesamt!$B$33-VB!V644))*(1+AB644)),IF(W644&gt;=35,(AF644/W644*V644/((1+Gesamt!$B$29)^(W644-VB!V644))*(1+AB644)),0))</f>
        <v>0</v>
      </c>
    </row>
    <row r="645" spans="4:33" x14ac:dyDescent="0.15">
      <c r="D645" s="41"/>
      <c r="F645" s="40"/>
      <c r="G645" s="40"/>
      <c r="J645" s="47"/>
      <c r="K645" s="32">
        <f t="shared" si="105"/>
        <v>0</v>
      </c>
      <c r="L645" s="48">
        <v>1.4999999999999999E-2</v>
      </c>
      <c r="M645" s="49">
        <f t="shared" si="106"/>
        <v>-50.997946611909654</v>
      </c>
      <c r="N645" s="50">
        <f>(Gesamt!$B$2-IF(H645=0,G645,H645))/365.25</f>
        <v>116</v>
      </c>
      <c r="O645" s="50">
        <f t="shared" si="101"/>
        <v>65.002053388090346</v>
      </c>
      <c r="P645" s="51">
        <f>IF(AND(OR(AND(H645&lt;=Gesamt!$B$11,G645&lt;=Gesamt!$B$11),AND(H645&gt;0,H645&lt;=Gesamt!$B$11)), O645&gt;=Gesamt!$B$4),VLOOKUP(O645,Gesamt!$B$4:$C$9,2),0)</f>
        <v>12</v>
      </c>
      <c r="Q645" s="37">
        <f>IF(M645&gt;0,((P645*K645/12)/O645*N645*((1+L645)^M645))/((1+Gesamt!$B$29)^(O645-N645)),0)</f>
        <v>0</v>
      </c>
      <c r="R645" s="52">
        <f>(F645+(IF(C645="W",IF(F645&lt;23347,VLOOKUP(23346,Staffelung,2,FALSE)*365.25,IF(F645&gt;24990,VLOOKUP(24991,Staffelung,2,FALSE)*365.25,VLOOKUP(F645,Staffelung,2,FALSE)*365.25)),Gesamt!$B$26*365.25)))</f>
        <v>23741.25</v>
      </c>
      <c r="S645" s="52">
        <f t="shared" si="107"/>
        <v>23742</v>
      </c>
      <c r="T645" s="53">
        <f t="shared" si="102"/>
        <v>65</v>
      </c>
      <c r="U645" s="49">
        <f t="shared" si="108"/>
        <v>-50.997946611909654</v>
      </c>
      <c r="V645" s="50">
        <f>(Gesamt!$B$2-IF(I645=0,G645,I645))/365.25</f>
        <v>116</v>
      </c>
      <c r="W645" s="50">
        <f t="shared" si="103"/>
        <v>65.002053388090346</v>
      </c>
      <c r="X645" s="54">
        <f>(F645+(IF(C645="W",IF(F645&lt;23347,VLOOKUP(23346,Staffelung,2,FALSE)*365.25,IF(F645&gt;24990,VLOOKUP(24991,Staffelung,2,FALSE)*365.25,VLOOKUP(F645,Staffelung,2,FALSE)*365.25)),Gesamt!$B$26*365.25)))</f>
        <v>23741.25</v>
      </c>
      <c r="Y645" s="52">
        <f t="shared" si="109"/>
        <v>23742</v>
      </c>
      <c r="Z645" s="53">
        <f t="shared" si="104"/>
        <v>65</v>
      </c>
      <c r="AA645" s="55">
        <f>IF(YEAR(Y645)&lt;=YEAR(Gesamt!$B$2),0,IF(V645&lt;Gesamt!$B$32,(IF(I645=0,G645,I645)+365.25*Gesamt!$B$32),0))</f>
        <v>0</v>
      </c>
      <c r="AB645" s="56">
        <f>IF(U645&lt;Gesamt!$B$36,Gesamt!$C$36,IF(U645&lt;Gesamt!$B$37,Gesamt!$C$37,IF(U645&lt;Gesamt!$B$38,Gesamt!$C$38,Gesamt!$C$39)))</f>
        <v>0</v>
      </c>
      <c r="AC645" s="36">
        <f>IF(AA645&gt;0,IF(AA645&lt;X645,K645/12*Gesamt!$C$32*(1+L645)^(Gesamt!$B$32-VB!V645)*(1+$K$4),0),0)</f>
        <v>0</v>
      </c>
      <c r="AD645" s="36">
        <f>(AC645/Gesamt!$B$32*V645/((1+Gesamt!$B$29)^(Gesamt!$B$32-VB!V645))*(1+AB645))</f>
        <v>0</v>
      </c>
      <c r="AE645" s="55">
        <f>IF(YEAR($Y645)&lt;=YEAR(Gesamt!$B$2),0,IF($V645&lt;Gesamt!$B$33,(IF($I645=0,$G645,$I645)+365.25*Gesamt!$B$33),0))</f>
        <v>0</v>
      </c>
      <c r="AF645" s="36" t="b">
        <f>IF(AE645&gt;0,IF(AE645&lt;$Y645,$K645/12*Gesamt!$C$33*(1+$L645)^(Gesamt!$B$33-VB!$V645)*(1+$K$4),IF(W645&gt;=35,K645/12*Gesamt!$C$33*(1+L645)^(W645-VB!V645)*(1+$K$4),0)))</f>
        <v>0</v>
      </c>
      <c r="AG645" s="36">
        <f>IF(W645&gt;=40,(AF645/Gesamt!$B$33*V645/((1+Gesamt!$B$29)^(Gesamt!$B$33-VB!V645))*(1+AB645)),IF(W645&gt;=35,(AF645/W645*V645/((1+Gesamt!$B$29)^(W645-VB!V645))*(1+AB645)),0))</f>
        <v>0</v>
      </c>
    </row>
    <row r="646" spans="4:33" x14ac:dyDescent="0.15">
      <c r="D646" s="41"/>
      <c r="F646" s="40"/>
      <c r="G646" s="40"/>
      <c r="J646" s="47"/>
      <c r="K646" s="32">
        <f t="shared" si="105"/>
        <v>0</v>
      </c>
      <c r="L646" s="48">
        <v>1.4999999999999999E-2</v>
      </c>
      <c r="M646" s="49">
        <f t="shared" si="106"/>
        <v>-50.997946611909654</v>
      </c>
      <c r="N646" s="50">
        <f>(Gesamt!$B$2-IF(H646=0,G646,H646))/365.25</f>
        <v>116</v>
      </c>
      <c r="O646" s="50">
        <f t="shared" ref="O646:O709" si="110">(S646-IF(H646=0,G646,H646))/365.25</f>
        <v>65.002053388090346</v>
      </c>
      <c r="P646" s="51">
        <f>IF(AND(OR(AND(H646&lt;=Gesamt!$B$11,G646&lt;=Gesamt!$B$11),AND(H646&gt;0,H646&lt;=Gesamt!$B$11)), O646&gt;=Gesamt!$B$4),VLOOKUP(O646,Gesamt!$B$4:$C$9,2),0)</f>
        <v>12</v>
      </c>
      <c r="Q646" s="37">
        <f>IF(M646&gt;0,((P646*K646/12)/O646*N646*((1+L646)^M646))/((1+Gesamt!$B$29)^(O646-N646)),0)</f>
        <v>0</v>
      </c>
      <c r="R646" s="52">
        <f>(F646+(IF(C646="W",IF(F646&lt;23347,VLOOKUP(23346,Staffelung,2,FALSE)*365.25,IF(F646&gt;24990,VLOOKUP(24991,Staffelung,2,FALSE)*365.25,VLOOKUP(F646,Staffelung,2,FALSE)*365.25)),Gesamt!$B$26*365.25)))</f>
        <v>23741.25</v>
      </c>
      <c r="S646" s="52">
        <f t="shared" si="107"/>
        <v>23742</v>
      </c>
      <c r="T646" s="53">
        <f t="shared" ref="T646:T709" si="111">(+X646-F646)/365.25</f>
        <v>65</v>
      </c>
      <c r="U646" s="49">
        <f t="shared" si="108"/>
        <v>-50.997946611909654</v>
      </c>
      <c r="V646" s="50">
        <f>(Gesamt!$B$2-IF(I646=0,G646,I646))/365.25</f>
        <v>116</v>
      </c>
      <c r="W646" s="50">
        <f t="shared" ref="W646:W709" si="112">(Y646-IF(I646=0,G646,I646))/365.25</f>
        <v>65.002053388090346</v>
      </c>
      <c r="X646" s="54">
        <f>(F646+(IF(C646="W",IF(F646&lt;23347,VLOOKUP(23346,Staffelung,2,FALSE)*365.25,IF(F646&gt;24990,VLOOKUP(24991,Staffelung,2,FALSE)*365.25,VLOOKUP(F646,Staffelung,2,FALSE)*365.25)),Gesamt!$B$26*365.25)))</f>
        <v>23741.25</v>
      </c>
      <c r="Y646" s="52">
        <f t="shared" si="109"/>
        <v>23742</v>
      </c>
      <c r="Z646" s="53">
        <f t="shared" ref="Z646:Z709" si="113">(+X646-F646)/365.25</f>
        <v>65</v>
      </c>
      <c r="AA646" s="55">
        <f>IF(YEAR(Y646)&lt;=YEAR(Gesamt!$B$2),0,IF(V646&lt;Gesamt!$B$32,(IF(I646=0,G646,I646)+365.25*Gesamt!$B$32),0))</f>
        <v>0</v>
      </c>
      <c r="AB646" s="56">
        <f>IF(U646&lt;Gesamt!$B$36,Gesamt!$C$36,IF(U646&lt;Gesamt!$B$37,Gesamt!$C$37,IF(U646&lt;Gesamt!$B$38,Gesamt!$C$38,Gesamt!$C$39)))</f>
        <v>0</v>
      </c>
      <c r="AC646" s="36">
        <f>IF(AA646&gt;0,IF(AA646&lt;X646,K646/12*Gesamt!$C$32*(1+L646)^(Gesamt!$B$32-VB!V646)*(1+$K$4),0),0)</f>
        <v>0</v>
      </c>
      <c r="AD646" s="36">
        <f>(AC646/Gesamt!$B$32*V646/((1+Gesamt!$B$29)^(Gesamt!$B$32-VB!V646))*(1+AB646))</f>
        <v>0</v>
      </c>
      <c r="AE646" s="55">
        <f>IF(YEAR($Y646)&lt;=YEAR(Gesamt!$B$2),0,IF($V646&lt;Gesamt!$B$33,(IF($I646=0,$G646,$I646)+365.25*Gesamt!$B$33),0))</f>
        <v>0</v>
      </c>
      <c r="AF646" s="36" t="b">
        <f>IF(AE646&gt;0,IF(AE646&lt;$Y646,$K646/12*Gesamt!$C$33*(1+$L646)^(Gesamt!$B$33-VB!$V646)*(1+$K$4),IF(W646&gt;=35,K646/12*Gesamt!$C$33*(1+L646)^(W646-VB!V646)*(1+$K$4),0)))</f>
        <v>0</v>
      </c>
      <c r="AG646" s="36">
        <f>IF(W646&gt;=40,(AF646/Gesamt!$B$33*V646/((1+Gesamt!$B$29)^(Gesamt!$B$33-VB!V646))*(1+AB646)),IF(W646&gt;=35,(AF646/W646*V646/((1+Gesamt!$B$29)^(W646-VB!V646))*(1+AB646)),0))</f>
        <v>0</v>
      </c>
    </row>
    <row r="647" spans="4:33" x14ac:dyDescent="0.15">
      <c r="D647" s="41"/>
      <c r="F647" s="40"/>
      <c r="G647" s="40"/>
      <c r="J647" s="47"/>
      <c r="K647" s="32">
        <f t="shared" si="105"/>
        <v>0</v>
      </c>
      <c r="L647" s="48">
        <v>1.4999999999999999E-2</v>
      </c>
      <c r="M647" s="49">
        <f t="shared" si="106"/>
        <v>-50.997946611909654</v>
      </c>
      <c r="N647" s="50">
        <f>(Gesamt!$B$2-IF(H647=0,G647,H647))/365.25</f>
        <v>116</v>
      </c>
      <c r="O647" s="50">
        <f t="shared" si="110"/>
        <v>65.002053388090346</v>
      </c>
      <c r="P647" s="51">
        <f>IF(AND(OR(AND(H647&lt;=Gesamt!$B$11,G647&lt;=Gesamt!$B$11),AND(H647&gt;0,H647&lt;=Gesamt!$B$11)), O647&gt;=Gesamt!$B$4),VLOOKUP(O647,Gesamt!$B$4:$C$9,2),0)</f>
        <v>12</v>
      </c>
      <c r="Q647" s="37">
        <f>IF(M647&gt;0,((P647*K647/12)/O647*N647*((1+L647)^M647))/((1+Gesamt!$B$29)^(O647-N647)),0)</f>
        <v>0</v>
      </c>
      <c r="R647" s="52">
        <f>(F647+(IF(C647="W",IF(F647&lt;23347,VLOOKUP(23346,Staffelung,2,FALSE)*365.25,IF(F647&gt;24990,VLOOKUP(24991,Staffelung,2,FALSE)*365.25,VLOOKUP(F647,Staffelung,2,FALSE)*365.25)),Gesamt!$B$26*365.25)))</f>
        <v>23741.25</v>
      </c>
      <c r="S647" s="52">
        <f t="shared" si="107"/>
        <v>23742</v>
      </c>
      <c r="T647" s="53">
        <f t="shared" si="111"/>
        <v>65</v>
      </c>
      <c r="U647" s="49">
        <f t="shared" si="108"/>
        <v>-50.997946611909654</v>
      </c>
      <c r="V647" s="50">
        <f>(Gesamt!$B$2-IF(I647=0,G647,I647))/365.25</f>
        <v>116</v>
      </c>
      <c r="W647" s="50">
        <f t="shared" si="112"/>
        <v>65.002053388090346</v>
      </c>
      <c r="X647" s="54">
        <f>(F647+(IF(C647="W",IF(F647&lt;23347,VLOOKUP(23346,Staffelung,2,FALSE)*365.25,IF(F647&gt;24990,VLOOKUP(24991,Staffelung,2,FALSE)*365.25,VLOOKUP(F647,Staffelung,2,FALSE)*365.25)),Gesamt!$B$26*365.25)))</f>
        <v>23741.25</v>
      </c>
      <c r="Y647" s="52">
        <f t="shared" si="109"/>
        <v>23742</v>
      </c>
      <c r="Z647" s="53">
        <f t="shared" si="113"/>
        <v>65</v>
      </c>
      <c r="AA647" s="55">
        <f>IF(YEAR(Y647)&lt;=YEAR(Gesamt!$B$2),0,IF(V647&lt;Gesamt!$B$32,(IF(I647=0,G647,I647)+365.25*Gesamt!$B$32),0))</f>
        <v>0</v>
      </c>
      <c r="AB647" s="56">
        <f>IF(U647&lt;Gesamt!$B$36,Gesamt!$C$36,IF(U647&lt;Gesamt!$B$37,Gesamt!$C$37,IF(U647&lt;Gesamt!$B$38,Gesamt!$C$38,Gesamt!$C$39)))</f>
        <v>0</v>
      </c>
      <c r="AC647" s="36">
        <f>IF(AA647&gt;0,IF(AA647&lt;X647,K647/12*Gesamt!$C$32*(1+L647)^(Gesamt!$B$32-VB!V647)*(1+$K$4),0),0)</f>
        <v>0</v>
      </c>
      <c r="AD647" s="36">
        <f>(AC647/Gesamt!$B$32*V647/((1+Gesamt!$B$29)^(Gesamt!$B$32-VB!V647))*(1+AB647))</f>
        <v>0</v>
      </c>
      <c r="AE647" s="55">
        <f>IF(YEAR($Y647)&lt;=YEAR(Gesamt!$B$2),0,IF($V647&lt;Gesamt!$B$33,(IF($I647=0,$G647,$I647)+365.25*Gesamt!$B$33),0))</f>
        <v>0</v>
      </c>
      <c r="AF647" s="36" t="b">
        <f>IF(AE647&gt;0,IF(AE647&lt;$Y647,$K647/12*Gesamt!$C$33*(1+$L647)^(Gesamt!$B$33-VB!$V647)*(1+$K$4),IF(W647&gt;=35,K647/12*Gesamt!$C$33*(1+L647)^(W647-VB!V647)*(1+$K$4),0)))</f>
        <v>0</v>
      </c>
      <c r="AG647" s="36">
        <f>IF(W647&gt;=40,(AF647/Gesamt!$B$33*V647/((1+Gesamt!$B$29)^(Gesamt!$B$33-VB!V647))*(1+AB647)),IF(W647&gt;=35,(AF647/W647*V647/((1+Gesamt!$B$29)^(W647-VB!V647))*(1+AB647)),0))</f>
        <v>0</v>
      </c>
    </row>
    <row r="648" spans="4:33" x14ac:dyDescent="0.15">
      <c r="D648" s="41"/>
      <c r="F648" s="40"/>
      <c r="G648" s="40"/>
      <c r="J648" s="47"/>
      <c r="K648" s="32">
        <f t="shared" si="105"/>
        <v>0</v>
      </c>
      <c r="L648" s="48">
        <v>1.4999999999999999E-2</v>
      </c>
      <c r="M648" s="49">
        <f t="shared" si="106"/>
        <v>-50.997946611909654</v>
      </c>
      <c r="N648" s="50">
        <f>(Gesamt!$B$2-IF(H648=0,G648,H648))/365.25</f>
        <v>116</v>
      </c>
      <c r="O648" s="50">
        <f t="shared" si="110"/>
        <v>65.002053388090346</v>
      </c>
      <c r="P648" s="51">
        <f>IF(AND(OR(AND(H648&lt;=Gesamt!$B$11,G648&lt;=Gesamt!$B$11),AND(H648&gt;0,H648&lt;=Gesamt!$B$11)), O648&gt;=Gesamt!$B$4),VLOOKUP(O648,Gesamt!$B$4:$C$9,2),0)</f>
        <v>12</v>
      </c>
      <c r="Q648" s="37">
        <f>IF(M648&gt;0,((P648*K648/12)/O648*N648*((1+L648)^M648))/((1+Gesamt!$B$29)^(O648-N648)),0)</f>
        <v>0</v>
      </c>
      <c r="R648" s="52">
        <f>(F648+(IF(C648="W",IF(F648&lt;23347,VLOOKUP(23346,Staffelung,2,FALSE)*365.25,IF(F648&gt;24990,VLOOKUP(24991,Staffelung,2,FALSE)*365.25,VLOOKUP(F648,Staffelung,2,FALSE)*365.25)),Gesamt!$B$26*365.25)))</f>
        <v>23741.25</v>
      </c>
      <c r="S648" s="52">
        <f t="shared" si="107"/>
        <v>23742</v>
      </c>
      <c r="T648" s="53">
        <f t="shared" si="111"/>
        <v>65</v>
      </c>
      <c r="U648" s="49">
        <f t="shared" si="108"/>
        <v>-50.997946611909654</v>
      </c>
      <c r="V648" s="50">
        <f>(Gesamt!$B$2-IF(I648=0,G648,I648))/365.25</f>
        <v>116</v>
      </c>
      <c r="W648" s="50">
        <f t="shared" si="112"/>
        <v>65.002053388090346</v>
      </c>
      <c r="X648" s="54">
        <f>(F648+(IF(C648="W",IF(F648&lt;23347,VLOOKUP(23346,Staffelung,2,FALSE)*365.25,IF(F648&gt;24990,VLOOKUP(24991,Staffelung,2,FALSE)*365.25,VLOOKUP(F648,Staffelung,2,FALSE)*365.25)),Gesamt!$B$26*365.25)))</f>
        <v>23741.25</v>
      </c>
      <c r="Y648" s="52">
        <f t="shared" si="109"/>
        <v>23742</v>
      </c>
      <c r="Z648" s="53">
        <f t="shared" si="113"/>
        <v>65</v>
      </c>
      <c r="AA648" s="55">
        <f>IF(YEAR(Y648)&lt;=YEAR(Gesamt!$B$2),0,IF(V648&lt;Gesamt!$B$32,(IF(I648=0,G648,I648)+365.25*Gesamt!$B$32),0))</f>
        <v>0</v>
      </c>
      <c r="AB648" s="56">
        <f>IF(U648&lt;Gesamt!$B$36,Gesamt!$C$36,IF(U648&lt;Gesamt!$B$37,Gesamt!$C$37,IF(U648&lt;Gesamt!$B$38,Gesamt!$C$38,Gesamt!$C$39)))</f>
        <v>0</v>
      </c>
      <c r="AC648" s="36">
        <f>IF(AA648&gt;0,IF(AA648&lt;X648,K648/12*Gesamt!$C$32*(1+L648)^(Gesamt!$B$32-VB!V648)*(1+$K$4),0),0)</f>
        <v>0</v>
      </c>
      <c r="AD648" s="36">
        <f>(AC648/Gesamt!$B$32*V648/((1+Gesamt!$B$29)^(Gesamt!$B$32-VB!V648))*(1+AB648))</f>
        <v>0</v>
      </c>
      <c r="AE648" s="55">
        <f>IF(YEAR($Y648)&lt;=YEAR(Gesamt!$B$2),0,IF($V648&lt;Gesamt!$B$33,(IF($I648=0,$G648,$I648)+365.25*Gesamt!$B$33),0))</f>
        <v>0</v>
      </c>
      <c r="AF648" s="36" t="b">
        <f>IF(AE648&gt;0,IF(AE648&lt;$Y648,$K648/12*Gesamt!$C$33*(1+$L648)^(Gesamt!$B$33-VB!$V648)*(1+$K$4),IF(W648&gt;=35,K648/12*Gesamt!$C$33*(1+L648)^(W648-VB!V648)*(1+$K$4),0)))</f>
        <v>0</v>
      </c>
      <c r="AG648" s="36">
        <f>IF(W648&gt;=40,(AF648/Gesamt!$B$33*V648/((1+Gesamt!$B$29)^(Gesamt!$B$33-VB!V648))*(1+AB648)),IF(W648&gt;=35,(AF648/W648*V648/((1+Gesamt!$B$29)^(W648-VB!V648))*(1+AB648)),0))</f>
        <v>0</v>
      </c>
    </row>
    <row r="649" spans="4:33" x14ac:dyDescent="0.15">
      <c r="D649" s="41"/>
      <c r="F649" s="40"/>
      <c r="G649" s="40"/>
      <c r="J649" s="47"/>
      <c r="K649" s="32">
        <f t="shared" si="105"/>
        <v>0</v>
      </c>
      <c r="L649" s="48">
        <v>1.4999999999999999E-2</v>
      </c>
      <c r="M649" s="49">
        <f t="shared" si="106"/>
        <v>-50.997946611909654</v>
      </c>
      <c r="N649" s="50">
        <f>(Gesamt!$B$2-IF(H649=0,G649,H649))/365.25</f>
        <v>116</v>
      </c>
      <c r="O649" s="50">
        <f t="shared" si="110"/>
        <v>65.002053388090346</v>
      </c>
      <c r="P649" s="51">
        <f>IF(AND(OR(AND(H649&lt;=Gesamt!$B$11,G649&lt;=Gesamt!$B$11),AND(H649&gt;0,H649&lt;=Gesamt!$B$11)), O649&gt;=Gesamt!$B$4),VLOOKUP(O649,Gesamt!$B$4:$C$9,2),0)</f>
        <v>12</v>
      </c>
      <c r="Q649" s="37">
        <f>IF(M649&gt;0,((P649*K649/12)/O649*N649*((1+L649)^M649))/((1+Gesamt!$B$29)^(O649-N649)),0)</f>
        <v>0</v>
      </c>
      <c r="R649" s="52">
        <f>(F649+(IF(C649="W",IF(F649&lt;23347,VLOOKUP(23346,Staffelung,2,FALSE)*365.25,IF(F649&gt;24990,VLOOKUP(24991,Staffelung,2,FALSE)*365.25,VLOOKUP(F649,Staffelung,2,FALSE)*365.25)),Gesamt!$B$26*365.25)))</f>
        <v>23741.25</v>
      </c>
      <c r="S649" s="52">
        <f t="shared" si="107"/>
        <v>23742</v>
      </c>
      <c r="T649" s="53">
        <f t="shared" si="111"/>
        <v>65</v>
      </c>
      <c r="U649" s="49">
        <f t="shared" si="108"/>
        <v>-50.997946611909654</v>
      </c>
      <c r="V649" s="50">
        <f>(Gesamt!$B$2-IF(I649=0,G649,I649))/365.25</f>
        <v>116</v>
      </c>
      <c r="W649" s="50">
        <f t="shared" si="112"/>
        <v>65.002053388090346</v>
      </c>
      <c r="X649" s="54">
        <f>(F649+(IF(C649="W",IF(F649&lt;23347,VLOOKUP(23346,Staffelung,2,FALSE)*365.25,IF(F649&gt;24990,VLOOKUP(24991,Staffelung,2,FALSE)*365.25,VLOOKUP(F649,Staffelung,2,FALSE)*365.25)),Gesamt!$B$26*365.25)))</f>
        <v>23741.25</v>
      </c>
      <c r="Y649" s="52">
        <f t="shared" si="109"/>
        <v>23742</v>
      </c>
      <c r="Z649" s="53">
        <f t="shared" si="113"/>
        <v>65</v>
      </c>
      <c r="AA649" s="55">
        <f>IF(YEAR(Y649)&lt;=YEAR(Gesamt!$B$2),0,IF(V649&lt;Gesamt!$B$32,(IF(I649=0,G649,I649)+365.25*Gesamt!$B$32),0))</f>
        <v>0</v>
      </c>
      <c r="AB649" s="56">
        <f>IF(U649&lt;Gesamt!$B$36,Gesamt!$C$36,IF(U649&lt;Gesamt!$B$37,Gesamt!$C$37,IF(U649&lt;Gesamt!$B$38,Gesamt!$C$38,Gesamt!$C$39)))</f>
        <v>0</v>
      </c>
      <c r="AC649" s="36">
        <f>IF(AA649&gt;0,IF(AA649&lt;X649,K649/12*Gesamt!$C$32*(1+L649)^(Gesamt!$B$32-VB!V649)*(1+$K$4),0),0)</f>
        <v>0</v>
      </c>
      <c r="AD649" s="36">
        <f>(AC649/Gesamt!$B$32*V649/((1+Gesamt!$B$29)^(Gesamt!$B$32-VB!V649))*(1+AB649))</f>
        <v>0</v>
      </c>
      <c r="AE649" s="55">
        <f>IF(YEAR($Y649)&lt;=YEAR(Gesamt!$B$2),0,IF($V649&lt;Gesamt!$B$33,(IF($I649=0,$G649,$I649)+365.25*Gesamt!$B$33),0))</f>
        <v>0</v>
      </c>
      <c r="AF649" s="36" t="b">
        <f>IF(AE649&gt;0,IF(AE649&lt;$Y649,$K649/12*Gesamt!$C$33*(1+$L649)^(Gesamt!$B$33-VB!$V649)*(1+$K$4),IF(W649&gt;=35,K649/12*Gesamt!$C$33*(1+L649)^(W649-VB!V649)*(1+$K$4),0)))</f>
        <v>0</v>
      </c>
      <c r="AG649" s="36">
        <f>IF(W649&gt;=40,(AF649/Gesamt!$B$33*V649/((1+Gesamt!$B$29)^(Gesamt!$B$33-VB!V649))*(1+AB649)),IF(W649&gt;=35,(AF649/W649*V649/((1+Gesamt!$B$29)^(W649-VB!V649))*(1+AB649)),0))</f>
        <v>0</v>
      </c>
    </row>
    <row r="650" spans="4:33" x14ac:dyDescent="0.15">
      <c r="D650" s="41"/>
      <c r="F650" s="40"/>
      <c r="G650" s="40"/>
      <c r="J650" s="47"/>
      <c r="K650" s="32">
        <f t="shared" si="105"/>
        <v>0</v>
      </c>
      <c r="L650" s="48">
        <v>1.4999999999999999E-2</v>
      </c>
      <c r="M650" s="49">
        <f t="shared" si="106"/>
        <v>-50.997946611909654</v>
      </c>
      <c r="N650" s="50">
        <f>(Gesamt!$B$2-IF(H650=0,G650,H650))/365.25</f>
        <v>116</v>
      </c>
      <c r="O650" s="50">
        <f t="shared" si="110"/>
        <v>65.002053388090346</v>
      </c>
      <c r="P650" s="51">
        <f>IF(AND(OR(AND(H650&lt;=Gesamt!$B$11,G650&lt;=Gesamt!$B$11),AND(H650&gt;0,H650&lt;=Gesamt!$B$11)), O650&gt;=Gesamt!$B$4),VLOOKUP(O650,Gesamt!$B$4:$C$9,2),0)</f>
        <v>12</v>
      </c>
      <c r="Q650" s="37">
        <f>IF(M650&gt;0,((P650*K650/12)/O650*N650*((1+L650)^M650))/((1+Gesamt!$B$29)^(O650-N650)),0)</f>
        <v>0</v>
      </c>
      <c r="R650" s="52">
        <f>(F650+(IF(C650="W",IF(F650&lt;23347,VLOOKUP(23346,Staffelung,2,FALSE)*365.25,IF(F650&gt;24990,VLOOKUP(24991,Staffelung,2,FALSE)*365.25,VLOOKUP(F650,Staffelung,2,FALSE)*365.25)),Gesamt!$B$26*365.25)))</f>
        <v>23741.25</v>
      </c>
      <c r="S650" s="52">
        <f t="shared" si="107"/>
        <v>23742</v>
      </c>
      <c r="T650" s="53">
        <f t="shared" si="111"/>
        <v>65</v>
      </c>
      <c r="U650" s="49">
        <f t="shared" si="108"/>
        <v>-50.997946611909654</v>
      </c>
      <c r="V650" s="50">
        <f>(Gesamt!$B$2-IF(I650=0,G650,I650))/365.25</f>
        <v>116</v>
      </c>
      <c r="W650" s="50">
        <f t="shared" si="112"/>
        <v>65.002053388090346</v>
      </c>
      <c r="X650" s="54">
        <f>(F650+(IF(C650="W",IF(F650&lt;23347,VLOOKUP(23346,Staffelung,2,FALSE)*365.25,IF(F650&gt;24990,VLOOKUP(24991,Staffelung,2,FALSE)*365.25,VLOOKUP(F650,Staffelung,2,FALSE)*365.25)),Gesamt!$B$26*365.25)))</f>
        <v>23741.25</v>
      </c>
      <c r="Y650" s="52">
        <f t="shared" si="109"/>
        <v>23742</v>
      </c>
      <c r="Z650" s="53">
        <f t="shared" si="113"/>
        <v>65</v>
      </c>
      <c r="AA650" s="55">
        <f>IF(YEAR(Y650)&lt;=YEAR(Gesamt!$B$2),0,IF(V650&lt;Gesamt!$B$32,(IF(I650=0,G650,I650)+365.25*Gesamt!$B$32),0))</f>
        <v>0</v>
      </c>
      <c r="AB650" s="56">
        <f>IF(U650&lt;Gesamt!$B$36,Gesamt!$C$36,IF(U650&lt;Gesamt!$B$37,Gesamt!$C$37,IF(U650&lt;Gesamt!$B$38,Gesamt!$C$38,Gesamt!$C$39)))</f>
        <v>0</v>
      </c>
      <c r="AC650" s="36">
        <f>IF(AA650&gt;0,IF(AA650&lt;X650,K650/12*Gesamt!$C$32*(1+L650)^(Gesamt!$B$32-VB!V650)*(1+$K$4),0),0)</f>
        <v>0</v>
      </c>
      <c r="AD650" s="36">
        <f>(AC650/Gesamt!$B$32*V650/((1+Gesamt!$B$29)^(Gesamt!$B$32-VB!V650))*(1+AB650))</f>
        <v>0</v>
      </c>
      <c r="AE650" s="55">
        <f>IF(YEAR($Y650)&lt;=YEAR(Gesamt!$B$2),0,IF($V650&lt;Gesamt!$B$33,(IF($I650=0,$G650,$I650)+365.25*Gesamt!$B$33),0))</f>
        <v>0</v>
      </c>
      <c r="AF650" s="36" t="b">
        <f>IF(AE650&gt;0,IF(AE650&lt;$Y650,$K650/12*Gesamt!$C$33*(1+$L650)^(Gesamt!$B$33-VB!$V650)*(1+$K$4),IF(W650&gt;=35,K650/12*Gesamt!$C$33*(1+L650)^(W650-VB!V650)*(1+$K$4),0)))</f>
        <v>0</v>
      </c>
      <c r="AG650" s="36">
        <f>IF(W650&gt;=40,(AF650/Gesamt!$B$33*V650/((1+Gesamt!$B$29)^(Gesamt!$B$33-VB!V650))*(1+AB650)),IF(W650&gt;=35,(AF650/W650*V650/((1+Gesamt!$B$29)^(W650-VB!V650))*(1+AB650)),0))</f>
        <v>0</v>
      </c>
    </row>
    <row r="651" spans="4:33" x14ac:dyDescent="0.15">
      <c r="D651" s="41"/>
      <c r="F651" s="40"/>
      <c r="G651" s="40"/>
      <c r="J651" s="47"/>
      <c r="K651" s="32">
        <f t="shared" si="105"/>
        <v>0</v>
      </c>
      <c r="L651" s="48">
        <v>1.4999999999999999E-2</v>
      </c>
      <c r="M651" s="49">
        <f t="shared" si="106"/>
        <v>-50.997946611909654</v>
      </c>
      <c r="N651" s="50">
        <f>(Gesamt!$B$2-IF(H651=0,G651,H651))/365.25</f>
        <v>116</v>
      </c>
      <c r="O651" s="50">
        <f t="shared" si="110"/>
        <v>65.002053388090346</v>
      </c>
      <c r="P651" s="51">
        <f>IF(AND(OR(AND(H651&lt;=Gesamt!$B$11,G651&lt;=Gesamt!$B$11),AND(H651&gt;0,H651&lt;=Gesamt!$B$11)), O651&gt;=Gesamt!$B$4),VLOOKUP(O651,Gesamt!$B$4:$C$9,2),0)</f>
        <v>12</v>
      </c>
      <c r="Q651" s="37">
        <f>IF(M651&gt;0,((P651*K651/12)/O651*N651*((1+L651)^M651))/((1+Gesamt!$B$29)^(O651-N651)),0)</f>
        <v>0</v>
      </c>
      <c r="R651" s="52">
        <f>(F651+(IF(C651="W",IF(F651&lt;23347,VLOOKUP(23346,Staffelung,2,FALSE)*365.25,IF(F651&gt;24990,VLOOKUP(24991,Staffelung,2,FALSE)*365.25,VLOOKUP(F651,Staffelung,2,FALSE)*365.25)),Gesamt!$B$26*365.25)))</f>
        <v>23741.25</v>
      </c>
      <c r="S651" s="52">
        <f t="shared" si="107"/>
        <v>23742</v>
      </c>
      <c r="T651" s="53">
        <f t="shared" si="111"/>
        <v>65</v>
      </c>
      <c r="U651" s="49">
        <f t="shared" si="108"/>
        <v>-50.997946611909654</v>
      </c>
      <c r="V651" s="50">
        <f>(Gesamt!$B$2-IF(I651=0,G651,I651))/365.25</f>
        <v>116</v>
      </c>
      <c r="W651" s="50">
        <f t="shared" si="112"/>
        <v>65.002053388090346</v>
      </c>
      <c r="X651" s="54">
        <f>(F651+(IF(C651="W",IF(F651&lt;23347,VLOOKUP(23346,Staffelung,2,FALSE)*365.25,IF(F651&gt;24990,VLOOKUP(24991,Staffelung,2,FALSE)*365.25,VLOOKUP(F651,Staffelung,2,FALSE)*365.25)),Gesamt!$B$26*365.25)))</f>
        <v>23741.25</v>
      </c>
      <c r="Y651" s="52">
        <f t="shared" si="109"/>
        <v>23742</v>
      </c>
      <c r="Z651" s="53">
        <f t="shared" si="113"/>
        <v>65</v>
      </c>
      <c r="AA651" s="55">
        <f>IF(YEAR(Y651)&lt;=YEAR(Gesamt!$B$2),0,IF(V651&lt;Gesamt!$B$32,(IF(I651=0,G651,I651)+365.25*Gesamt!$B$32),0))</f>
        <v>0</v>
      </c>
      <c r="AB651" s="56">
        <f>IF(U651&lt;Gesamt!$B$36,Gesamt!$C$36,IF(U651&lt;Gesamt!$B$37,Gesamt!$C$37,IF(U651&lt;Gesamt!$B$38,Gesamt!$C$38,Gesamt!$C$39)))</f>
        <v>0</v>
      </c>
      <c r="AC651" s="36">
        <f>IF(AA651&gt;0,IF(AA651&lt;X651,K651/12*Gesamt!$C$32*(1+L651)^(Gesamt!$B$32-VB!V651)*(1+$K$4),0),0)</f>
        <v>0</v>
      </c>
      <c r="AD651" s="36">
        <f>(AC651/Gesamt!$B$32*V651/((1+Gesamt!$B$29)^(Gesamt!$B$32-VB!V651))*(1+AB651))</f>
        <v>0</v>
      </c>
      <c r="AE651" s="55">
        <f>IF(YEAR($Y651)&lt;=YEAR(Gesamt!$B$2),0,IF($V651&lt;Gesamt!$B$33,(IF($I651=0,$G651,$I651)+365.25*Gesamt!$B$33),0))</f>
        <v>0</v>
      </c>
      <c r="AF651" s="36" t="b">
        <f>IF(AE651&gt;0,IF(AE651&lt;$Y651,$K651/12*Gesamt!$C$33*(1+$L651)^(Gesamt!$B$33-VB!$V651)*(1+$K$4),IF(W651&gt;=35,K651/12*Gesamt!$C$33*(1+L651)^(W651-VB!V651)*(1+$K$4),0)))</f>
        <v>0</v>
      </c>
      <c r="AG651" s="36">
        <f>IF(W651&gt;=40,(AF651/Gesamt!$B$33*V651/((1+Gesamt!$B$29)^(Gesamt!$B$33-VB!V651))*(1+AB651)),IF(W651&gt;=35,(AF651/W651*V651/((1+Gesamt!$B$29)^(W651-VB!V651))*(1+AB651)),0))</f>
        <v>0</v>
      </c>
    </row>
    <row r="652" spans="4:33" x14ac:dyDescent="0.15">
      <c r="D652" s="41"/>
      <c r="F652" s="40"/>
      <c r="G652" s="40"/>
      <c r="J652" s="47"/>
      <c r="K652" s="32">
        <f t="shared" si="105"/>
        <v>0</v>
      </c>
      <c r="L652" s="48">
        <v>1.4999999999999999E-2</v>
      </c>
      <c r="M652" s="49">
        <f t="shared" si="106"/>
        <v>-50.997946611909654</v>
      </c>
      <c r="N652" s="50">
        <f>(Gesamt!$B$2-IF(H652=0,G652,H652))/365.25</f>
        <v>116</v>
      </c>
      <c r="O652" s="50">
        <f t="shared" si="110"/>
        <v>65.002053388090346</v>
      </c>
      <c r="P652" s="51">
        <f>IF(AND(OR(AND(H652&lt;=Gesamt!$B$11,G652&lt;=Gesamt!$B$11),AND(H652&gt;0,H652&lt;=Gesamt!$B$11)), O652&gt;=Gesamt!$B$4),VLOOKUP(O652,Gesamt!$B$4:$C$9,2),0)</f>
        <v>12</v>
      </c>
      <c r="Q652" s="37">
        <f>IF(M652&gt;0,((P652*K652/12)/O652*N652*((1+L652)^M652))/((1+Gesamt!$B$29)^(O652-N652)),0)</f>
        <v>0</v>
      </c>
      <c r="R652" s="52">
        <f>(F652+(IF(C652="W",IF(F652&lt;23347,VLOOKUP(23346,Staffelung,2,FALSE)*365.25,IF(F652&gt;24990,VLOOKUP(24991,Staffelung,2,FALSE)*365.25,VLOOKUP(F652,Staffelung,2,FALSE)*365.25)),Gesamt!$B$26*365.25)))</f>
        <v>23741.25</v>
      </c>
      <c r="S652" s="52">
        <f t="shared" si="107"/>
        <v>23742</v>
      </c>
      <c r="T652" s="53">
        <f t="shared" si="111"/>
        <v>65</v>
      </c>
      <c r="U652" s="49">
        <f t="shared" si="108"/>
        <v>-50.997946611909654</v>
      </c>
      <c r="V652" s="50">
        <f>(Gesamt!$B$2-IF(I652=0,G652,I652))/365.25</f>
        <v>116</v>
      </c>
      <c r="W652" s="50">
        <f t="shared" si="112"/>
        <v>65.002053388090346</v>
      </c>
      <c r="X652" s="54">
        <f>(F652+(IF(C652="W",IF(F652&lt;23347,VLOOKUP(23346,Staffelung,2,FALSE)*365.25,IF(F652&gt;24990,VLOOKUP(24991,Staffelung,2,FALSE)*365.25,VLOOKUP(F652,Staffelung,2,FALSE)*365.25)),Gesamt!$B$26*365.25)))</f>
        <v>23741.25</v>
      </c>
      <c r="Y652" s="52">
        <f t="shared" si="109"/>
        <v>23742</v>
      </c>
      <c r="Z652" s="53">
        <f t="shared" si="113"/>
        <v>65</v>
      </c>
      <c r="AA652" s="55">
        <f>IF(YEAR(Y652)&lt;=YEAR(Gesamt!$B$2),0,IF(V652&lt;Gesamt!$B$32,(IF(I652=0,G652,I652)+365.25*Gesamt!$B$32),0))</f>
        <v>0</v>
      </c>
      <c r="AB652" s="56">
        <f>IF(U652&lt;Gesamt!$B$36,Gesamt!$C$36,IF(U652&lt;Gesamt!$B$37,Gesamt!$C$37,IF(U652&lt;Gesamt!$B$38,Gesamt!$C$38,Gesamt!$C$39)))</f>
        <v>0</v>
      </c>
      <c r="AC652" s="36">
        <f>IF(AA652&gt;0,IF(AA652&lt;X652,K652/12*Gesamt!$C$32*(1+L652)^(Gesamt!$B$32-VB!V652)*(1+$K$4),0),0)</f>
        <v>0</v>
      </c>
      <c r="AD652" s="36">
        <f>(AC652/Gesamt!$B$32*V652/((1+Gesamt!$B$29)^(Gesamt!$B$32-VB!V652))*(1+AB652))</f>
        <v>0</v>
      </c>
      <c r="AE652" s="55">
        <f>IF(YEAR($Y652)&lt;=YEAR(Gesamt!$B$2),0,IF($V652&lt;Gesamt!$B$33,(IF($I652=0,$G652,$I652)+365.25*Gesamt!$B$33),0))</f>
        <v>0</v>
      </c>
      <c r="AF652" s="36" t="b">
        <f>IF(AE652&gt;0,IF(AE652&lt;$Y652,$K652/12*Gesamt!$C$33*(1+$L652)^(Gesamt!$B$33-VB!$V652)*(1+$K$4),IF(W652&gt;=35,K652/12*Gesamt!$C$33*(1+L652)^(W652-VB!V652)*(1+$K$4),0)))</f>
        <v>0</v>
      </c>
      <c r="AG652" s="36">
        <f>IF(W652&gt;=40,(AF652/Gesamt!$B$33*V652/((1+Gesamt!$B$29)^(Gesamt!$B$33-VB!V652))*(1+AB652)),IF(W652&gt;=35,(AF652/W652*V652/((1+Gesamt!$B$29)^(W652-VB!V652))*(1+AB652)),0))</f>
        <v>0</v>
      </c>
    </row>
    <row r="653" spans="4:33" x14ac:dyDescent="0.15">
      <c r="D653" s="41"/>
      <c r="F653" s="40"/>
      <c r="G653" s="40"/>
      <c r="J653" s="47"/>
      <c r="K653" s="32">
        <f t="shared" si="105"/>
        <v>0</v>
      </c>
      <c r="L653" s="48">
        <v>1.4999999999999999E-2</v>
      </c>
      <c r="M653" s="49">
        <f t="shared" si="106"/>
        <v>-50.997946611909654</v>
      </c>
      <c r="N653" s="50">
        <f>(Gesamt!$B$2-IF(H653=0,G653,H653))/365.25</f>
        <v>116</v>
      </c>
      <c r="O653" s="50">
        <f t="shared" si="110"/>
        <v>65.002053388090346</v>
      </c>
      <c r="P653" s="51">
        <f>IF(AND(OR(AND(H653&lt;=Gesamt!$B$11,G653&lt;=Gesamt!$B$11),AND(H653&gt;0,H653&lt;=Gesamt!$B$11)), O653&gt;=Gesamt!$B$4),VLOOKUP(O653,Gesamt!$B$4:$C$9,2),0)</f>
        <v>12</v>
      </c>
      <c r="Q653" s="37">
        <f>IF(M653&gt;0,((P653*K653/12)/O653*N653*((1+L653)^M653))/((1+Gesamt!$B$29)^(O653-N653)),0)</f>
        <v>0</v>
      </c>
      <c r="R653" s="52">
        <f>(F653+(IF(C653="W",IF(F653&lt;23347,VLOOKUP(23346,Staffelung,2,FALSE)*365.25,IF(F653&gt;24990,VLOOKUP(24991,Staffelung,2,FALSE)*365.25,VLOOKUP(F653,Staffelung,2,FALSE)*365.25)),Gesamt!$B$26*365.25)))</f>
        <v>23741.25</v>
      </c>
      <c r="S653" s="52">
        <f t="shared" si="107"/>
        <v>23742</v>
      </c>
      <c r="T653" s="53">
        <f t="shared" si="111"/>
        <v>65</v>
      </c>
      <c r="U653" s="49">
        <f t="shared" si="108"/>
        <v>-50.997946611909654</v>
      </c>
      <c r="V653" s="50">
        <f>(Gesamt!$B$2-IF(I653=0,G653,I653))/365.25</f>
        <v>116</v>
      </c>
      <c r="W653" s="50">
        <f t="shared" si="112"/>
        <v>65.002053388090346</v>
      </c>
      <c r="X653" s="54">
        <f>(F653+(IF(C653="W",IF(F653&lt;23347,VLOOKUP(23346,Staffelung,2,FALSE)*365.25,IF(F653&gt;24990,VLOOKUP(24991,Staffelung,2,FALSE)*365.25,VLOOKUP(F653,Staffelung,2,FALSE)*365.25)),Gesamt!$B$26*365.25)))</f>
        <v>23741.25</v>
      </c>
      <c r="Y653" s="52">
        <f t="shared" si="109"/>
        <v>23742</v>
      </c>
      <c r="Z653" s="53">
        <f t="shared" si="113"/>
        <v>65</v>
      </c>
      <c r="AA653" s="55">
        <f>IF(YEAR(Y653)&lt;=YEAR(Gesamt!$B$2),0,IF(V653&lt;Gesamt!$B$32,(IF(I653=0,G653,I653)+365.25*Gesamt!$B$32),0))</f>
        <v>0</v>
      </c>
      <c r="AB653" s="56">
        <f>IF(U653&lt;Gesamt!$B$36,Gesamt!$C$36,IF(U653&lt;Gesamt!$B$37,Gesamt!$C$37,IF(U653&lt;Gesamt!$B$38,Gesamt!$C$38,Gesamt!$C$39)))</f>
        <v>0</v>
      </c>
      <c r="AC653" s="36">
        <f>IF(AA653&gt;0,IF(AA653&lt;X653,K653/12*Gesamt!$C$32*(1+L653)^(Gesamt!$B$32-VB!V653)*(1+$K$4),0),0)</f>
        <v>0</v>
      </c>
      <c r="AD653" s="36">
        <f>(AC653/Gesamt!$B$32*V653/((1+Gesamt!$B$29)^(Gesamt!$B$32-VB!V653))*(1+AB653))</f>
        <v>0</v>
      </c>
      <c r="AE653" s="55">
        <f>IF(YEAR($Y653)&lt;=YEAR(Gesamt!$B$2),0,IF($V653&lt;Gesamt!$B$33,(IF($I653=0,$G653,$I653)+365.25*Gesamt!$B$33),0))</f>
        <v>0</v>
      </c>
      <c r="AF653" s="36" t="b">
        <f>IF(AE653&gt;0,IF(AE653&lt;$Y653,$K653/12*Gesamt!$C$33*(1+$L653)^(Gesamt!$B$33-VB!$V653)*(1+$K$4),IF(W653&gt;=35,K653/12*Gesamt!$C$33*(1+L653)^(W653-VB!V653)*(1+$K$4),0)))</f>
        <v>0</v>
      </c>
      <c r="AG653" s="36">
        <f>IF(W653&gt;=40,(AF653/Gesamt!$B$33*V653/((1+Gesamt!$B$29)^(Gesamt!$B$33-VB!V653))*(1+AB653)),IF(W653&gt;=35,(AF653/W653*V653/((1+Gesamt!$B$29)^(W653-VB!V653))*(1+AB653)),0))</f>
        <v>0</v>
      </c>
    </row>
    <row r="654" spans="4:33" x14ac:dyDescent="0.15">
      <c r="D654" s="41"/>
      <c r="F654" s="40"/>
      <c r="G654" s="40"/>
      <c r="J654" s="47"/>
      <c r="K654" s="32">
        <f t="shared" si="105"/>
        <v>0</v>
      </c>
      <c r="L654" s="48">
        <v>1.4999999999999999E-2</v>
      </c>
      <c r="M654" s="49">
        <f t="shared" si="106"/>
        <v>-50.997946611909654</v>
      </c>
      <c r="N654" s="50">
        <f>(Gesamt!$B$2-IF(H654=0,G654,H654))/365.25</f>
        <v>116</v>
      </c>
      <c r="O654" s="50">
        <f t="shared" si="110"/>
        <v>65.002053388090346</v>
      </c>
      <c r="P654" s="51">
        <f>IF(AND(OR(AND(H654&lt;=Gesamt!$B$11,G654&lt;=Gesamt!$B$11),AND(H654&gt;0,H654&lt;=Gesamt!$B$11)), O654&gt;=Gesamt!$B$4),VLOOKUP(O654,Gesamt!$B$4:$C$9,2),0)</f>
        <v>12</v>
      </c>
      <c r="Q654" s="37">
        <f>IF(M654&gt;0,((P654*K654/12)/O654*N654*((1+L654)^M654))/((1+Gesamt!$B$29)^(O654-N654)),0)</f>
        <v>0</v>
      </c>
      <c r="R654" s="52">
        <f>(F654+(IF(C654="W",IF(F654&lt;23347,VLOOKUP(23346,Staffelung,2,FALSE)*365.25,IF(F654&gt;24990,VLOOKUP(24991,Staffelung,2,FALSE)*365.25,VLOOKUP(F654,Staffelung,2,FALSE)*365.25)),Gesamt!$B$26*365.25)))</f>
        <v>23741.25</v>
      </c>
      <c r="S654" s="52">
        <f t="shared" si="107"/>
        <v>23742</v>
      </c>
      <c r="T654" s="53">
        <f t="shared" si="111"/>
        <v>65</v>
      </c>
      <c r="U654" s="49">
        <f t="shared" si="108"/>
        <v>-50.997946611909654</v>
      </c>
      <c r="V654" s="50">
        <f>(Gesamt!$B$2-IF(I654=0,G654,I654))/365.25</f>
        <v>116</v>
      </c>
      <c r="W654" s="50">
        <f t="shared" si="112"/>
        <v>65.002053388090346</v>
      </c>
      <c r="X654" s="54">
        <f>(F654+(IF(C654="W",IF(F654&lt;23347,VLOOKUP(23346,Staffelung,2,FALSE)*365.25,IF(F654&gt;24990,VLOOKUP(24991,Staffelung,2,FALSE)*365.25,VLOOKUP(F654,Staffelung,2,FALSE)*365.25)),Gesamt!$B$26*365.25)))</f>
        <v>23741.25</v>
      </c>
      <c r="Y654" s="52">
        <f t="shared" si="109"/>
        <v>23742</v>
      </c>
      <c r="Z654" s="53">
        <f t="shared" si="113"/>
        <v>65</v>
      </c>
      <c r="AA654" s="55">
        <f>IF(YEAR(Y654)&lt;=YEAR(Gesamt!$B$2),0,IF(V654&lt;Gesamt!$B$32,(IF(I654=0,G654,I654)+365.25*Gesamt!$B$32),0))</f>
        <v>0</v>
      </c>
      <c r="AB654" s="56">
        <f>IF(U654&lt;Gesamt!$B$36,Gesamt!$C$36,IF(U654&lt;Gesamt!$B$37,Gesamt!$C$37,IF(U654&lt;Gesamt!$B$38,Gesamt!$C$38,Gesamt!$C$39)))</f>
        <v>0</v>
      </c>
      <c r="AC654" s="36">
        <f>IF(AA654&gt;0,IF(AA654&lt;X654,K654/12*Gesamt!$C$32*(1+L654)^(Gesamt!$B$32-VB!V654)*(1+$K$4),0),0)</f>
        <v>0</v>
      </c>
      <c r="AD654" s="36">
        <f>(AC654/Gesamt!$B$32*V654/((1+Gesamt!$B$29)^(Gesamt!$B$32-VB!V654))*(1+AB654))</f>
        <v>0</v>
      </c>
      <c r="AE654" s="55">
        <f>IF(YEAR($Y654)&lt;=YEAR(Gesamt!$B$2),0,IF($V654&lt;Gesamt!$B$33,(IF($I654=0,$G654,$I654)+365.25*Gesamt!$B$33),0))</f>
        <v>0</v>
      </c>
      <c r="AF654" s="36" t="b">
        <f>IF(AE654&gt;0,IF(AE654&lt;$Y654,$K654/12*Gesamt!$C$33*(1+$L654)^(Gesamt!$B$33-VB!$V654)*(1+$K$4),IF(W654&gt;=35,K654/12*Gesamt!$C$33*(1+L654)^(W654-VB!V654)*(1+$K$4),0)))</f>
        <v>0</v>
      </c>
      <c r="AG654" s="36">
        <f>IF(W654&gt;=40,(AF654/Gesamt!$B$33*V654/((1+Gesamt!$B$29)^(Gesamt!$B$33-VB!V654))*(1+AB654)),IF(W654&gt;=35,(AF654/W654*V654/((1+Gesamt!$B$29)^(W654-VB!V654))*(1+AB654)),0))</f>
        <v>0</v>
      </c>
    </row>
    <row r="655" spans="4:33" x14ac:dyDescent="0.15">
      <c r="D655" s="41"/>
      <c r="F655" s="40"/>
      <c r="G655" s="40"/>
      <c r="J655" s="47"/>
      <c r="K655" s="32">
        <f t="shared" si="105"/>
        <v>0</v>
      </c>
      <c r="L655" s="48">
        <v>1.4999999999999999E-2</v>
      </c>
      <c r="M655" s="49">
        <f t="shared" si="106"/>
        <v>-50.997946611909654</v>
      </c>
      <c r="N655" s="50">
        <f>(Gesamt!$B$2-IF(H655=0,G655,H655))/365.25</f>
        <v>116</v>
      </c>
      <c r="O655" s="50">
        <f t="shared" si="110"/>
        <v>65.002053388090346</v>
      </c>
      <c r="P655" s="51">
        <f>IF(AND(OR(AND(H655&lt;=Gesamt!$B$11,G655&lt;=Gesamt!$B$11),AND(H655&gt;0,H655&lt;=Gesamt!$B$11)), O655&gt;=Gesamt!$B$4),VLOOKUP(O655,Gesamt!$B$4:$C$9,2),0)</f>
        <v>12</v>
      </c>
      <c r="Q655" s="37">
        <f>IF(M655&gt;0,((P655*K655/12)/O655*N655*((1+L655)^M655))/((1+Gesamt!$B$29)^(O655-N655)),0)</f>
        <v>0</v>
      </c>
      <c r="R655" s="52">
        <f>(F655+(IF(C655="W",IF(F655&lt;23347,VLOOKUP(23346,Staffelung,2,FALSE)*365.25,IF(F655&gt;24990,VLOOKUP(24991,Staffelung,2,FALSE)*365.25,VLOOKUP(F655,Staffelung,2,FALSE)*365.25)),Gesamt!$B$26*365.25)))</f>
        <v>23741.25</v>
      </c>
      <c r="S655" s="52">
        <f t="shared" si="107"/>
        <v>23742</v>
      </c>
      <c r="T655" s="53">
        <f t="shared" si="111"/>
        <v>65</v>
      </c>
      <c r="U655" s="49">
        <f t="shared" si="108"/>
        <v>-50.997946611909654</v>
      </c>
      <c r="V655" s="50">
        <f>(Gesamt!$B$2-IF(I655=0,G655,I655))/365.25</f>
        <v>116</v>
      </c>
      <c r="W655" s="50">
        <f t="shared" si="112"/>
        <v>65.002053388090346</v>
      </c>
      <c r="X655" s="54">
        <f>(F655+(IF(C655="W",IF(F655&lt;23347,VLOOKUP(23346,Staffelung,2,FALSE)*365.25,IF(F655&gt;24990,VLOOKUP(24991,Staffelung,2,FALSE)*365.25,VLOOKUP(F655,Staffelung,2,FALSE)*365.25)),Gesamt!$B$26*365.25)))</f>
        <v>23741.25</v>
      </c>
      <c r="Y655" s="52">
        <f t="shared" si="109"/>
        <v>23742</v>
      </c>
      <c r="Z655" s="53">
        <f t="shared" si="113"/>
        <v>65</v>
      </c>
      <c r="AA655" s="55">
        <f>IF(YEAR(Y655)&lt;=YEAR(Gesamt!$B$2),0,IF(V655&lt;Gesamt!$B$32,(IF(I655=0,G655,I655)+365.25*Gesamt!$B$32),0))</f>
        <v>0</v>
      </c>
      <c r="AB655" s="56">
        <f>IF(U655&lt;Gesamt!$B$36,Gesamt!$C$36,IF(U655&lt;Gesamt!$B$37,Gesamt!$C$37,IF(U655&lt;Gesamt!$B$38,Gesamt!$C$38,Gesamt!$C$39)))</f>
        <v>0</v>
      </c>
      <c r="AC655" s="36">
        <f>IF(AA655&gt;0,IF(AA655&lt;X655,K655/12*Gesamt!$C$32*(1+L655)^(Gesamt!$B$32-VB!V655)*(1+$K$4),0),0)</f>
        <v>0</v>
      </c>
      <c r="AD655" s="36">
        <f>(AC655/Gesamt!$B$32*V655/((1+Gesamt!$B$29)^(Gesamt!$B$32-VB!V655))*(1+AB655))</f>
        <v>0</v>
      </c>
      <c r="AE655" s="55">
        <f>IF(YEAR($Y655)&lt;=YEAR(Gesamt!$B$2),0,IF($V655&lt;Gesamt!$B$33,(IF($I655=0,$G655,$I655)+365.25*Gesamt!$B$33),0))</f>
        <v>0</v>
      </c>
      <c r="AF655" s="36" t="b">
        <f>IF(AE655&gt;0,IF(AE655&lt;$Y655,$K655/12*Gesamt!$C$33*(1+$L655)^(Gesamt!$B$33-VB!$V655)*(1+$K$4),IF(W655&gt;=35,K655/12*Gesamt!$C$33*(1+L655)^(W655-VB!V655)*(1+$K$4),0)))</f>
        <v>0</v>
      </c>
      <c r="AG655" s="36">
        <f>IF(W655&gt;=40,(AF655/Gesamt!$B$33*V655/((1+Gesamt!$B$29)^(Gesamt!$B$33-VB!V655))*(1+AB655)),IF(W655&gt;=35,(AF655/W655*V655/((1+Gesamt!$B$29)^(W655-VB!V655))*(1+AB655)),0))</f>
        <v>0</v>
      </c>
    </row>
    <row r="656" spans="4:33" x14ac:dyDescent="0.15">
      <c r="D656" s="41"/>
      <c r="F656" s="40"/>
      <c r="G656" s="40"/>
      <c r="J656" s="47"/>
      <c r="K656" s="32">
        <f t="shared" si="105"/>
        <v>0</v>
      </c>
      <c r="L656" s="48">
        <v>1.4999999999999999E-2</v>
      </c>
      <c r="M656" s="49">
        <f t="shared" si="106"/>
        <v>-50.997946611909654</v>
      </c>
      <c r="N656" s="50">
        <f>(Gesamt!$B$2-IF(H656=0,G656,H656))/365.25</f>
        <v>116</v>
      </c>
      <c r="O656" s="50">
        <f t="shared" si="110"/>
        <v>65.002053388090346</v>
      </c>
      <c r="P656" s="51">
        <f>IF(AND(OR(AND(H656&lt;=Gesamt!$B$11,G656&lt;=Gesamt!$B$11),AND(H656&gt;0,H656&lt;=Gesamt!$B$11)), O656&gt;=Gesamt!$B$4),VLOOKUP(O656,Gesamt!$B$4:$C$9,2),0)</f>
        <v>12</v>
      </c>
      <c r="Q656" s="37">
        <f>IF(M656&gt;0,((P656*K656/12)/O656*N656*((1+L656)^M656))/((1+Gesamt!$B$29)^(O656-N656)),0)</f>
        <v>0</v>
      </c>
      <c r="R656" s="52">
        <f>(F656+(IF(C656="W",IF(F656&lt;23347,VLOOKUP(23346,Staffelung,2,FALSE)*365.25,IF(F656&gt;24990,VLOOKUP(24991,Staffelung,2,FALSE)*365.25,VLOOKUP(F656,Staffelung,2,FALSE)*365.25)),Gesamt!$B$26*365.25)))</f>
        <v>23741.25</v>
      </c>
      <c r="S656" s="52">
        <f t="shared" si="107"/>
        <v>23742</v>
      </c>
      <c r="T656" s="53">
        <f t="shared" si="111"/>
        <v>65</v>
      </c>
      <c r="U656" s="49">
        <f t="shared" si="108"/>
        <v>-50.997946611909654</v>
      </c>
      <c r="V656" s="50">
        <f>(Gesamt!$B$2-IF(I656=0,G656,I656))/365.25</f>
        <v>116</v>
      </c>
      <c r="W656" s="50">
        <f t="shared" si="112"/>
        <v>65.002053388090346</v>
      </c>
      <c r="X656" s="54">
        <f>(F656+(IF(C656="W",IF(F656&lt;23347,VLOOKUP(23346,Staffelung,2,FALSE)*365.25,IF(F656&gt;24990,VLOOKUP(24991,Staffelung,2,FALSE)*365.25,VLOOKUP(F656,Staffelung,2,FALSE)*365.25)),Gesamt!$B$26*365.25)))</f>
        <v>23741.25</v>
      </c>
      <c r="Y656" s="52">
        <f t="shared" si="109"/>
        <v>23742</v>
      </c>
      <c r="Z656" s="53">
        <f t="shared" si="113"/>
        <v>65</v>
      </c>
      <c r="AA656" s="55">
        <f>IF(YEAR(Y656)&lt;=YEAR(Gesamt!$B$2),0,IF(V656&lt;Gesamt!$B$32,(IF(I656=0,G656,I656)+365.25*Gesamt!$B$32),0))</f>
        <v>0</v>
      </c>
      <c r="AB656" s="56">
        <f>IF(U656&lt;Gesamt!$B$36,Gesamt!$C$36,IF(U656&lt;Gesamt!$B$37,Gesamt!$C$37,IF(U656&lt;Gesamt!$B$38,Gesamt!$C$38,Gesamt!$C$39)))</f>
        <v>0</v>
      </c>
      <c r="AC656" s="36">
        <f>IF(AA656&gt;0,IF(AA656&lt;X656,K656/12*Gesamt!$C$32*(1+L656)^(Gesamt!$B$32-VB!V656)*(1+$K$4),0),0)</f>
        <v>0</v>
      </c>
      <c r="AD656" s="36">
        <f>(AC656/Gesamt!$B$32*V656/((1+Gesamt!$B$29)^(Gesamt!$B$32-VB!V656))*(1+AB656))</f>
        <v>0</v>
      </c>
      <c r="AE656" s="55">
        <f>IF(YEAR($Y656)&lt;=YEAR(Gesamt!$B$2),0,IF($V656&lt;Gesamt!$B$33,(IF($I656=0,$G656,$I656)+365.25*Gesamt!$B$33),0))</f>
        <v>0</v>
      </c>
      <c r="AF656" s="36" t="b">
        <f>IF(AE656&gt;0,IF(AE656&lt;$Y656,$K656/12*Gesamt!$C$33*(1+$L656)^(Gesamt!$B$33-VB!$V656)*(1+$K$4),IF(W656&gt;=35,K656/12*Gesamt!$C$33*(1+L656)^(W656-VB!V656)*(1+$K$4),0)))</f>
        <v>0</v>
      </c>
      <c r="AG656" s="36">
        <f>IF(W656&gt;=40,(AF656/Gesamt!$B$33*V656/((1+Gesamt!$B$29)^(Gesamt!$B$33-VB!V656))*(1+AB656)),IF(W656&gt;=35,(AF656/W656*V656/((1+Gesamt!$B$29)^(W656-VB!V656))*(1+AB656)),0))</f>
        <v>0</v>
      </c>
    </row>
    <row r="657" spans="4:33" x14ac:dyDescent="0.15">
      <c r="D657" s="41"/>
      <c r="F657" s="40"/>
      <c r="G657" s="40"/>
      <c r="J657" s="47"/>
      <c r="K657" s="32">
        <f t="shared" si="105"/>
        <v>0</v>
      </c>
      <c r="L657" s="48">
        <v>1.4999999999999999E-2</v>
      </c>
      <c r="M657" s="49">
        <f t="shared" si="106"/>
        <v>-50.997946611909654</v>
      </c>
      <c r="N657" s="50">
        <f>(Gesamt!$B$2-IF(H657=0,G657,H657))/365.25</f>
        <v>116</v>
      </c>
      <c r="O657" s="50">
        <f t="shared" si="110"/>
        <v>65.002053388090346</v>
      </c>
      <c r="P657" s="51">
        <f>IF(AND(OR(AND(H657&lt;=Gesamt!$B$11,G657&lt;=Gesamt!$B$11),AND(H657&gt;0,H657&lt;=Gesamt!$B$11)), O657&gt;=Gesamt!$B$4),VLOOKUP(O657,Gesamt!$B$4:$C$9,2),0)</f>
        <v>12</v>
      </c>
      <c r="Q657" s="37">
        <f>IF(M657&gt;0,((P657*K657/12)/O657*N657*((1+L657)^M657))/((1+Gesamt!$B$29)^(O657-N657)),0)</f>
        <v>0</v>
      </c>
      <c r="R657" s="52">
        <f>(F657+(IF(C657="W",IF(F657&lt;23347,VLOOKUP(23346,Staffelung,2,FALSE)*365.25,IF(F657&gt;24990,VLOOKUP(24991,Staffelung,2,FALSE)*365.25,VLOOKUP(F657,Staffelung,2,FALSE)*365.25)),Gesamt!$B$26*365.25)))</f>
        <v>23741.25</v>
      </c>
      <c r="S657" s="52">
        <f t="shared" si="107"/>
        <v>23742</v>
      </c>
      <c r="T657" s="53">
        <f t="shared" si="111"/>
        <v>65</v>
      </c>
      <c r="U657" s="49">
        <f t="shared" si="108"/>
        <v>-50.997946611909654</v>
      </c>
      <c r="V657" s="50">
        <f>(Gesamt!$B$2-IF(I657=0,G657,I657))/365.25</f>
        <v>116</v>
      </c>
      <c r="W657" s="50">
        <f t="shared" si="112"/>
        <v>65.002053388090346</v>
      </c>
      <c r="X657" s="54">
        <f>(F657+(IF(C657="W",IF(F657&lt;23347,VLOOKUP(23346,Staffelung,2,FALSE)*365.25,IF(F657&gt;24990,VLOOKUP(24991,Staffelung,2,FALSE)*365.25,VLOOKUP(F657,Staffelung,2,FALSE)*365.25)),Gesamt!$B$26*365.25)))</f>
        <v>23741.25</v>
      </c>
      <c r="Y657" s="52">
        <f t="shared" si="109"/>
        <v>23742</v>
      </c>
      <c r="Z657" s="53">
        <f t="shared" si="113"/>
        <v>65</v>
      </c>
      <c r="AA657" s="55">
        <f>IF(YEAR(Y657)&lt;=YEAR(Gesamt!$B$2),0,IF(V657&lt;Gesamt!$B$32,(IF(I657=0,G657,I657)+365.25*Gesamt!$B$32),0))</f>
        <v>0</v>
      </c>
      <c r="AB657" s="56">
        <f>IF(U657&lt;Gesamt!$B$36,Gesamt!$C$36,IF(U657&lt;Gesamt!$B$37,Gesamt!$C$37,IF(U657&lt;Gesamt!$B$38,Gesamt!$C$38,Gesamt!$C$39)))</f>
        <v>0</v>
      </c>
      <c r="AC657" s="36">
        <f>IF(AA657&gt;0,IF(AA657&lt;X657,K657/12*Gesamt!$C$32*(1+L657)^(Gesamt!$B$32-VB!V657)*(1+$K$4),0),0)</f>
        <v>0</v>
      </c>
      <c r="AD657" s="36">
        <f>(AC657/Gesamt!$B$32*V657/((1+Gesamt!$B$29)^(Gesamt!$B$32-VB!V657))*(1+AB657))</f>
        <v>0</v>
      </c>
      <c r="AE657" s="55">
        <f>IF(YEAR($Y657)&lt;=YEAR(Gesamt!$B$2),0,IF($V657&lt;Gesamt!$B$33,(IF($I657=0,$G657,$I657)+365.25*Gesamt!$B$33),0))</f>
        <v>0</v>
      </c>
      <c r="AF657" s="36" t="b">
        <f>IF(AE657&gt;0,IF(AE657&lt;$Y657,$K657/12*Gesamt!$C$33*(1+$L657)^(Gesamt!$B$33-VB!$V657)*(1+$K$4),IF(W657&gt;=35,K657/12*Gesamt!$C$33*(1+L657)^(W657-VB!V657)*(1+$K$4),0)))</f>
        <v>0</v>
      </c>
      <c r="AG657" s="36">
        <f>IF(W657&gt;=40,(AF657/Gesamt!$B$33*V657/((1+Gesamt!$B$29)^(Gesamt!$B$33-VB!V657))*(1+AB657)),IF(W657&gt;=35,(AF657/W657*V657/((1+Gesamt!$B$29)^(W657-VB!V657))*(1+AB657)),0))</f>
        <v>0</v>
      </c>
    </row>
    <row r="658" spans="4:33" x14ac:dyDescent="0.15">
      <c r="D658" s="41"/>
      <c r="F658" s="40"/>
      <c r="G658" s="40"/>
      <c r="J658" s="47"/>
      <c r="K658" s="32">
        <f t="shared" si="105"/>
        <v>0</v>
      </c>
      <c r="L658" s="48">
        <v>1.4999999999999999E-2</v>
      </c>
      <c r="M658" s="49">
        <f t="shared" si="106"/>
        <v>-50.997946611909654</v>
      </c>
      <c r="N658" s="50">
        <f>(Gesamt!$B$2-IF(H658=0,G658,H658))/365.25</f>
        <v>116</v>
      </c>
      <c r="O658" s="50">
        <f t="shared" si="110"/>
        <v>65.002053388090346</v>
      </c>
      <c r="P658" s="51">
        <f>IF(AND(OR(AND(H658&lt;=Gesamt!$B$11,G658&lt;=Gesamt!$B$11),AND(H658&gt;0,H658&lt;=Gesamt!$B$11)), O658&gt;=Gesamt!$B$4),VLOOKUP(O658,Gesamt!$B$4:$C$9,2),0)</f>
        <v>12</v>
      </c>
      <c r="Q658" s="37">
        <f>IF(M658&gt;0,((P658*K658/12)/O658*N658*((1+L658)^M658))/((1+Gesamt!$B$29)^(O658-N658)),0)</f>
        <v>0</v>
      </c>
      <c r="R658" s="52">
        <f>(F658+(IF(C658="W",IF(F658&lt;23347,VLOOKUP(23346,Staffelung,2,FALSE)*365.25,IF(F658&gt;24990,VLOOKUP(24991,Staffelung,2,FALSE)*365.25,VLOOKUP(F658,Staffelung,2,FALSE)*365.25)),Gesamt!$B$26*365.25)))</f>
        <v>23741.25</v>
      </c>
      <c r="S658" s="52">
        <f t="shared" si="107"/>
        <v>23742</v>
      </c>
      <c r="T658" s="53">
        <f t="shared" si="111"/>
        <v>65</v>
      </c>
      <c r="U658" s="49">
        <f t="shared" si="108"/>
        <v>-50.997946611909654</v>
      </c>
      <c r="V658" s="50">
        <f>(Gesamt!$B$2-IF(I658=0,G658,I658))/365.25</f>
        <v>116</v>
      </c>
      <c r="W658" s="50">
        <f t="shared" si="112"/>
        <v>65.002053388090346</v>
      </c>
      <c r="X658" s="54">
        <f>(F658+(IF(C658="W",IF(F658&lt;23347,VLOOKUP(23346,Staffelung,2,FALSE)*365.25,IF(F658&gt;24990,VLOOKUP(24991,Staffelung,2,FALSE)*365.25,VLOOKUP(F658,Staffelung,2,FALSE)*365.25)),Gesamt!$B$26*365.25)))</f>
        <v>23741.25</v>
      </c>
      <c r="Y658" s="52">
        <f t="shared" si="109"/>
        <v>23742</v>
      </c>
      <c r="Z658" s="53">
        <f t="shared" si="113"/>
        <v>65</v>
      </c>
      <c r="AA658" s="55">
        <f>IF(YEAR(Y658)&lt;=YEAR(Gesamt!$B$2),0,IF(V658&lt;Gesamt!$B$32,(IF(I658=0,G658,I658)+365.25*Gesamt!$B$32),0))</f>
        <v>0</v>
      </c>
      <c r="AB658" s="56">
        <f>IF(U658&lt;Gesamt!$B$36,Gesamt!$C$36,IF(U658&lt;Gesamt!$B$37,Gesamt!$C$37,IF(U658&lt;Gesamt!$B$38,Gesamt!$C$38,Gesamt!$C$39)))</f>
        <v>0</v>
      </c>
      <c r="AC658" s="36">
        <f>IF(AA658&gt;0,IF(AA658&lt;X658,K658/12*Gesamt!$C$32*(1+L658)^(Gesamt!$B$32-VB!V658)*(1+$K$4),0),0)</f>
        <v>0</v>
      </c>
      <c r="AD658" s="36">
        <f>(AC658/Gesamt!$B$32*V658/((1+Gesamt!$B$29)^(Gesamt!$B$32-VB!V658))*(1+AB658))</f>
        <v>0</v>
      </c>
      <c r="AE658" s="55">
        <f>IF(YEAR($Y658)&lt;=YEAR(Gesamt!$B$2),0,IF($V658&lt;Gesamt!$B$33,(IF($I658=0,$G658,$I658)+365.25*Gesamt!$B$33),0))</f>
        <v>0</v>
      </c>
      <c r="AF658" s="36" t="b">
        <f>IF(AE658&gt;0,IF(AE658&lt;$Y658,$K658/12*Gesamt!$C$33*(1+$L658)^(Gesamt!$B$33-VB!$V658)*(1+$K$4),IF(W658&gt;=35,K658/12*Gesamt!$C$33*(1+L658)^(W658-VB!V658)*(1+$K$4),0)))</f>
        <v>0</v>
      </c>
      <c r="AG658" s="36">
        <f>IF(W658&gt;=40,(AF658/Gesamt!$B$33*V658/((1+Gesamt!$B$29)^(Gesamt!$B$33-VB!V658))*(1+AB658)),IF(W658&gt;=35,(AF658/W658*V658/((1+Gesamt!$B$29)^(W658-VB!V658))*(1+AB658)),0))</f>
        <v>0</v>
      </c>
    </row>
    <row r="659" spans="4:33" x14ac:dyDescent="0.15">
      <c r="D659" s="41"/>
      <c r="F659" s="40"/>
      <c r="G659" s="40"/>
      <c r="J659" s="47"/>
      <c r="K659" s="32">
        <f t="shared" si="105"/>
        <v>0</v>
      </c>
      <c r="L659" s="48">
        <v>1.4999999999999999E-2</v>
      </c>
      <c r="M659" s="49">
        <f t="shared" si="106"/>
        <v>-50.997946611909654</v>
      </c>
      <c r="N659" s="50">
        <f>(Gesamt!$B$2-IF(H659=0,G659,H659))/365.25</f>
        <v>116</v>
      </c>
      <c r="O659" s="50">
        <f t="shared" si="110"/>
        <v>65.002053388090346</v>
      </c>
      <c r="P659" s="51">
        <f>IF(AND(OR(AND(H659&lt;=Gesamt!$B$11,G659&lt;=Gesamt!$B$11),AND(H659&gt;0,H659&lt;=Gesamt!$B$11)), O659&gt;=Gesamt!$B$4),VLOOKUP(O659,Gesamt!$B$4:$C$9,2),0)</f>
        <v>12</v>
      </c>
      <c r="Q659" s="37">
        <f>IF(M659&gt;0,((P659*K659/12)/O659*N659*((1+L659)^M659))/((1+Gesamt!$B$29)^(O659-N659)),0)</f>
        <v>0</v>
      </c>
      <c r="R659" s="52">
        <f>(F659+(IF(C659="W",IF(F659&lt;23347,VLOOKUP(23346,Staffelung,2,FALSE)*365.25,IF(F659&gt;24990,VLOOKUP(24991,Staffelung,2,FALSE)*365.25,VLOOKUP(F659,Staffelung,2,FALSE)*365.25)),Gesamt!$B$26*365.25)))</f>
        <v>23741.25</v>
      </c>
      <c r="S659" s="52">
        <f t="shared" si="107"/>
        <v>23742</v>
      </c>
      <c r="T659" s="53">
        <f t="shared" si="111"/>
        <v>65</v>
      </c>
      <c r="U659" s="49">
        <f t="shared" si="108"/>
        <v>-50.997946611909654</v>
      </c>
      <c r="V659" s="50">
        <f>(Gesamt!$B$2-IF(I659=0,G659,I659))/365.25</f>
        <v>116</v>
      </c>
      <c r="W659" s="50">
        <f t="shared" si="112"/>
        <v>65.002053388090346</v>
      </c>
      <c r="X659" s="54">
        <f>(F659+(IF(C659="W",IF(F659&lt;23347,VLOOKUP(23346,Staffelung,2,FALSE)*365.25,IF(F659&gt;24990,VLOOKUP(24991,Staffelung,2,FALSE)*365.25,VLOOKUP(F659,Staffelung,2,FALSE)*365.25)),Gesamt!$B$26*365.25)))</f>
        <v>23741.25</v>
      </c>
      <c r="Y659" s="52">
        <f t="shared" si="109"/>
        <v>23742</v>
      </c>
      <c r="Z659" s="53">
        <f t="shared" si="113"/>
        <v>65</v>
      </c>
      <c r="AA659" s="55">
        <f>IF(YEAR(Y659)&lt;=YEAR(Gesamt!$B$2),0,IF(V659&lt;Gesamt!$B$32,(IF(I659=0,G659,I659)+365.25*Gesamt!$B$32),0))</f>
        <v>0</v>
      </c>
      <c r="AB659" s="56">
        <f>IF(U659&lt;Gesamt!$B$36,Gesamt!$C$36,IF(U659&lt;Gesamt!$B$37,Gesamt!$C$37,IF(U659&lt;Gesamt!$B$38,Gesamt!$C$38,Gesamt!$C$39)))</f>
        <v>0</v>
      </c>
      <c r="AC659" s="36">
        <f>IF(AA659&gt;0,IF(AA659&lt;X659,K659/12*Gesamt!$C$32*(1+L659)^(Gesamt!$B$32-VB!V659)*(1+$K$4),0),0)</f>
        <v>0</v>
      </c>
      <c r="AD659" s="36">
        <f>(AC659/Gesamt!$B$32*V659/((1+Gesamt!$B$29)^(Gesamt!$B$32-VB!V659))*(1+AB659))</f>
        <v>0</v>
      </c>
      <c r="AE659" s="55">
        <f>IF(YEAR($Y659)&lt;=YEAR(Gesamt!$B$2),0,IF($V659&lt;Gesamt!$B$33,(IF($I659=0,$G659,$I659)+365.25*Gesamt!$B$33),0))</f>
        <v>0</v>
      </c>
      <c r="AF659" s="36" t="b">
        <f>IF(AE659&gt;0,IF(AE659&lt;$Y659,$K659/12*Gesamt!$C$33*(1+$L659)^(Gesamt!$B$33-VB!$V659)*(1+$K$4),IF(W659&gt;=35,K659/12*Gesamt!$C$33*(1+L659)^(W659-VB!V659)*(1+$K$4),0)))</f>
        <v>0</v>
      </c>
      <c r="AG659" s="36">
        <f>IF(W659&gt;=40,(AF659/Gesamt!$B$33*V659/((1+Gesamt!$B$29)^(Gesamt!$B$33-VB!V659))*(1+AB659)),IF(W659&gt;=35,(AF659/W659*V659/((1+Gesamt!$B$29)^(W659-VB!V659))*(1+AB659)),0))</f>
        <v>0</v>
      </c>
    </row>
    <row r="660" spans="4:33" x14ac:dyDescent="0.15">
      <c r="D660" s="41"/>
      <c r="F660" s="40"/>
      <c r="G660" s="40"/>
      <c r="J660" s="47"/>
      <c r="K660" s="32">
        <f t="shared" si="105"/>
        <v>0</v>
      </c>
      <c r="L660" s="48">
        <v>1.4999999999999999E-2</v>
      </c>
      <c r="M660" s="49">
        <f t="shared" si="106"/>
        <v>-50.997946611909654</v>
      </c>
      <c r="N660" s="50">
        <f>(Gesamt!$B$2-IF(H660=0,G660,H660))/365.25</f>
        <v>116</v>
      </c>
      <c r="O660" s="50">
        <f t="shared" si="110"/>
        <v>65.002053388090346</v>
      </c>
      <c r="P660" s="51">
        <f>IF(AND(OR(AND(H660&lt;=Gesamt!$B$11,G660&lt;=Gesamt!$B$11),AND(H660&gt;0,H660&lt;=Gesamt!$B$11)), O660&gt;=Gesamt!$B$4),VLOOKUP(O660,Gesamt!$B$4:$C$9,2),0)</f>
        <v>12</v>
      </c>
      <c r="Q660" s="37">
        <f>IF(M660&gt;0,((P660*K660/12)/O660*N660*((1+L660)^M660))/((1+Gesamt!$B$29)^(O660-N660)),0)</f>
        <v>0</v>
      </c>
      <c r="R660" s="52">
        <f>(F660+(IF(C660="W",IF(F660&lt;23347,VLOOKUP(23346,Staffelung,2,FALSE)*365.25,IF(F660&gt;24990,VLOOKUP(24991,Staffelung,2,FALSE)*365.25,VLOOKUP(F660,Staffelung,2,FALSE)*365.25)),Gesamt!$B$26*365.25)))</f>
        <v>23741.25</v>
      </c>
      <c r="S660" s="52">
        <f t="shared" si="107"/>
        <v>23742</v>
      </c>
      <c r="T660" s="53">
        <f t="shared" si="111"/>
        <v>65</v>
      </c>
      <c r="U660" s="49">
        <f t="shared" si="108"/>
        <v>-50.997946611909654</v>
      </c>
      <c r="V660" s="50">
        <f>(Gesamt!$B$2-IF(I660=0,G660,I660))/365.25</f>
        <v>116</v>
      </c>
      <c r="W660" s="50">
        <f t="shared" si="112"/>
        <v>65.002053388090346</v>
      </c>
      <c r="X660" s="54">
        <f>(F660+(IF(C660="W",IF(F660&lt;23347,VLOOKUP(23346,Staffelung,2,FALSE)*365.25,IF(F660&gt;24990,VLOOKUP(24991,Staffelung,2,FALSE)*365.25,VLOOKUP(F660,Staffelung,2,FALSE)*365.25)),Gesamt!$B$26*365.25)))</f>
        <v>23741.25</v>
      </c>
      <c r="Y660" s="52">
        <f t="shared" si="109"/>
        <v>23742</v>
      </c>
      <c r="Z660" s="53">
        <f t="shared" si="113"/>
        <v>65</v>
      </c>
      <c r="AA660" s="55">
        <f>IF(YEAR(Y660)&lt;=YEAR(Gesamt!$B$2),0,IF(V660&lt;Gesamt!$B$32,(IF(I660=0,G660,I660)+365.25*Gesamt!$B$32),0))</f>
        <v>0</v>
      </c>
      <c r="AB660" s="56">
        <f>IF(U660&lt;Gesamt!$B$36,Gesamt!$C$36,IF(U660&lt;Gesamt!$B$37,Gesamt!$C$37,IF(U660&lt;Gesamt!$B$38,Gesamt!$C$38,Gesamt!$C$39)))</f>
        <v>0</v>
      </c>
      <c r="AC660" s="36">
        <f>IF(AA660&gt;0,IF(AA660&lt;X660,K660/12*Gesamt!$C$32*(1+L660)^(Gesamt!$B$32-VB!V660)*(1+$K$4),0),0)</f>
        <v>0</v>
      </c>
      <c r="AD660" s="36">
        <f>(AC660/Gesamt!$B$32*V660/((1+Gesamt!$B$29)^(Gesamt!$B$32-VB!V660))*(1+AB660))</f>
        <v>0</v>
      </c>
      <c r="AE660" s="55">
        <f>IF(YEAR($Y660)&lt;=YEAR(Gesamt!$B$2),0,IF($V660&lt;Gesamt!$B$33,(IF($I660=0,$G660,$I660)+365.25*Gesamt!$B$33),0))</f>
        <v>0</v>
      </c>
      <c r="AF660" s="36" t="b">
        <f>IF(AE660&gt;0,IF(AE660&lt;$Y660,$K660/12*Gesamt!$C$33*(1+$L660)^(Gesamt!$B$33-VB!$V660)*(1+$K$4),IF(W660&gt;=35,K660/12*Gesamt!$C$33*(1+L660)^(W660-VB!V660)*(1+$K$4),0)))</f>
        <v>0</v>
      </c>
      <c r="AG660" s="36">
        <f>IF(W660&gt;=40,(AF660/Gesamt!$B$33*V660/((1+Gesamt!$B$29)^(Gesamt!$B$33-VB!V660))*(1+AB660)),IF(W660&gt;=35,(AF660/W660*V660/((1+Gesamt!$B$29)^(W660-VB!V660))*(1+AB660)),0))</f>
        <v>0</v>
      </c>
    </row>
    <row r="661" spans="4:33" x14ac:dyDescent="0.15">
      <c r="D661" s="41"/>
      <c r="F661" s="40"/>
      <c r="G661" s="40"/>
      <c r="J661" s="47"/>
      <c r="K661" s="32">
        <f t="shared" si="105"/>
        <v>0</v>
      </c>
      <c r="L661" s="48">
        <v>1.4999999999999999E-2</v>
      </c>
      <c r="M661" s="49">
        <f t="shared" si="106"/>
        <v>-50.997946611909654</v>
      </c>
      <c r="N661" s="50">
        <f>(Gesamt!$B$2-IF(H661=0,G661,H661))/365.25</f>
        <v>116</v>
      </c>
      <c r="O661" s="50">
        <f t="shared" si="110"/>
        <v>65.002053388090346</v>
      </c>
      <c r="P661" s="51">
        <f>IF(AND(OR(AND(H661&lt;=Gesamt!$B$11,G661&lt;=Gesamt!$B$11),AND(H661&gt;0,H661&lt;=Gesamt!$B$11)), O661&gt;=Gesamt!$B$4),VLOOKUP(O661,Gesamt!$B$4:$C$9,2),0)</f>
        <v>12</v>
      </c>
      <c r="Q661" s="37">
        <f>IF(M661&gt;0,((P661*K661/12)/O661*N661*((1+L661)^M661))/((1+Gesamt!$B$29)^(O661-N661)),0)</f>
        <v>0</v>
      </c>
      <c r="R661" s="52">
        <f>(F661+(IF(C661="W",IF(F661&lt;23347,VLOOKUP(23346,Staffelung,2,FALSE)*365.25,IF(F661&gt;24990,VLOOKUP(24991,Staffelung,2,FALSE)*365.25,VLOOKUP(F661,Staffelung,2,FALSE)*365.25)),Gesamt!$B$26*365.25)))</f>
        <v>23741.25</v>
      </c>
      <c r="S661" s="52">
        <f t="shared" si="107"/>
        <v>23742</v>
      </c>
      <c r="T661" s="53">
        <f t="shared" si="111"/>
        <v>65</v>
      </c>
      <c r="U661" s="49">
        <f t="shared" si="108"/>
        <v>-50.997946611909654</v>
      </c>
      <c r="V661" s="50">
        <f>(Gesamt!$B$2-IF(I661=0,G661,I661))/365.25</f>
        <v>116</v>
      </c>
      <c r="W661" s="50">
        <f t="shared" si="112"/>
        <v>65.002053388090346</v>
      </c>
      <c r="X661" s="54">
        <f>(F661+(IF(C661="W",IF(F661&lt;23347,VLOOKUP(23346,Staffelung,2,FALSE)*365.25,IF(F661&gt;24990,VLOOKUP(24991,Staffelung,2,FALSE)*365.25,VLOOKUP(F661,Staffelung,2,FALSE)*365.25)),Gesamt!$B$26*365.25)))</f>
        <v>23741.25</v>
      </c>
      <c r="Y661" s="52">
        <f t="shared" si="109"/>
        <v>23742</v>
      </c>
      <c r="Z661" s="53">
        <f t="shared" si="113"/>
        <v>65</v>
      </c>
      <c r="AA661" s="55">
        <f>IF(YEAR(Y661)&lt;=YEAR(Gesamt!$B$2),0,IF(V661&lt;Gesamt!$B$32,(IF(I661=0,G661,I661)+365.25*Gesamt!$B$32),0))</f>
        <v>0</v>
      </c>
      <c r="AB661" s="56">
        <f>IF(U661&lt;Gesamt!$B$36,Gesamt!$C$36,IF(U661&lt;Gesamt!$B$37,Gesamt!$C$37,IF(U661&lt;Gesamt!$B$38,Gesamt!$C$38,Gesamt!$C$39)))</f>
        <v>0</v>
      </c>
      <c r="AC661" s="36">
        <f>IF(AA661&gt;0,IF(AA661&lt;X661,K661/12*Gesamt!$C$32*(1+L661)^(Gesamt!$B$32-VB!V661)*(1+$K$4),0),0)</f>
        <v>0</v>
      </c>
      <c r="AD661" s="36">
        <f>(AC661/Gesamt!$B$32*V661/((1+Gesamt!$B$29)^(Gesamt!$B$32-VB!V661))*(1+AB661))</f>
        <v>0</v>
      </c>
      <c r="AE661" s="55">
        <f>IF(YEAR($Y661)&lt;=YEAR(Gesamt!$B$2),0,IF($V661&lt;Gesamt!$B$33,(IF($I661=0,$G661,$I661)+365.25*Gesamt!$B$33),0))</f>
        <v>0</v>
      </c>
      <c r="AF661" s="36" t="b">
        <f>IF(AE661&gt;0,IF(AE661&lt;$Y661,$K661/12*Gesamt!$C$33*(1+$L661)^(Gesamt!$B$33-VB!$V661)*(1+$K$4),IF(W661&gt;=35,K661/12*Gesamt!$C$33*(1+L661)^(W661-VB!V661)*(1+$K$4),0)))</f>
        <v>0</v>
      </c>
      <c r="AG661" s="36">
        <f>IF(W661&gt;=40,(AF661/Gesamt!$B$33*V661/((1+Gesamt!$B$29)^(Gesamt!$B$33-VB!V661))*(1+AB661)),IF(W661&gt;=35,(AF661/W661*V661/((1+Gesamt!$B$29)^(W661-VB!V661))*(1+AB661)),0))</f>
        <v>0</v>
      </c>
    </row>
    <row r="662" spans="4:33" x14ac:dyDescent="0.15">
      <c r="D662" s="41"/>
      <c r="F662" s="40"/>
      <c r="G662" s="40"/>
      <c r="J662" s="47"/>
      <c r="K662" s="32">
        <f t="shared" si="105"/>
        <v>0</v>
      </c>
      <c r="L662" s="48">
        <v>1.4999999999999999E-2</v>
      </c>
      <c r="M662" s="49">
        <f t="shared" si="106"/>
        <v>-50.997946611909654</v>
      </c>
      <c r="N662" s="50">
        <f>(Gesamt!$B$2-IF(H662=0,G662,H662))/365.25</f>
        <v>116</v>
      </c>
      <c r="O662" s="50">
        <f t="shared" si="110"/>
        <v>65.002053388090346</v>
      </c>
      <c r="P662" s="51">
        <f>IF(AND(OR(AND(H662&lt;=Gesamt!$B$11,G662&lt;=Gesamt!$B$11),AND(H662&gt;0,H662&lt;=Gesamt!$B$11)), O662&gt;=Gesamt!$B$4),VLOOKUP(O662,Gesamt!$B$4:$C$9,2),0)</f>
        <v>12</v>
      </c>
      <c r="Q662" s="37">
        <f>IF(M662&gt;0,((P662*K662/12)/O662*N662*((1+L662)^M662))/((1+Gesamt!$B$29)^(O662-N662)),0)</f>
        <v>0</v>
      </c>
      <c r="R662" s="52">
        <f>(F662+(IF(C662="W",IF(F662&lt;23347,VLOOKUP(23346,Staffelung,2,FALSE)*365.25,IF(F662&gt;24990,VLOOKUP(24991,Staffelung,2,FALSE)*365.25,VLOOKUP(F662,Staffelung,2,FALSE)*365.25)),Gesamt!$B$26*365.25)))</f>
        <v>23741.25</v>
      </c>
      <c r="S662" s="52">
        <f t="shared" si="107"/>
        <v>23742</v>
      </c>
      <c r="T662" s="53">
        <f t="shared" si="111"/>
        <v>65</v>
      </c>
      <c r="U662" s="49">
        <f t="shared" si="108"/>
        <v>-50.997946611909654</v>
      </c>
      <c r="V662" s="50">
        <f>(Gesamt!$B$2-IF(I662=0,G662,I662))/365.25</f>
        <v>116</v>
      </c>
      <c r="W662" s="50">
        <f t="shared" si="112"/>
        <v>65.002053388090346</v>
      </c>
      <c r="X662" s="54">
        <f>(F662+(IF(C662="W",IF(F662&lt;23347,VLOOKUP(23346,Staffelung,2,FALSE)*365.25,IF(F662&gt;24990,VLOOKUP(24991,Staffelung,2,FALSE)*365.25,VLOOKUP(F662,Staffelung,2,FALSE)*365.25)),Gesamt!$B$26*365.25)))</f>
        <v>23741.25</v>
      </c>
      <c r="Y662" s="52">
        <f t="shared" si="109"/>
        <v>23742</v>
      </c>
      <c r="Z662" s="53">
        <f t="shared" si="113"/>
        <v>65</v>
      </c>
      <c r="AA662" s="55">
        <f>IF(YEAR(Y662)&lt;=YEAR(Gesamt!$B$2),0,IF(V662&lt;Gesamt!$B$32,(IF(I662=0,G662,I662)+365.25*Gesamt!$B$32),0))</f>
        <v>0</v>
      </c>
      <c r="AB662" s="56">
        <f>IF(U662&lt;Gesamt!$B$36,Gesamt!$C$36,IF(U662&lt;Gesamt!$B$37,Gesamt!$C$37,IF(U662&lt;Gesamt!$B$38,Gesamt!$C$38,Gesamt!$C$39)))</f>
        <v>0</v>
      </c>
      <c r="AC662" s="36">
        <f>IF(AA662&gt;0,IF(AA662&lt;X662,K662/12*Gesamt!$C$32*(1+L662)^(Gesamt!$B$32-VB!V662)*(1+$K$4),0),0)</f>
        <v>0</v>
      </c>
      <c r="AD662" s="36">
        <f>(AC662/Gesamt!$B$32*V662/((1+Gesamt!$B$29)^(Gesamt!$B$32-VB!V662))*(1+AB662))</f>
        <v>0</v>
      </c>
      <c r="AE662" s="55">
        <f>IF(YEAR($Y662)&lt;=YEAR(Gesamt!$B$2),0,IF($V662&lt;Gesamt!$B$33,(IF($I662=0,$G662,$I662)+365.25*Gesamt!$B$33),0))</f>
        <v>0</v>
      </c>
      <c r="AF662" s="36" t="b">
        <f>IF(AE662&gt;0,IF(AE662&lt;$Y662,$K662/12*Gesamt!$C$33*(1+$L662)^(Gesamt!$B$33-VB!$V662)*(1+$K$4),IF(W662&gt;=35,K662/12*Gesamt!$C$33*(1+L662)^(W662-VB!V662)*(1+$K$4),0)))</f>
        <v>0</v>
      </c>
      <c r="AG662" s="36">
        <f>IF(W662&gt;=40,(AF662/Gesamt!$B$33*V662/((1+Gesamt!$B$29)^(Gesamt!$B$33-VB!V662))*(1+AB662)),IF(W662&gt;=35,(AF662/W662*V662/((1+Gesamt!$B$29)^(W662-VB!V662))*(1+AB662)),0))</f>
        <v>0</v>
      </c>
    </row>
    <row r="663" spans="4:33" x14ac:dyDescent="0.15">
      <c r="D663" s="41"/>
      <c r="F663" s="40"/>
      <c r="G663" s="40"/>
      <c r="J663" s="47"/>
      <c r="K663" s="32">
        <f t="shared" si="105"/>
        <v>0</v>
      </c>
      <c r="L663" s="48">
        <v>1.4999999999999999E-2</v>
      </c>
      <c r="M663" s="49">
        <f t="shared" si="106"/>
        <v>-50.997946611909654</v>
      </c>
      <c r="N663" s="50">
        <f>(Gesamt!$B$2-IF(H663=0,G663,H663))/365.25</f>
        <v>116</v>
      </c>
      <c r="O663" s="50">
        <f t="shared" si="110"/>
        <v>65.002053388090346</v>
      </c>
      <c r="P663" s="51">
        <f>IF(AND(OR(AND(H663&lt;=Gesamt!$B$11,G663&lt;=Gesamt!$B$11),AND(H663&gt;0,H663&lt;=Gesamt!$B$11)), O663&gt;=Gesamt!$B$4),VLOOKUP(O663,Gesamt!$B$4:$C$9,2),0)</f>
        <v>12</v>
      </c>
      <c r="Q663" s="37">
        <f>IF(M663&gt;0,((P663*K663/12)/O663*N663*((1+L663)^M663))/((1+Gesamt!$B$29)^(O663-N663)),0)</f>
        <v>0</v>
      </c>
      <c r="R663" s="52">
        <f>(F663+(IF(C663="W",IF(F663&lt;23347,VLOOKUP(23346,Staffelung,2,FALSE)*365.25,IF(F663&gt;24990,VLOOKUP(24991,Staffelung,2,FALSE)*365.25,VLOOKUP(F663,Staffelung,2,FALSE)*365.25)),Gesamt!$B$26*365.25)))</f>
        <v>23741.25</v>
      </c>
      <c r="S663" s="52">
        <f t="shared" si="107"/>
        <v>23742</v>
      </c>
      <c r="T663" s="53">
        <f t="shared" si="111"/>
        <v>65</v>
      </c>
      <c r="U663" s="49">
        <f t="shared" si="108"/>
        <v>-50.997946611909654</v>
      </c>
      <c r="V663" s="50">
        <f>(Gesamt!$B$2-IF(I663=0,G663,I663))/365.25</f>
        <v>116</v>
      </c>
      <c r="W663" s="50">
        <f t="shared" si="112"/>
        <v>65.002053388090346</v>
      </c>
      <c r="X663" s="54">
        <f>(F663+(IF(C663="W",IF(F663&lt;23347,VLOOKUP(23346,Staffelung,2,FALSE)*365.25,IF(F663&gt;24990,VLOOKUP(24991,Staffelung,2,FALSE)*365.25,VLOOKUP(F663,Staffelung,2,FALSE)*365.25)),Gesamt!$B$26*365.25)))</f>
        <v>23741.25</v>
      </c>
      <c r="Y663" s="52">
        <f t="shared" si="109"/>
        <v>23742</v>
      </c>
      <c r="Z663" s="53">
        <f t="shared" si="113"/>
        <v>65</v>
      </c>
      <c r="AA663" s="55">
        <f>IF(YEAR(Y663)&lt;=YEAR(Gesamt!$B$2),0,IF(V663&lt;Gesamt!$B$32,(IF(I663=0,G663,I663)+365.25*Gesamt!$B$32),0))</f>
        <v>0</v>
      </c>
      <c r="AB663" s="56">
        <f>IF(U663&lt;Gesamt!$B$36,Gesamt!$C$36,IF(U663&lt;Gesamt!$B$37,Gesamt!$C$37,IF(U663&lt;Gesamt!$B$38,Gesamt!$C$38,Gesamt!$C$39)))</f>
        <v>0</v>
      </c>
      <c r="AC663" s="36">
        <f>IF(AA663&gt;0,IF(AA663&lt;X663,K663/12*Gesamt!$C$32*(1+L663)^(Gesamt!$B$32-VB!V663)*(1+$K$4),0),0)</f>
        <v>0</v>
      </c>
      <c r="AD663" s="36">
        <f>(AC663/Gesamt!$B$32*V663/((1+Gesamt!$B$29)^(Gesamt!$B$32-VB!V663))*(1+AB663))</f>
        <v>0</v>
      </c>
      <c r="AE663" s="55">
        <f>IF(YEAR($Y663)&lt;=YEAR(Gesamt!$B$2),0,IF($V663&lt;Gesamt!$B$33,(IF($I663=0,$G663,$I663)+365.25*Gesamt!$B$33),0))</f>
        <v>0</v>
      </c>
      <c r="AF663" s="36" t="b">
        <f>IF(AE663&gt;0,IF(AE663&lt;$Y663,$K663/12*Gesamt!$C$33*(1+$L663)^(Gesamt!$B$33-VB!$V663)*(1+$K$4),IF(W663&gt;=35,K663/12*Gesamt!$C$33*(1+L663)^(W663-VB!V663)*(1+$K$4),0)))</f>
        <v>0</v>
      </c>
      <c r="AG663" s="36">
        <f>IF(W663&gt;=40,(AF663/Gesamt!$B$33*V663/((1+Gesamt!$B$29)^(Gesamt!$B$33-VB!V663))*(1+AB663)),IF(W663&gt;=35,(AF663/W663*V663/((1+Gesamt!$B$29)^(W663-VB!V663))*(1+AB663)),0))</f>
        <v>0</v>
      </c>
    </row>
    <row r="664" spans="4:33" x14ac:dyDescent="0.15">
      <c r="D664" s="41"/>
      <c r="F664" s="40"/>
      <c r="G664" s="40"/>
      <c r="J664" s="47"/>
      <c r="K664" s="32">
        <f t="shared" si="105"/>
        <v>0</v>
      </c>
      <c r="L664" s="48">
        <v>1.4999999999999999E-2</v>
      </c>
      <c r="M664" s="49">
        <f t="shared" si="106"/>
        <v>-50.997946611909654</v>
      </c>
      <c r="N664" s="50">
        <f>(Gesamt!$B$2-IF(H664=0,G664,H664))/365.25</f>
        <v>116</v>
      </c>
      <c r="O664" s="50">
        <f t="shared" si="110"/>
        <v>65.002053388090346</v>
      </c>
      <c r="P664" s="51">
        <f>IF(AND(OR(AND(H664&lt;=Gesamt!$B$11,G664&lt;=Gesamt!$B$11),AND(H664&gt;0,H664&lt;=Gesamt!$B$11)), O664&gt;=Gesamt!$B$4),VLOOKUP(O664,Gesamt!$B$4:$C$9,2),0)</f>
        <v>12</v>
      </c>
      <c r="Q664" s="37">
        <f>IF(M664&gt;0,((P664*K664/12)/O664*N664*((1+L664)^M664))/((1+Gesamt!$B$29)^(O664-N664)),0)</f>
        <v>0</v>
      </c>
      <c r="R664" s="52">
        <f>(F664+(IF(C664="W",IF(F664&lt;23347,VLOOKUP(23346,Staffelung,2,FALSE)*365.25,IF(F664&gt;24990,VLOOKUP(24991,Staffelung,2,FALSE)*365.25,VLOOKUP(F664,Staffelung,2,FALSE)*365.25)),Gesamt!$B$26*365.25)))</f>
        <v>23741.25</v>
      </c>
      <c r="S664" s="52">
        <f t="shared" si="107"/>
        <v>23742</v>
      </c>
      <c r="T664" s="53">
        <f t="shared" si="111"/>
        <v>65</v>
      </c>
      <c r="U664" s="49">
        <f t="shared" si="108"/>
        <v>-50.997946611909654</v>
      </c>
      <c r="V664" s="50">
        <f>(Gesamt!$B$2-IF(I664=0,G664,I664))/365.25</f>
        <v>116</v>
      </c>
      <c r="W664" s="50">
        <f t="shared" si="112"/>
        <v>65.002053388090346</v>
      </c>
      <c r="X664" s="54">
        <f>(F664+(IF(C664="W",IF(F664&lt;23347,VLOOKUP(23346,Staffelung,2,FALSE)*365.25,IF(F664&gt;24990,VLOOKUP(24991,Staffelung,2,FALSE)*365.25,VLOOKUP(F664,Staffelung,2,FALSE)*365.25)),Gesamt!$B$26*365.25)))</f>
        <v>23741.25</v>
      </c>
      <c r="Y664" s="52">
        <f t="shared" si="109"/>
        <v>23742</v>
      </c>
      <c r="Z664" s="53">
        <f t="shared" si="113"/>
        <v>65</v>
      </c>
      <c r="AA664" s="55">
        <f>IF(YEAR(Y664)&lt;=YEAR(Gesamt!$B$2),0,IF(V664&lt;Gesamt!$B$32,(IF(I664=0,G664,I664)+365.25*Gesamt!$B$32),0))</f>
        <v>0</v>
      </c>
      <c r="AB664" s="56">
        <f>IF(U664&lt;Gesamt!$B$36,Gesamt!$C$36,IF(U664&lt;Gesamt!$B$37,Gesamt!$C$37,IF(U664&lt;Gesamt!$B$38,Gesamt!$C$38,Gesamt!$C$39)))</f>
        <v>0</v>
      </c>
      <c r="AC664" s="36">
        <f>IF(AA664&gt;0,IF(AA664&lt;X664,K664/12*Gesamt!$C$32*(1+L664)^(Gesamt!$B$32-VB!V664)*(1+$K$4),0),0)</f>
        <v>0</v>
      </c>
      <c r="AD664" s="36">
        <f>(AC664/Gesamt!$B$32*V664/((1+Gesamt!$B$29)^(Gesamt!$B$32-VB!V664))*(1+AB664))</f>
        <v>0</v>
      </c>
      <c r="AE664" s="55">
        <f>IF(YEAR($Y664)&lt;=YEAR(Gesamt!$B$2),0,IF($V664&lt;Gesamt!$B$33,(IF($I664=0,$G664,$I664)+365.25*Gesamt!$B$33),0))</f>
        <v>0</v>
      </c>
      <c r="AF664" s="36" t="b">
        <f>IF(AE664&gt;0,IF(AE664&lt;$Y664,$K664/12*Gesamt!$C$33*(1+$L664)^(Gesamt!$B$33-VB!$V664)*(1+$K$4),IF(W664&gt;=35,K664/12*Gesamt!$C$33*(1+L664)^(W664-VB!V664)*(1+$K$4),0)))</f>
        <v>0</v>
      </c>
      <c r="AG664" s="36">
        <f>IF(W664&gt;=40,(AF664/Gesamt!$B$33*V664/((1+Gesamt!$B$29)^(Gesamt!$B$33-VB!V664))*(1+AB664)),IF(W664&gt;=35,(AF664/W664*V664/((1+Gesamt!$B$29)^(W664-VB!V664))*(1+AB664)),0))</f>
        <v>0</v>
      </c>
    </row>
    <row r="665" spans="4:33" x14ac:dyDescent="0.15">
      <c r="D665" s="41"/>
      <c r="F665" s="40"/>
      <c r="G665" s="40"/>
      <c r="J665" s="47"/>
      <c r="K665" s="32">
        <f t="shared" si="105"/>
        <v>0</v>
      </c>
      <c r="L665" s="48">
        <v>1.4999999999999999E-2</v>
      </c>
      <c r="M665" s="49">
        <f t="shared" si="106"/>
        <v>-50.997946611909654</v>
      </c>
      <c r="N665" s="50">
        <f>(Gesamt!$B$2-IF(H665=0,G665,H665))/365.25</f>
        <v>116</v>
      </c>
      <c r="O665" s="50">
        <f t="shared" si="110"/>
        <v>65.002053388090346</v>
      </c>
      <c r="P665" s="51">
        <f>IF(AND(OR(AND(H665&lt;=Gesamt!$B$11,G665&lt;=Gesamt!$B$11),AND(H665&gt;0,H665&lt;=Gesamt!$B$11)), O665&gt;=Gesamt!$B$4),VLOOKUP(O665,Gesamt!$B$4:$C$9,2),0)</f>
        <v>12</v>
      </c>
      <c r="Q665" s="37">
        <f>IF(M665&gt;0,((P665*K665/12)/O665*N665*((1+L665)^M665))/((1+Gesamt!$B$29)^(O665-N665)),0)</f>
        <v>0</v>
      </c>
      <c r="R665" s="52">
        <f>(F665+(IF(C665="W",IF(F665&lt;23347,VLOOKUP(23346,Staffelung,2,FALSE)*365.25,IF(F665&gt;24990,VLOOKUP(24991,Staffelung,2,FALSE)*365.25,VLOOKUP(F665,Staffelung,2,FALSE)*365.25)),Gesamt!$B$26*365.25)))</f>
        <v>23741.25</v>
      </c>
      <c r="S665" s="52">
        <f t="shared" si="107"/>
        <v>23742</v>
      </c>
      <c r="T665" s="53">
        <f t="shared" si="111"/>
        <v>65</v>
      </c>
      <c r="U665" s="49">
        <f t="shared" si="108"/>
        <v>-50.997946611909654</v>
      </c>
      <c r="V665" s="50">
        <f>(Gesamt!$B$2-IF(I665=0,G665,I665))/365.25</f>
        <v>116</v>
      </c>
      <c r="W665" s="50">
        <f t="shared" si="112"/>
        <v>65.002053388090346</v>
      </c>
      <c r="X665" s="54">
        <f>(F665+(IF(C665="W",IF(F665&lt;23347,VLOOKUP(23346,Staffelung,2,FALSE)*365.25,IF(F665&gt;24990,VLOOKUP(24991,Staffelung,2,FALSE)*365.25,VLOOKUP(F665,Staffelung,2,FALSE)*365.25)),Gesamt!$B$26*365.25)))</f>
        <v>23741.25</v>
      </c>
      <c r="Y665" s="52">
        <f t="shared" si="109"/>
        <v>23742</v>
      </c>
      <c r="Z665" s="53">
        <f t="shared" si="113"/>
        <v>65</v>
      </c>
      <c r="AA665" s="55">
        <f>IF(YEAR(Y665)&lt;=YEAR(Gesamt!$B$2),0,IF(V665&lt;Gesamt!$B$32,(IF(I665=0,G665,I665)+365.25*Gesamt!$B$32),0))</f>
        <v>0</v>
      </c>
      <c r="AB665" s="56">
        <f>IF(U665&lt;Gesamt!$B$36,Gesamt!$C$36,IF(U665&lt;Gesamt!$B$37,Gesamt!$C$37,IF(U665&lt;Gesamt!$B$38,Gesamt!$C$38,Gesamt!$C$39)))</f>
        <v>0</v>
      </c>
      <c r="AC665" s="36">
        <f>IF(AA665&gt;0,IF(AA665&lt;X665,K665/12*Gesamt!$C$32*(1+L665)^(Gesamt!$B$32-VB!V665)*(1+$K$4),0),0)</f>
        <v>0</v>
      </c>
      <c r="AD665" s="36">
        <f>(AC665/Gesamt!$B$32*V665/((1+Gesamt!$B$29)^(Gesamt!$B$32-VB!V665))*(1+AB665))</f>
        <v>0</v>
      </c>
      <c r="AE665" s="55">
        <f>IF(YEAR($Y665)&lt;=YEAR(Gesamt!$B$2),0,IF($V665&lt;Gesamt!$B$33,(IF($I665=0,$G665,$I665)+365.25*Gesamt!$B$33),0))</f>
        <v>0</v>
      </c>
      <c r="AF665" s="36" t="b">
        <f>IF(AE665&gt;0,IF(AE665&lt;$Y665,$K665/12*Gesamt!$C$33*(1+$L665)^(Gesamt!$B$33-VB!$V665)*(1+$K$4),IF(W665&gt;=35,K665/12*Gesamt!$C$33*(1+L665)^(W665-VB!V665)*(1+$K$4),0)))</f>
        <v>0</v>
      </c>
      <c r="AG665" s="36">
        <f>IF(W665&gt;=40,(AF665/Gesamt!$B$33*V665/((1+Gesamt!$B$29)^(Gesamt!$B$33-VB!V665))*(1+AB665)),IF(W665&gt;=35,(AF665/W665*V665/((1+Gesamt!$B$29)^(W665-VB!V665))*(1+AB665)),0))</f>
        <v>0</v>
      </c>
    </row>
    <row r="666" spans="4:33" x14ac:dyDescent="0.15">
      <c r="D666" s="41"/>
      <c r="F666" s="40"/>
      <c r="G666" s="40"/>
      <c r="J666" s="47"/>
      <c r="K666" s="32">
        <f t="shared" si="105"/>
        <v>0</v>
      </c>
      <c r="L666" s="48">
        <v>1.4999999999999999E-2</v>
      </c>
      <c r="M666" s="49">
        <f t="shared" si="106"/>
        <v>-50.997946611909654</v>
      </c>
      <c r="N666" s="50">
        <f>(Gesamt!$B$2-IF(H666=0,G666,H666))/365.25</f>
        <v>116</v>
      </c>
      <c r="O666" s="50">
        <f t="shared" si="110"/>
        <v>65.002053388090346</v>
      </c>
      <c r="P666" s="51">
        <f>IF(AND(OR(AND(H666&lt;=Gesamt!$B$11,G666&lt;=Gesamt!$B$11),AND(H666&gt;0,H666&lt;=Gesamt!$B$11)), O666&gt;=Gesamt!$B$4),VLOOKUP(O666,Gesamt!$B$4:$C$9,2),0)</f>
        <v>12</v>
      </c>
      <c r="Q666" s="37">
        <f>IF(M666&gt;0,((P666*K666/12)/O666*N666*((1+L666)^M666))/((1+Gesamt!$B$29)^(O666-N666)),0)</f>
        <v>0</v>
      </c>
      <c r="R666" s="52">
        <f>(F666+(IF(C666="W",IF(F666&lt;23347,VLOOKUP(23346,Staffelung,2,FALSE)*365.25,IF(F666&gt;24990,VLOOKUP(24991,Staffelung,2,FALSE)*365.25,VLOOKUP(F666,Staffelung,2,FALSE)*365.25)),Gesamt!$B$26*365.25)))</f>
        <v>23741.25</v>
      </c>
      <c r="S666" s="52">
        <f t="shared" si="107"/>
        <v>23742</v>
      </c>
      <c r="T666" s="53">
        <f t="shared" si="111"/>
        <v>65</v>
      </c>
      <c r="U666" s="49">
        <f t="shared" si="108"/>
        <v>-50.997946611909654</v>
      </c>
      <c r="V666" s="50">
        <f>(Gesamt!$B$2-IF(I666=0,G666,I666))/365.25</f>
        <v>116</v>
      </c>
      <c r="W666" s="50">
        <f t="shared" si="112"/>
        <v>65.002053388090346</v>
      </c>
      <c r="X666" s="54">
        <f>(F666+(IF(C666="W",IF(F666&lt;23347,VLOOKUP(23346,Staffelung,2,FALSE)*365.25,IF(F666&gt;24990,VLOOKUP(24991,Staffelung,2,FALSE)*365.25,VLOOKUP(F666,Staffelung,2,FALSE)*365.25)),Gesamt!$B$26*365.25)))</f>
        <v>23741.25</v>
      </c>
      <c r="Y666" s="52">
        <f t="shared" si="109"/>
        <v>23742</v>
      </c>
      <c r="Z666" s="53">
        <f t="shared" si="113"/>
        <v>65</v>
      </c>
      <c r="AA666" s="55">
        <f>IF(YEAR(Y666)&lt;=YEAR(Gesamt!$B$2),0,IF(V666&lt;Gesamt!$B$32,(IF(I666=0,G666,I666)+365.25*Gesamt!$B$32),0))</f>
        <v>0</v>
      </c>
      <c r="AB666" s="56">
        <f>IF(U666&lt;Gesamt!$B$36,Gesamt!$C$36,IF(U666&lt;Gesamt!$B$37,Gesamt!$C$37,IF(U666&lt;Gesamt!$B$38,Gesamt!$C$38,Gesamt!$C$39)))</f>
        <v>0</v>
      </c>
      <c r="AC666" s="36">
        <f>IF(AA666&gt;0,IF(AA666&lt;X666,K666/12*Gesamt!$C$32*(1+L666)^(Gesamt!$B$32-VB!V666)*(1+$K$4),0),0)</f>
        <v>0</v>
      </c>
      <c r="AD666" s="36">
        <f>(AC666/Gesamt!$B$32*V666/((1+Gesamt!$B$29)^(Gesamt!$B$32-VB!V666))*(1+AB666))</f>
        <v>0</v>
      </c>
      <c r="AE666" s="55">
        <f>IF(YEAR($Y666)&lt;=YEAR(Gesamt!$B$2),0,IF($V666&lt;Gesamt!$B$33,(IF($I666=0,$G666,$I666)+365.25*Gesamt!$B$33),0))</f>
        <v>0</v>
      </c>
      <c r="AF666" s="36" t="b">
        <f>IF(AE666&gt;0,IF(AE666&lt;$Y666,$K666/12*Gesamt!$C$33*(1+$L666)^(Gesamt!$B$33-VB!$V666)*(1+$K$4),IF(W666&gt;=35,K666/12*Gesamt!$C$33*(1+L666)^(W666-VB!V666)*(1+$K$4),0)))</f>
        <v>0</v>
      </c>
      <c r="AG666" s="36">
        <f>IF(W666&gt;=40,(AF666/Gesamt!$B$33*V666/((1+Gesamt!$B$29)^(Gesamt!$B$33-VB!V666))*(1+AB666)),IF(W666&gt;=35,(AF666/W666*V666/((1+Gesamt!$B$29)^(W666-VB!V666))*(1+AB666)),0))</f>
        <v>0</v>
      </c>
    </row>
    <row r="667" spans="4:33" x14ac:dyDescent="0.15">
      <c r="D667" s="41"/>
      <c r="F667" s="40"/>
      <c r="G667" s="40"/>
      <c r="J667" s="47"/>
      <c r="K667" s="32">
        <f t="shared" ref="K667:K730" si="114">J667*12</f>
        <v>0</v>
      </c>
      <c r="L667" s="48">
        <v>1.4999999999999999E-2</v>
      </c>
      <c r="M667" s="49">
        <f t="shared" ref="M667:M730" si="115">+O667-N667</f>
        <v>-50.997946611909654</v>
      </c>
      <c r="N667" s="50">
        <f>(Gesamt!$B$2-IF(H667=0,G667,H667))/365.25</f>
        <v>116</v>
      </c>
      <c r="O667" s="50">
        <f t="shared" si="110"/>
        <v>65.002053388090346</v>
      </c>
      <c r="P667" s="51">
        <f>IF(AND(OR(AND(H667&lt;=Gesamt!$B$11,G667&lt;=Gesamt!$B$11),AND(H667&gt;0,H667&lt;=Gesamt!$B$11)), O667&gt;=Gesamt!$B$4),VLOOKUP(O667,Gesamt!$B$4:$C$9,2),0)</f>
        <v>12</v>
      </c>
      <c r="Q667" s="37">
        <f>IF(M667&gt;0,((P667*K667/12)/O667*N667*((1+L667)^M667))/((1+Gesamt!$B$29)^(O667-N667)),0)</f>
        <v>0</v>
      </c>
      <c r="R667" s="52">
        <f>(F667+(IF(C667="W",IF(F667&lt;23347,VLOOKUP(23346,Staffelung,2,FALSE)*365.25,IF(F667&gt;24990,VLOOKUP(24991,Staffelung,2,FALSE)*365.25,VLOOKUP(F667,Staffelung,2,FALSE)*365.25)),Gesamt!$B$26*365.25)))</f>
        <v>23741.25</v>
      </c>
      <c r="S667" s="52">
        <f t="shared" ref="S667:S730" si="116">EOMONTH(R667,0)</f>
        <v>23742</v>
      </c>
      <c r="T667" s="53">
        <f t="shared" si="111"/>
        <v>65</v>
      </c>
      <c r="U667" s="49">
        <f t="shared" ref="U667:U730" si="117">+W667-V667</f>
        <v>-50.997946611909654</v>
      </c>
      <c r="V667" s="50">
        <f>(Gesamt!$B$2-IF(I667=0,G667,I667))/365.25</f>
        <v>116</v>
      </c>
      <c r="W667" s="50">
        <f t="shared" si="112"/>
        <v>65.002053388090346</v>
      </c>
      <c r="X667" s="54">
        <f>(F667+(IF(C667="W",IF(F667&lt;23347,VLOOKUP(23346,Staffelung,2,FALSE)*365.25,IF(F667&gt;24990,VLOOKUP(24991,Staffelung,2,FALSE)*365.25,VLOOKUP(F667,Staffelung,2,FALSE)*365.25)),Gesamt!$B$26*365.25)))</f>
        <v>23741.25</v>
      </c>
      <c r="Y667" s="52">
        <f t="shared" ref="Y667:Y730" si="118">S667</f>
        <v>23742</v>
      </c>
      <c r="Z667" s="53">
        <f t="shared" si="113"/>
        <v>65</v>
      </c>
      <c r="AA667" s="55">
        <f>IF(YEAR(Y667)&lt;=YEAR(Gesamt!$B$2),0,IF(V667&lt;Gesamt!$B$32,(IF(I667=0,G667,I667)+365.25*Gesamt!$B$32),0))</f>
        <v>0</v>
      </c>
      <c r="AB667" s="56">
        <f>IF(U667&lt;Gesamt!$B$36,Gesamt!$C$36,IF(U667&lt;Gesamt!$B$37,Gesamt!$C$37,IF(U667&lt;Gesamt!$B$38,Gesamt!$C$38,Gesamt!$C$39)))</f>
        <v>0</v>
      </c>
      <c r="AC667" s="36">
        <f>IF(AA667&gt;0,IF(AA667&lt;X667,K667/12*Gesamt!$C$32*(1+L667)^(Gesamt!$B$32-VB!V667)*(1+$K$4),0),0)</f>
        <v>0</v>
      </c>
      <c r="AD667" s="36">
        <f>(AC667/Gesamt!$B$32*V667/((1+Gesamt!$B$29)^(Gesamt!$B$32-VB!V667))*(1+AB667))</f>
        <v>0</v>
      </c>
      <c r="AE667" s="55">
        <f>IF(YEAR($Y667)&lt;=YEAR(Gesamt!$B$2),0,IF($V667&lt;Gesamt!$B$33,(IF($I667=0,$G667,$I667)+365.25*Gesamt!$B$33),0))</f>
        <v>0</v>
      </c>
      <c r="AF667" s="36" t="b">
        <f>IF(AE667&gt;0,IF(AE667&lt;$Y667,$K667/12*Gesamt!$C$33*(1+$L667)^(Gesamt!$B$33-VB!$V667)*(1+$K$4),IF(W667&gt;=35,K667/12*Gesamt!$C$33*(1+L667)^(W667-VB!V667)*(1+$K$4),0)))</f>
        <v>0</v>
      </c>
      <c r="AG667" s="36">
        <f>IF(W667&gt;=40,(AF667/Gesamt!$B$33*V667/((1+Gesamt!$B$29)^(Gesamt!$B$33-VB!V667))*(1+AB667)),IF(W667&gt;=35,(AF667/W667*V667/((1+Gesamt!$B$29)^(W667-VB!V667))*(1+AB667)),0))</f>
        <v>0</v>
      </c>
    </row>
    <row r="668" spans="4:33" x14ac:dyDescent="0.15">
      <c r="D668" s="41"/>
      <c r="F668" s="40"/>
      <c r="G668" s="40"/>
      <c r="J668" s="47"/>
      <c r="K668" s="32">
        <f t="shared" si="114"/>
        <v>0</v>
      </c>
      <c r="L668" s="48">
        <v>1.4999999999999999E-2</v>
      </c>
      <c r="M668" s="49">
        <f t="shared" si="115"/>
        <v>-50.997946611909654</v>
      </c>
      <c r="N668" s="50">
        <f>(Gesamt!$B$2-IF(H668=0,G668,H668))/365.25</f>
        <v>116</v>
      </c>
      <c r="O668" s="50">
        <f t="shared" si="110"/>
        <v>65.002053388090346</v>
      </c>
      <c r="P668" s="51">
        <f>IF(AND(OR(AND(H668&lt;=Gesamt!$B$11,G668&lt;=Gesamt!$B$11),AND(H668&gt;0,H668&lt;=Gesamt!$B$11)), O668&gt;=Gesamt!$B$4),VLOOKUP(O668,Gesamt!$B$4:$C$9,2),0)</f>
        <v>12</v>
      </c>
      <c r="Q668" s="37">
        <f>IF(M668&gt;0,((P668*K668/12)/O668*N668*((1+L668)^M668))/((1+Gesamt!$B$29)^(O668-N668)),0)</f>
        <v>0</v>
      </c>
      <c r="R668" s="52">
        <f>(F668+(IF(C668="W",IF(F668&lt;23347,VLOOKUP(23346,Staffelung,2,FALSE)*365.25,IF(F668&gt;24990,VLOOKUP(24991,Staffelung,2,FALSE)*365.25,VLOOKUP(F668,Staffelung,2,FALSE)*365.25)),Gesamt!$B$26*365.25)))</f>
        <v>23741.25</v>
      </c>
      <c r="S668" s="52">
        <f t="shared" si="116"/>
        <v>23742</v>
      </c>
      <c r="T668" s="53">
        <f t="shared" si="111"/>
        <v>65</v>
      </c>
      <c r="U668" s="49">
        <f t="shared" si="117"/>
        <v>-50.997946611909654</v>
      </c>
      <c r="V668" s="50">
        <f>(Gesamt!$B$2-IF(I668=0,G668,I668))/365.25</f>
        <v>116</v>
      </c>
      <c r="W668" s="50">
        <f t="shared" si="112"/>
        <v>65.002053388090346</v>
      </c>
      <c r="X668" s="54">
        <f>(F668+(IF(C668="W",IF(F668&lt;23347,VLOOKUP(23346,Staffelung,2,FALSE)*365.25,IF(F668&gt;24990,VLOOKUP(24991,Staffelung,2,FALSE)*365.25,VLOOKUP(F668,Staffelung,2,FALSE)*365.25)),Gesamt!$B$26*365.25)))</f>
        <v>23741.25</v>
      </c>
      <c r="Y668" s="52">
        <f t="shared" si="118"/>
        <v>23742</v>
      </c>
      <c r="Z668" s="53">
        <f t="shared" si="113"/>
        <v>65</v>
      </c>
      <c r="AA668" s="55">
        <f>IF(YEAR(Y668)&lt;=YEAR(Gesamt!$B$2),0,IF(V668&lt;Gesamt!$B$32,(IF(I668=0,G668,I668)+365.25*Gesamt!$B$32),0))</f>
        <v>0</v>
      </c>
      <c r="AB668" s="56">
        <f>IF(U668&lt;Gesamt!$B$36,Gesamt!$C$36,IF(U668&lt;Gesamt!$B$37,Gesamt!$C$37,IF(U668&lt;Gesamt!$B$38,Gesamt!$C$38,Gesamt!$C$39)))</f>
        <v>0</v>
      </c>
      <c r="AC668" s="36">
        <f>IF(AA668&gt;0,IF(AA668&lt;X668,K668/12*Gesamt!$C$32*(1+L668)^(Gesamt!$B$32-VB!V668)*(1+$K$4),0),0)</f>
        <v>0</v>
      </c>
      <c r="AD668" s="36">
        <f>(AC668/Gesamt!$B$32*V668/((1+Gesamt!$B$29)^(Gesamt!$B$32-VB!V668))*(1+AB668))</f>
        <v>0</v>
      </c>
      <c r="AE668" s="55">
        <f>IF(YEAR($Y668)&lt;=YEAR(Gesamt!$B$2),0,IF($V668&lt;Gesamt!$B$33,(IF($I668=0,$G668,$I668)+365.25*Gesamt!$B$33),0))</f>
        <v>0</v>
      </c>
      <c r="AF668" s="36" t="b">
        <f>IF(AE668&gt;0,IF(AE668&lt;$Y668,$K668/12*Gesamt!$C$33*(1+$L668)^(Gesamt!$B$33-VB!$V668)*(1+$K$4),IF(W668&gt;=35,K668/12*Gesamt!$C$33*(1+L668)^(W668-VB!V668)*(1+$K$4),0)))</f>
        <v>0</v>
      </c>
      <c r="AG668" s="36">
        <f>IF(W668&gt;=40,(AF668/Gesamt!$B$33*V668/((1+Gesamt!$B$29)^(Gesamt!$B$33-VB!V668))*(1+AB668)),IF(W668&gt;=35,(AF668/W668*V668/((1+Gesamt!$B$29)^(W668-VB!V668))*(1+AB668)),0))</f>
        <v>0</v>
      </c>
    </row>
    <row r="669" spans="4:33" x14ac:dyDescent="0.15">
      <c r="D669" s="41"/>
      <c r="F669" s="40"/>
      <c r="G669" s="40"/>
      <c r="J669" s="47"/>
      <c r="K669" s="32">
        <f t="shared" si="114"/>
        <v>0</v>
      </c>
      <c r="L669" s="48">
        <v>1.4999999999999999E-2</v>
      </c>
      <c r="M669" s="49">
        <f t="shared" si="115"/>
        <v>-50.997946611909654</v>
      </c>
      <c r="N669" s="50">
        <f>(Gesamt!$B$2-IF(H669=0,G669,H669))/365.25</f>
        <v>116</v>
      </c>
      <c r="O669" s="50">
        <f t="shared" si="110"/>
        <v>65.002053388090346</v>
      </c>
      <c r="P669" s="51">
        <f>IF(AND(OR(AND(H669&lt;=Gesamt!$B$11,G669&lt;=Gesamt!$B$11),AND(H669&gt;0,H669&lt;=Gesamt!$B$11)), O669&gt;=Gesamt!$B$4),VLOOKUP(O669,Gesamt!$B$4:$C$9,2),0)</f>
        <v>12</v>
      </c>
      <c r="Q669" s="37">
        <f>IF(M669&gt;0,((P669*K669/12)/O669*N669*((1+L669)^M669))/((1+Gesamt!$B$29)^(O669-N669)),0)</f>
        <v>0</v>
      </c>
      <c r="R669" s="52">
        <f>(F669+(IF(C669="W",IF(F669&lt;23347,VLOOKUP(23346,Staffelung,2,FALSE)*365.25,IF(F669&gt;24990,VLOOKUP(24991,Staffelung,2,FALSE)*365.25,VLOOKUP(F669,Staffelung,2,FALSE)*365.25)),Gesamt!$B$26*365.25)))</f>
        <v>23741.25</v>
      </c>
      <c r="S669" s="52">
        <f t="shared" si="116"/>
        <v>23742</v>
      </c>
      <c r="T669" s="53">
        <f t="shared" si="111"/>
        <v>65</v>
      </c>
      <c r="U669" s="49">
        <f t="shared" si="117"/>
        <v>-50.997946611909654</v>
      </c>
      <c r="V669" s="50">
        <f>(Gesamt!$B$2-IF(I669=0,G669,I669))/365.25</f>
        <v>116</v>
      </c>
      <c r="W669" s="50">
        <f t="shared" si="112"/>
        <v>65.002053388090346</v>
      </c>
      <c r="X669" s="54">
        <f>(F669+(IF(C669="W",IF(F669&lt;23347,VLOOKUP(23346,Staffelung,2,FALSE)*365.25,IF(F669&gt;24990,VLOOKUP(24991,Staffelung,2,FALSE)*365.25,VLOOKUP(F669,Staffelung,2,FALSE)*365.25)),Gesamt!$B$26*365.25)))</f>
        <v>23741.25</v>
      </c>
      <c r="Y669" s="52">
        <f t="shared" si="118"/>
        <v>23742</v>
      </c>
      <c r="Z669" s="53">
        <f t="shared" si="113"/>
        <v>65</v>
      </c>
      <c r="AA669" s="55">
        <f>IF(YEAR(Y669)&lt;=YEAR(Gesamt!$B$2),0,IF(V669&lt;Gesamt!$B$32,(IF(I669=0,G669,I669)+365.25*Gesamt!$B$32),0))</f>
        <v>0</v>
      </c>
      <c r="AB669" s="56">
        <f>IF(U669&lt;Gesamt!$B$36,Gesamt!$C$36,IF(U669&lt;Gesamt!$B$37,Gesamt!$C$37,IF(U669&lt;Gesamt!$B$38,Gesamt!$C$38,Gesamt!$C$39)))</f>
        <v>0</v>
      </c>
      <c r="AC669" s="36">
        <f>IF(AA669&gt;0,IF(AA669&lt;X669,K669/12*Gesamt!$C$32*(1+L669)^(Gesamt!$B$32-VB!V669)*(1+$K$4),0),0)</f>
        <v>0</v>
      </c>
      <c r="AD669" s="36">
        <f>(AC669/Gesamt!$B$32*V669/((1+Gesamt!$B$29)^(Gesamt!$B$32-VB!V669))*(1+AB669))</f>
        <v>0</v>
      </c>
      <c r="AE669" s="55">
        <f>IF(YEAR($Y669)&lt;=YEAR(Gesamt!$B$2),0,IF($V669&lt;Gesamt!$B$33,(IF($I669=0,$G669,$I669)+365.25*Gesamt!$B$33),0))</f>
        <v>0</v>
      </c>
      <c r="AF669" s="36" t="b">
        <f>IF(AE669&gt;0,IF(AE669&lt;$Y669,$K669/12*Gesamt!$C$33*(1+$L669)^(Gesamt!$B$33-VB!$V669)*(1+$K$4),IF(W669&gt;=35,K669/12*Gesamt!$C$33*(1+L669)^(W669-VB!V669)*(1+$K$4),0)))</f>
        <v>0</v>
      </c>
      <c r="AG669" s="36">
        <f>IF(W669&gt;=40,(AF669/Gesamt!$B$33*V669/((1+Gesamt!$B$29)^(Gesamt!$B$33-VB!V669))*(1+AB669)),IF(W669&gt;=35,(AF669/W669*V669/((1+Gesamt!$B$29)^(W669-VB!V669))*(1+AB669)),0))</f>
        <v>0</v>
      </c>
    </row>
    <row r="670" spans="4:33" x14ac:dyDescent="0.15">
      <c r="D670" s="41"/>
      <c r="F670" s="40"/>
      <c r="G670" s="40"/>
      <c r="J670" s="47"/>
      <c r="K670" s="32">
        <f t="shared" si="114"/>
        <v>0</v>
      </c>
      <c r="L670" s="48">
        <v>1.4999999999999999E-2</v>
      </c>
      <c r="M670" s="49">
        <f t="shared" si="115"/>
        <v>-50.997946611909654</v>
      </c>
      <c r="N670" s="50">
        <f>(Gesamt!$B$2-IF(H670=0,G670,H670))/365.25</f>
        <v>116</v>
      </c>
      <c r="O670" s="50">
        <f t="shared" si="110"/>
        <v>65.002053388090346</v>
      </c>
      <c r="P670" s="51">
        <f>IF(AND(OR(AND(H670&lt;=Gesamt!$B$11,G670&lt;=Gesamt!$B$11),AND(H670&gt;0,H670&lt;=Gesamt!$B$11)), O670&gt;=Gesamt!$B$4),VLOOKUP(O670,Gesamt!$B$4:$C$9,2),0)</f>
        <v>12</v>
      </c>
      <c r="Q670" s="37">
        <f>IF(M670&gt;0,((P670*K670/12)/O670*N670*((1+L670)^M670))/((1+Gesamt!$B$29)^(O670-N670)),0)</f>
        <v>0</v>
      </c>
      <c r="R670" s="52">
        <f>(F670+(IF(C670="W",IF(F670&lt;23347,VLOOKUP(23346,Staffelung,2,FALSE)*365.25,IF(F670&gt;24990,VLOOKUP(24991,Staffelung,2,FALSE)*365.25,VLOOKUP(F670,Staffelung,2,FALSE)*365.25)),Gesamt!$B$26*365.25)))</f>
        <v>23741.25</v>
      </c>
      <c r="S670" s="52">
        <f t="shared" si="116"/>
        <v>23742</v>
      </c>
      <c r="T670" s="53">
        <f t="shared" si="111"/>
        <v>65</v>
      </c>
      <c r="U670" s="49">
        <f t="shared" si="117"/>
        <v>-50.997946611909654</v>
      </c>
      <c r="V670" s="50">
        <f>(Gesamt!$B$2-IF(I670=0,G670,I670))/365.25</f>
        <v>116</v>
      </c>
      <c r="W670" s="50">
        <f t="shared" si="112"/>
        <v>65.002053388090346</v>
      </c>
      <c r="X670" s="54">
        <f>(F670+(IF(C670="W",IF(F670&lt;23347,VLOOKUP(23346,Staffelung,2,FALSE)*365.25,IF(F670&gt;24990,VLOOKUP(24991,Staffelung,2,FALSE)*365.25,VLOOKUP(F670,Staffelung,2,FALSE)*365.25)),Gesamt!$B$26*365.25)))</f>
        <v>23741.25</v>
      </c>
      <c r="Y670" s="52">
        <f t="shared" si="118"/>
        <v>23742</v>
      </c>
      <c r="Z670" s="53">
        <f t="shared" si="113"/>
        <v>65</v>
      </c>
      <c r="AA670" s="55">
        <f>IF(YEAR(Y670)&lt;=YEAR(Gesamt!$B$2),0,IF(V670&lt;Gesamt!$B$32,(IF(I670=0,G670,I670)+365.25*Gesamt!$B$32),0))</f>
        <v>0</v>
      </c>
      <c r="AB670" s="56">
        <f>IF(U670&lt;Gesamt!$B$36,Gesamt!$C$36,IF(U670&lt;Gesamt!$B$37,Gesamt!$C$37,IF(U670&lt;Gesamt!$B$38,Gesamt!$C$38,Gesamt!$C$39)))</f>
        <v>0</v>
      </c>
      <c r="AC670" s="36">
        <f>IF(AA670&gt;0,IF(AA670&lt;X670,K670/12*Gesamt!$C$32*(1+L670)^(Gesamt!$B$32-VB!V670)*(1+$K$4),0),0)</f>
        <v>0</v>
      </c>
      <c r="AD670" s="36">
        <f>(AC670/Gesamt!$B$32*V670/((1+Gesamt!$B$29)^(Gesamt!$B$32-VB!V670))*(1+AB670))</f>
        <v>0</v>
      </c>
      <c r="AE670" s="55">
        <f>IF(YEAR($Y670)&lt;=YEAR(Gesamt!$B$2),0,IF($V670&lt;Gesamt!$B$33,(IF($I670=0,$G670,$I670)+365.25*Gesamt!$B$33),0))</f>
        <v>0</v>
      </c>
      <c r="AF670" s="36" t="b">
        <f>IF(AE670&gt;0,IF(AE670&lt;$Y670,$K670/12*Gesamt!$C$33*(1+$L670)^(Gesamt!$B$33-VB!$V670)*(1+$K$4),IF(W670&gt;=35,K670/12*Gesamt!$C$33*(1+L670)^(W670-VB!V670)*(1+$K$4),0)))</f>
        <v>0</v>
      </c>
      <c r="AG670" s="36">
        <f>IF(W670&gt;=40,(AF670/Gesamt!$B$33*V670/((1+Gesamt!$B$29)^(Gesamt!$B$33-VB!V670))*(1+AB670)),IF(W670&gt;=35,(AF670/W670*V670/((1+Gesamt!$B$29)^(W670-VB!V670))*(1+AB670)),0))</f>
        <v>0</v>
      </c>
    </row>
    <row r="671" spans="4:33" x14ac:dyDescent="0.15">
      <c r="D671" s="41"/>
      <c r="F671" s="40"/>
      <c r="G671" s="40"/>
      <c r="J671" s="47"/>
      <c r="K671" s="32">
        <f t="shared" si="114"/>
        <v>0</v>
      </c>
      <c r="L671" s="48">
        <v>1.4999999999999999E-2</v>
      </c>
      <c r="M671" s="49">
        <f t="shared" si="115"/>
        <v>-50.997946611909654</v>
      </c>
      <c r="N671" s="50">
        <f>(Gesamt!$B$2-IF(H671=0,G671,H671))/365.25</f>
        <v>116</v>
      </c>
      <c r="O671" s="50">
        <f t="shared" si="110"/>
        <v>65.002053388090346</v>
      </c>
      <c r="P671" s="51">
        <f>IF(AND(OR(AND(H671&lt;=Gesamt!$B$11,G671&lt;=Gesamt!$B$11),AND(H671&gt;0,H671&lt;=Gesamt!$B$11)), O671&gt;=Gesamt!$B$4),VLOOKUP(O671,Gesamt!$B$4:$C$9,2),0)</f>
        <v>12</v>
      </c>
      <c r="Q671" s="37">
        <f>IF(M671&gt;0,((P671*K671/12)/O671*N671*((1+L671)^M671))/((1+Gesamt!$B$29)^(O671-N671)),0)</f>
        <v>0</v>
      </c>
      <c r="R671" s="52">
        <f>(F671+(IF(C671="W",IF(F671&lt;23347,VLOOKUP(23346,Staffelung,2,FALSE)*365.25,IF(F671&gt;24990,VLOOKUP(24991,Staffelung,2,FALSE)*365.25,VLOOKUP(F671,Staffelung,2,FALSE)*365.25)),Gesamt!$B$26*365.25)))</f>
        <v>23741.25</v>
      </c>
      <c r="S671" s="52">
        <f t="shared" si="116"/>
        <v>23742</v>
      </c>
      <c r="T671" s="53">
        <f t="shared" si="111"/>
        <v>65</v>
      </c>
      <c r="U671" s="49">
        <f t="shared" si="117"/>
        <v>-50.997946611909654</v>
      </c>
      <c r="V671" s="50">
        <f>(Gesamt!$B$2-IF(I671=0,G671,I671))/365.25</f>
        <v>116</v>
      </c>
      <c r="W671" s="50">
        <f t="shared" si="112"/>
        <v>65.002053388090346</v>
      </c>
      <c r="X671" s="54">
        <f>(F671+(IF(C671="W",IF(F671&lt;23347,VLOOKUP(23346,Staffelung,2,FALSE)*365.25,IF(F671&gt;24990,VLOOKUP(24991,Staffelung,2,FALSE)*365.25,VLOOKUP(F671,Staffelung,2,FALSE)*365.25)),Gesamt!$B$26*365.25)))</f>
        <v>23741.25</v>
      </c>
      <c r="Y671" s="52">
        <f t="shared" si="118"/>
        <v>23742</v>
      </c>
      <c r="Z671" s="53">
        <f t="shared" si="113"/>
        <v>65</v>
      </c>
      <c r="AA671" s="55">
        <f>IF(YEAR(Y671)&lt;=YEAR(Gesamt!$B$2),0,IF(V671&lt;Gesamt!$B$32,(IF(I671=0,G671,I671)+365.25*Gesamt!$B$32),0))</f>
        <v>0</v>
      </c>
      <c r="AB671" s="56">
        <f>IF(U671&lt;Gesamt!$B$36,Gesamt!$C$36,IF(U671&lt;Gesamt!$B$37,Gesamt!$C$37,IF(U671&lt;Gesamt!$B$38,Gesamt!$C$38,Gesamt!$C$39)))</f>
        <v>0</v>
      </c>
      <c r="AC671" s="36">
        <f>IF(AA671&gt;0,IF(AA671&lt;X671,K671/12*Gesamt!$C$32*(1+L671)^(Gesamt!$B$32-VB!V671)*(1+$K$4),0),0)</f>
        <v>0</v>
      </c>
      <c r="AD671" s="36">
        <f>(AC671/Gesamt!$B$32*V671/((1+Gesamt!$B$29)^(Gesamt!$B$32-VB!V671))*(1+AB671))</f>
        <v>0</v>
      </c>
      <c r="AE671" s="55">
        <f>IF(YEAR($Y671)&lt;=YEAR(Gesamt!$B$2),0,IF($V671&lt;Gesamt!$B$33,(IF($I671=0,$G671,$I671)+365.25*Gesamt!$B$33),0))</f>
        <v>0</v>
      </c>
      <c r="AF671" s="36" t="b">
        <f>IF(AE671&gt;0,IF(AE671&lt;$Y671,$K671/12*Gesamt!$C$33*(1+$L671)^(Gesamt!$B$33-VB!$V671)*(1+$K$4),IF(W671&gt;=35,K671/12*Gesamt!$C$33*(1+L671)^(W671-VB!V671)*(1+$K$4),0)))</f>
        <v>0</v>
      </c>
      <c r="AG671" s="36">
        <f>IF(W671&gt;=40,(AF671/Gesamt!$B$33*V671/((1+Gesamt!$B$29)^(Gesamt!$B$33-VB!V671))*(1+AB671)),IF(W671&gt;=35,(AF671/W671*V671/((1+Gesamt!$B$29)^(W671-VB!V671))*(1+AB671)),0))</f>
        <v>0</v>
      </c>
    </row>
    <row r="672" spans="4:33" x14ac:dyDescent="0.15">
      <c r="D672" s="41"/>
      <c r="F672" s="40"/>
      <c r="G672" s="40"/>
      <c r="J672" s="47"/>
      <c r="K672" s="32">
        <f t="shared" si="114"/>
        <v>0</v>
      </c>
      <c r="L672" s="48">
        <v>1.4999999999999999E-2</v>
      </c>
      <c r="M672" s="49">
        <f t="shared" si="115"/>
        <v>-50.997946611909654</v>
      </c>
      <c r="N672" s="50">
        <f>(Gesamt!$B$2-IF(H672=0,G672,H672))/365.25</f>
        <v>116</v>
      </c>
      <c r="O672" s="50">
        <f t="shared" si="110"/>
        <v>65.002053388090346</v>
      </c>
      <c r="P672" s="51">
        <f>IF(AND(OR(AND(H672&lt;=Gesamt!$B$11,G672&lt;=Gesamt!$B$11),AND(H672&gt;0,H672&lt;=Gesamt!$B$11)), O672&gt;=Gesamt!$B$4),VLOOKUP(O672,Gesamt!$B$4:$C$9,2),0)</f>
        <v>12</v>
      </c>
      <c r="Q672" s="37">
        <f>IF(M672&gt;0,((P672*K672/12)/O672*N672*((1+L672)^M672))/((1+Gesamt!$B$29)^(O672-N672)),0)</f>
        <v>0</v>
      </c>
      <c r="R672" s="52">
        <f>(F672+(IF(C672="W",IF(F672&lt;23347,VLOOKUP(23346,Staffelung,2,FALSE)*365.25,IF(F672&gt;24990,VLOOKUP(24991,Staffelung,2,FALSE)*365.25,VLOOKUP(F672,Staffelung,2,FALSE)*365.25)),Gesamt!$B$26*365.25)))</f>
        <v>23741.25</v>
      </c>
      <c r="S672" s="52">
        <f t="shared" si="116"/>
        <v>23742</v>
      </c>
      <c r="T672" s="53">
        <f t="shared" si="111"/>
        <v>65</v>
      </c>
      <c r="U672" s="49">
        <f t="shared" si="117"/>
        <v>-50.997946611909654</v>
      </c>
      <c r="V672" s="50">
        <f>(Gesamt!$B$2-IF(I672=0,G672,I672))/365.25</f>
        <v>116</v>
      </c>
      <c r="W672" s="50">
        <f t="shared" si="112"/>
        <v>65.002053388090346</v>
      </c>
      <c r="X672" s="54">
        <f>(F672+(IF(C672="W",IF(F672&lt;23347,VLOOKUP(23346,Staffelung,2,FALSE)*365.25,IF(F672&gt;24990,VLOOKUP(24991,Staffelung,2,FALSE)*365.25,VLOOKUP(F672,Staffelung,2,FALSE)*365.25)),Gesamt!$B$26*365.25)))</f>
        <v>23741.25</v>
      </c>
      <c r="Y672" s="52">
        <f t="shared" si="118"/>
        <v>23742</v>
      </c>
      <c r="Z672" s="53">
        <f t="shared" si="113"/>
        <v>65</v>
      </c>
      <c r="AA672" s="55">
        <f>IF(YEAR(Y672)&lt;=YEAR(Gesamt!$B$2),0,IF(V672&lt;Gesamt!$B$32,(IF(I672=0,G672,I672)+365.25*Gesamt!$B$32),0))</f>
        <v>0</v>
      </c>
      <c r="AB672" s="56">
        <f>IF(U672&lt;Gesamt!$B$36,Gesamt!$C$36,IF(U672&lt;Gesamt!$B$37,Gesamt!$C$37,IF(U672&lt;Gesamt!$B$38,Gesamt!$C$38,Gesamt!$C$39)))</f>
        <v>0</v>
      </c>
      <c r="AC672" s="36">
        <f>IF(AA672&gt;0,IF(AA672&lt;X672,K672/12*Gesamt!$C$32*(1+L672)^(Gesamt!$B$32-VB!V672)*(1+$K$4),0),0)</f>
        <v>0</v>
      </c>
      <c r="AD672" s="36">
        <f>(AC672/Gesamt!$B$32*V672/((1+Gesamt!$B$29)^(Gesamt!$B$32-VB!V672))*(1+AB672))</f>
        <v>0</v>
      </c>
      <c r="AE672" s="55">
        <f>IF(YEAR($Y672)&lt;=YEAR(Gesamt!$B$2),0,IF($V672&lt;Gesamt!$B$33,(IF($I672=0,$G672,$I672)+365.25*Gesamt!$B$33),0))</f>
        <v>0</v>
      </c>
      <c r="AF672" s="36" t="b">
        <f>IF(AE672&gt;0,IF(AE672&lt;$Y672,$K672/12*Gesamt!$C$33*(1+$L672)^(Gesamt!$B$33-VB!$V672)*(1+$K$4),IF(W672&gt;=35,K672/12*Gesamt!$C$33*(1+L672)^(W672-VB!V672)*(1+$K$4),0)))</f>
        <v>0</v>
      </c>
      <c r="AG672" s="36">
        <f>IF(W672&gt;=40,(AF672/Gesamt!$B$33*V672/((1+Gesamt!$B$29)^(Gesamt!$B$33-VB!V672))*(1+AB672)),IF(W672&gt;=35,(AF672/W672*V672/((1+Gesamt!$B$29)^(W672-VB!V672))*(1+AB672)),0))</f>
        <v>0</v>
      </c>
    </row>
    <row r="673" spans="4:33" x14ac:dyDescent="0.15">
      <c r="D673" s="41"/>
      <c r="F673" s="40"/>
      <c r="G673" s="40"/>
      <c r="J673" s="47"/>
      <c r="K673" s="32">
        <f t="shared" si="114"/>
        <v>0</v>
      </c>
      <c r="L673" s="48">
        <v>1.4999999999999999E-2</v>
      </c>
      <c r="M673" s="49">
        <f t="shared" si="115"/>
        <v>-50.997946611909654</v>
      </c>
      <c r="N673" s="50">
        <f>(Gesamt!$B$2-IF(H673=0,G673,H673))/365.25</f>
        <v>116</v>
      </c>
      <c r="O673" s="50">
        <f t="shared" si="110"/>
        <v>65.002053388090346</v>
      </c>
      <c r="P673" s="51">
        <f>IF(AND(OR(AND(H673&lt;=Gesamt!$B$11,G673&lt;=Gesamt!$B$11),AND(H673&gt;0,H673&lt;=Gesamt!$B$11)), O673&gt;=Gesamt!$B$4),VLOOKUP(O673,Gesamt!$B$4:$C$9,2),0)</f>
        <v>12</v>
      </c>
      <c r="Q673" s="37">
        <f>IF(M673&gt;0,((P673*K673/12)/O673*N673*((1+L673)^M673))/((1+Gesamt!$B$29)^(O673-N673)),0)</f>
        <v>0</v>
      </c>
      <c r="R673" s="52">
        <f>(F673+(IF(C673="W",IF(F673&lt;23347,VLOOKUP(23346,Staffelung,2,FALSE)*365.25,IF(F673&gt;24990,VLOOKUP(24991,Staffelung,2,FALSE)*365.25,VLOOKUP(F673,Staffelung,2,FALSE)*365.25)),Gesamt!$B$26*365.25)))</f>
        <v>23741.25</v>
      </c>
      <c r="S673" s="52">
        <f t="shared" si="116"/>
        <v>23742</v>
      </c>
      <c r="T673" s="53">
        <f t="shared" si="111"/>
        <v>65</v>
      </c>
      <c r="U673" s="49">
        <f t="shared" si="117"/>
        <v>-50.997946611909654</v>
      </c>
      <c r="V673" s="50">
        <f>(Gesamt!$B$2-IF(I673=0,G673,I673))/365.25</f>
        <v>116</v>
      </c>
      <c r="W673" s="50">
        <f t="shared" si="112"/>
        <v>65.002053388090346</v>
      </c>
      <c r="X673" s="54">
        <f>(F673+(IF(C673="W",IF(F673&lt;23347,VLOOKUP(23346,Staffelung,2,FALSE)*365.25,IF(F673&gt;24990,VLOOKUP(24991,Staffelung,2,FALSE)*365.25,VLOOKUP(F673,Staffelung,2,FALSE)*365.25)),Gesamt!$B$26*365.25)))</f>
        <v>23741.25</v>
      </c>
      <c r="Y673" s="52">
        <f t="shared" si="118"/>
        <v>23742</v>
      </c>
      <c r="Z673" s="53">
        <f t="shared" si="113"/>
        <v>65</v>
      </c>
      <c r="AA673" s="55">
        <f>IF(YEAR(Y673)&lt;=YEAR(Gesamt!$B$2),0,IF(V673&lt;Gesamt!$B$32,(IF(I673=0,G673,I673)+365.25*Gesamt!$B$32),0))</f>
        <v>0</v>
      </c>
      <c r="AB673" s="56">
        <f>IF(U673&lt;Gesamt!$B$36,Gesamt!$C$36,IF(U673&lt;Gesamt!$B$37,Gesamt!$C$37,IF(U673&lt;Gesamt!$B$38,Gesamt!$C$38,Gesamt!$C$39)))</f>
        <v>0</v>
      </c>
      <c r="AC673" s="36">
        <f>IF(AA673&gt;0,IF(AA673&lt;X673,K673/12*Gesamt!$C$32*(1+L673)^(Gesamt!$B$32-VB!V673)*(1+$K$4),0),0)</f>
        <v>0</v>
      </c>
      <c r="AD673" s="36">
        <f>(AC673/Gesamt!$B$32*V673/((1+Gesamt!$B$29)^(Gesamt!$B$32-VB!V673))*(1+AB673))</f>
        <v>0</v>
      </c>
      <c r="AE673" s="55">
        <f>IF(YEAR($Y673)&lt;=YEAR(Gesamt!$B$2),0,IF($V673&lt;Gesamt!$B$33,(IF($I673=0,$G673,$I673)+365.25*Gesamt!$B$33),0))</f>
        <v>0</v>
      </c>
      <c r="AF673" s="36" t="b">
        <f>IF(AE673&gt;0,IF(AE673&lt;$Y673,$K673/12*Gesamt!$C$33*(1+$L673)^(Gesamt!$B$33-VB!$V673)*(1+$K$4),IF(W673&gt;=35,K673/12*Gesamt!$C$33*(1+L673)^(W673-VB!V673)*(1+$K$4),0)))</f>
        <v>0</v>
      </c>
      <c r="AG673" s="36">
        <f>IF(W673&gt;=40,(AF673/Gesamt!$B$33*V673/((1+Gesamt!$B$29)^(Gesamt!$B$33-VB!V673))*(1+AB673)),IF(W673&gt;=35,(AF673/W673*V673/((1+Gesamt!$B$29)^(W673-VB!V673))*(1+AB673)),0))</f>
        <v>0</v>
      </c>
    </row>
    <row r="674" spans="4:33" x14ac:dyDescent="0.15">
      <c r="D674" s="41"/>
      <c r="F674" s="40"/>
      <c r="G674" s="40"/>
      <c r="J674" s="47"/>
      <c r="K674" s="32">
        <f t="shared" si="114"/>
        <v>0</v>
      </c>
      <c r="L674" s="48">
        <v>1.4999999999999999E-2</v>
      </c>
      <c r="M674" s="49">
        <f t="shared" si="115"/>
        <v>-50.997946611909654</v>
      </c>
      <c r="N674" s="50">
        <f>(Gesamt!$B$2-IF(H674=0,G674,H674))/365.25</f>
        <v>116</v>
      </c>
      <c r="O674" s="50">
        <f t="shared" si="110"/>
        <v>65.002053388090346</v>
      </c>
      <c r="P674" s="51">
        <f>IF(AND(OR(AND(H674&lt;=Gesamt!$B$11,G674&lt;=Gesamt!$B$11),AND(H674&gt;0,H674&lt;=Gesamt!$B$11)), O674&gt;=Gesamt!$B$4),VLOOKUP(O674,Gesamt!$B$4:$C$9,2),0)</f>
        <v>12</v>
      </c>
      <c r="Q674" s="37">
        <f>IF(M674&gt;0,((P674*K674/12)/O674*N674*((1+L674)^M674))/((1+Gesamt!$B$29)^(O674-N674)),0)</f>
        <v>0</v>
      </c>
      <c r="R674" s="52">
        <f>(F674+(IF(C674="W",IF(F674&lt;23347,VLOOKUP(23346,Staffelung,2,FALSE)*365.25,IF(F674&gt;24990,VLOOKUP(24991,Staffelung,2,FALSE)*365.25,VLOOKUP(F674,Staffelung,2,FALSE)*365.25)),Gesamt!$B$26*365.25)))</f>
        <v>23741.25</v>
      </c>
      <c r="S674" s="52">
        <f t="shared" si="116"/>
        <v>23742</v>
      </c>
      <c r="T674" s="53">
        <f t="shared" si="111"/>
        <v>65</v>
      </c>
      <c r="U674" s="49">
        <f t="shared" si="117"/>
        <v>-50.997946611909654</v>
      </c>
      <c r="V674" s="50">
        <f>(Gesamt!$B$2-IF(I674=0,G674,I674))/365.25</f>
        <v>116</v>
      </c>
      <c r="W674" s="50">
        <f t="shared" si="112"/>
        <v>65.002053388090346</v>
      </c>
      <c r="X674" s="54">
        <f>(F674+(IF(C674="W",IF(F674&lt;23347,VLOOKUP(23346,Staffelung,2,FALSE)*365.25,IF(F674&gt;24990,VLOOKUP(24991,Staffelung,2,FALSE)*365.25,VLOOKUP(F674,Staffelung,2,FALSE)*365.25)),Gesamt!$B$26*365.25)))</f>
        <v>23741.25</v>
      </c>
      <c r="Y674" s="52">
        <f t="shared" si="118"/>
        <v>23742</v>
      </c>
      <c r="Z674" s="53">
        <f t="shared" si="113"/>
        <v>65</v>
      </c>
      <c r="AA674" s="55">
        <f>IF(YEAR(Y674)&lt;=YEAR(Gesamt!$B$2),0,IF(V674&lt;Gesamt!$B$32,(IF(I674=0,G674,I674)+365.25*Gesamt!$B$32),0))</f>
        <v>0</v>
      </c>
      <c r="AB674" s="56">
        <f>IF(U674&lt;Gesamt!$B$36,Gesamt!$C$36,IF(U674&lt;Gesamt!$B$37,Gesamt!$C$37,IF(U674&lt;Gesamt!$B$38,Gesamt!$C$38,Gesamt!$C$39)))</f>
        <v>0</v>
      </c>
      <c r="AC674" s="36">
        <f>IF(AA674&gt;0,IF(AA674&lt;X674,K674/12*Gesamt!$C$32*(1+L674)^(Gesamt!$B$32-VB!V674)*(1+$K$4),0),0)</f>
        <v>0</v>
      </c>
      <c r="AD674" s="36">
        <f>(AC674/Gesamt!$B$32*V674/((1+Gesamt!$B$29)^(Gesamt!$B$32-VB!V674))*(1+AB674))</f>
        <v>0</v>
      </c>
      <c r="AE674" s="55">
        <f>IF(YEAR($Y674)&lt;=YEAR(Gesamt!$B$2),0,IF($V674&lt;Gesamt!$B$33,(IF($I674=0,$G674,$I674)+365.25*Gesamt!$B$33),0))</f>
        <v>0</v>
      </c>
      <c r="AF674" s="36" t="b">
        <f>IF(AE674&gt;0,IF(AE674&lt;$Y674,$K674/12*Gesamt!$C$33*(1+$L674)^(Gesamt!$B$33-VB!$V674)*(1+$K$4),IF(W674&gt;=35,K674/12*Gesamt!$C$33*(1+L674)^(W674-VB!V674)*(1+$K$4),0)))</f>
        <v>0</v>
      </c>
      <c r="AG674" s="36">
        <f>IF(W674&gt;=40,(AF674/Gesamt!$B$33*V674/((1+Gesamt!$B$29)^(Gesamt!$B$33-VB!V674))*(1+AB674)),IF(W674&gt;=35,(AF674/W674*V674/((1+Gesamt!$B$29)^(W674-VB!V674))*(1+AB674)),0))</f>
        <v>0</v>
      </c>
    </row>
    <row r="675" spans="4:33" x14ac:dyDescent="0.15">
      <c r="D675" s="41"/>
      <c r="F675" s="40"/>
      <c r="G675" s="40"/>
      <c r="J675" s="47"/>
      <c r="K675" s="32">
        <f t="shared" si="114"/>
        <v>0</v>
      </c>
      <c r="L675" s="48">
        <v>1.4999999999999999E-2</v>
      </c>
      <c r="M675" s="49">
        <f t="shared" si="115"/>
        <v>-50.997946611909654</v>
      </c>
      <c r="N675" s="50">
        <f>(Gesamt!$B$2-IF(H675=0,G675,H675))/365.25</f>
        <v>116</v>
      </c>
      <c r="O675" s="50">
        <f t="shared" si="110"/>
        <v>65.002053388090346</v>
      </c>
      <c r="P675" s="51">
        <f>IF(AND(OR(AND(H675&lt;=Gesamt!$B$11,G675&lt;=Gesamt!$B$11),AND(H675&gt;0,H675&lt;=Gesamt!$B$11)), O675&gt;=Gesamt!$B$4),VLOOKUP(O675,Gesamt!$B$4:$C$9,2),0)</f>
        <v>12</v>
      </c>
      <c r="Q675" s="37">
        <f>IF(M675&gt;0,((P675*K675/12)/O675*N675*((1+L675)^M675))/((1+Gesamt!$B$29)^(O675-N675)),0)</f>
        <v>0</v>
      </c>
      <c r="R675" s="52">
        <f>(F675+(IF(C675="W",IF(F675&lt;23347,VLOOKUP(23346,Staffelung,2,FALSE)*365.25,IF(F675&gt;24990,VLOOKUP(24991,Staffelung,2,FALSE)*365.25,VLOOKUP(F675,Staffelung,2,FALSE)*365.25)),Gesamt!$B$26*365.25)))</f>
        <v>23741.25</v>
      </c>
      <c r="S675" s="52">
        <f t="shared" si="116"/>
        <v>23742</v>
      </c>
      <c r="T675" s="53">
        <f t="shared" si="111"/>
        <v>65</v>
      </c>
      <c r="U675" s="49">
        <f t="shared" si="117"/>
        <v>-50.997946611909654</v>
      </c>
      <c r="V675" s="50">
        <f>(Gesamt!$B$2-IF(I675=0,G675,I675))/365.25</f>
        <v>116</v>
      </c>
      <c r="W675" s="50">
        <f t="shared" si="112"/>
        <v>65.002053388090346</v>
      </c>
      <c r="X675" s="54">
        <f>(F675+(IF(C675="W",IF(F675&lt;23347,VLOOKUP(23346,Staffelung,2,FALSE)*365.25,IF(F675&gt;24990,VLOOKUP(24991,Staffelung,2,FALSE)*365.25,VLOOKUP(F675,Staffelung,2,FALSE)*365.25)),Gesamt!$B$26*365.25)))</f>
        <v>23741.25</v>
      </c>
      <c r="Y675" s="52">
        <f t="shared" si="118"/>
        <v>23742</v>
      </c>
      <c r="Z675" s="53">
        <f t="shared" si="113"/>
        <v>65</v>
      </c>
      <c r="AA675" s="55">
        <f>IF(YEAR(Y675)&lt;=YEAR(Gesamt!$B$2),0,IF(V675&lt;Gesamt!$B$32,(IF(I675=0,G675,I675)+365.25*Gesamt!$B$32),0))</f>
        <v>0</v>
      </c>
      <c r="AB675" s="56">
        <f>IF(U675&lt;Gesamt!$B$36,Gesamt!$C$36,IF(U675&lt;Gesamt!$B$37,Gesamt!$C$37,IF(U675&lt;Gesamt!$B$38,Gesamt!$C$38,Gesamt!$C$39)))</f>
        <v>0</v>
      </c>
      <c r="AC675" s="36">
        <f>IF(AA675&gt;0,IF(AA675&lt;X675,K675/12*Gesamt!$C$32*(1+L675)^(Gesamt!$B$32-VB!V675)*(1+$K$4),0),0)</f>
        <v>0</v>
      </c>
      <c r="AD675" s="36">
        <f>(AC675/Gesamt!$B$32*V675/((1+Gesamt!$B$29)^(Gesamt!$B$32-VB!V675))*(1+AB675))</f>
        <v>0</v>
      </c>
      <c r="AE675" s="55">
        <f>IF(YEAR($Y675)&lt;=YEAR(Gesamt!$B$2),0,IF($V675&lt;Gesamt!$B$33,(IF($I675=0,$G675,$I675)+365.25*Gesamt!$B$33),0))</f>
        <v>0</v>
      </c>
      <c r="AF675" s="36" t="b">
        <f>IF(AE675&gt;0,IF(AE675&lt;$Y675,$K675/12*Gesamt!$C$33*(1+$L675)^(Gesamt!$B$33-VB!$V675)*(1+$K$4),IF(W675&gt;=35,K675/12*Gesamt!$C$33*(1+L675)^(W675-VB!V675)*(1+$K$4),0)))</f>
        <v>0</v>
      </c>
      <c r="AG675" s="36">
        <f>IF(W675&gt;=40,(AF675/Gesamt!$B$33*V675/((1+Gesamt!$B$29)^(Gesamt!$B$33-VB!V675))*(1+AB675)),IF(W675&gt;=35,(AF675/W675*V675/((1+Gesamt!$B$29)^(W675-VB!V675))*(1+AB675)),0))</f>
        <v>0</v>
      </c>
    </row>
    <row r="676" spans="4:33" x14ac:dyDescent="0.15">
      <c r="D676" s="41"/>
      <c r="F676" s="40"/>
      <c r="G676" s="40"/>
      <c r="J676" s="47"/>
      <c r="K676" s="32">
        <f t="shared" si="114"/>
        <v>0</v>
      </c>
      <c r="L676" s="48">
        <v>1.4999999999999999E-2</v>
      </c>
      <c r="M676" s="49">
        <f t="shared" si="115"/>
        <v>-50.997946611909654</v>
      </c>
      <c r="N676" s="50">
        <f>(Gesamt!$B$2-IF(H676=0,G676,H676))/365.25</f>
        <v>116</v>
      </c>
      <c r="O676" s="50">
        <f t="shared" si="110"/>
        <v>65.002053388090346</v>
      </c>
      <c r="P676" s="51">
        <f>IF(AND(OR(AND(H676&lt;=Gesamt!$B$11,G676&lt;=Gesamt!$B$11),AND(H676&gt;0,H676&lt;=Gesamt!$B$11)), O676&gt;=Gesamt!$B$4),VLOOKUP(O676,Gesamt!$B$4:$C$9,2),0)</f>
        <v>12</v>
      </c>
      <c r="Q676" s="37">
        <f>IF(M676&gt;0,((P676*K676/12)/O676*N676*((1+L676)^M676))/((1+Gesamt!$B$29)^(O676-N676)),0)</f>
        <v>0</v>
      </c>
      <c r="R676" s="52">
        <f>(F676+(IF(C676="W",IF(F676&lt;23347,VLOOKUP(23346,Staffelung,2,FALSE)*365.25,IF(F676&gt;24990,VLOOKUP(24991,Staffelung,2,FALSE)*365.25,VLOOKUP(F676,Staffelung,2,FALSE)*365.25)),Gesamt!$B$26*365.25)))</f>
        <v>23741.25</v>
      </c>
      <c r="S676" s="52">
        <f t="shared" si="116"/>
        <v>23742</v>
      </c>
      <c r="T676" s="53">
        <f t="shared" si="111"/>
        <v>65</v>
      </c>
      <c r="U676" s="49">
        <f t="shared" si="117"/>
        <v>-50.997946611909654</v>
      </c>
      <c r="V676" s="50">
        <f>(Gesamt!$B$2-IF(I676=0,G676,I676))/365.25</f>
        <v>116</v>
      </c>
      <c r="W676" s="50">
        <f t="shared" si="112"/>
        <v>65.002053388090346</v>
      </c>
      <c r="X676" s="54">
        <f>(F676+(IF(C676="W",IF(F676&lt;23347,VLOOKUP(23346,Staffelung,2,FALSE)*365.25,IF(F676&gt;24990,VLOOKUP(24991,Staffelung,2,FALSE)*365.25,VLOOKUP(F676,Staffelung,2,FALSE)*365.25)),Gesamt!$B$26*365.25)))</f>
        <v>23741.25</v>
      </c>
      <c r="Y676" s="52">
        <f t="shared" si="118"/>
        <v>23742</v>
      </c>
      <c r="Z676" s="53">
        <f t="shared" si="113"/>
        <v>65</v>
      </c>
      <c r="AA676" s="55">
        <f>IF(YEAR(Y676)&lt;=YEAR(Gesamt!$B$2),0,IF(V676&lt;Gesamt!$B$32,(IF(I676=0,G676,I676)+365.25*Gesamt!$B$32),0))</f>
        <v>0</v>
      </c>
      <c r="AB676" s="56">
        <f>IF(U676&lt;Gesamt!$B$36,Gesamt!$C$36,IF(U676&lt;Gesamt!$B$37,Gesamt!$C$37,IF(U676&lt;Gesamt!$B$38,Gesamt!$C$38,Gesamt!$C$39)))</f>
        <v>0</v>
      </c>
      <c r="AC676" s="36">
        <f>IF(AA676&gt;0,IF(AA676&lt;X676,K676/12*Gesamt!$C$32*(1+L676)^(Gesamt!$B$32-VB!V676)*(1+$K$4),0),0)</f>
        <v>0</v>
      </c>
      <c r="AD676" s="36">
        <f>(AC676/Gesamt!$B$32*V676/((1+Gesamt!$B$29)^(Gesamt!$B$32-VB!V676))*(1+AB676))</f>
        <v>0</v>
      </c>
      <c r="AE676" s="55">
        <f>IF(YEAR($Y676)&lt;=YEAR(Gesamt!$B$2),0,IF($V676&lt;Gesamt!$B$33,(IF($I676=0,$G676,$I676)+365.25*Gesamt!$B$33),0))</f>
        <v>0</v>
      </c>
      <c r="AF676" s="36" t="b">
        <f>IF(AE676&gt;0,IF(AE676&lt;$Y676,$K676/12*Gesamt!$C$33*(1+$L676)^(Gesamt!$B$33-VB!$V676)*(1+$K$4),IF(W676&gt;=35,K676/12*Gesamt!$C$33*(1+L676)^(W676-VB!V676)*(1+$K$4),0)))</f>
        <v>0</v>
      </c>
      <c r="AG676" s="36">
        <f>IF(W676&gt;=40,(AF676/Gesamt!$B$33*V676/((1+Gesamt!$B$29)^(Gesamt!$B$33-VB!V676))*(1+AB676)),IF(W676&gt;=35,(AF676/W676*V676/((1+Gesamt!$B$29)^(W676-VB!V676))*(1+AB676)),0))</f>
        <v>0</v>
      </c>
    </row>
    <row r="677" spans="4:33" x14ac:dyDescent="0.15">
      <c r="D677" s="41"/>
      <c r="F677" s="40"/>
      <c r="G677" s="40"/>
      <c r="J677" s="47"/>
      <c r="K677" s="32">
        <f t="shared" si="114"/>
        <v>0</v>
      </c>
      <c r="L677" s="48">
        <v>1.4999999999999999E-2</v>
      </c>
      <c r="M677" s="49">
        <f t="shared" si="115"/>
        <v>-50.997946611909654</v>
      </c>
      <c r="N677" s="50">
        <f>(Gesamt!$B$2-IF(H677=0,G677,H677))/365.25</f>
        <v>116</v>
      </c>
      <c r="O677" s="50">
        <f t="shared" si="110"/>
        <v>65.002053388090346</v>
      </c>
      <c r="P677" s="51">
        <f>IF(AND(OR(AND(H677&lt;=Gesamt!$B$11,G677&lt;=Gesamt!$B$11),AND(H677&gt;0,H677&lt;=Gesamt!$B$11)), O677&gt;=Gesamt!$B$4),VLOOKUP(O677,Gesamt!$B$4:$C$9,2),0)</f>
        <v>12</v>
      </c>
      <c r="Q677" s="37">
        <f>IF(M677&gt;0,((P677*K677/12)/O677*N677*((1+L677)^M677))/((1+Gesamt!$B$29)^(O677-N677)),0)</f>
        <v>0</v>
      </c>
      <c r="R677" s="52">
        <f>(F677+(IF(C677="W",IF(F677&lt;23347,VLOOKUP(23346,Staffelung,2,FALSE)*365.25,IF(F677&gt;24990,VLOOKUP(24991,Staffelung,2,FALSE)*365.25,VLOOKUP(F677,Staffelung,2,FALSE)*365.25)),Gesamt!$B$26*365.25)))</f>
        <v>23741.25</v>
      </c>
      <c r="S677" s="52">
        <f t="shared" si="116"/>
        <v>23742</v>
      </c>
      <c r="T677" s="53">
        <f t="shared" si="111"/>
        <v>65</v>
      </c>
      <c r="U677" s="49">
        <f t="shared" si="117"/>
        <v>-50.997946611909654</v>
      </c>
      <c r="V677" s="50">
        <f>(Gesamt!$B$2-IF(I677=0,G677,I677))/365.25</f>
        <v>116</v>
      </c>
      <c r="W677" s="50">
        <f t="shared" si="112"/>
        <v>65.002053388090346</v>
      </c>
      <c r="X677" s="54">
        <f>(F677+(IF(C677="W",IF(F677&lt;23347,VLOOKUP(23346,Staffelung,2,FALSE)*365.25,IF(F677&gt;24990,VLOOKUP(24991,Staffelung,2,FALSE)*365.25,VLOOKUP(F677,Staffelung,2,FALSE)*365.25)),Gesamt!$B$26*365.25)))</f>
        <v>23741.25</v>
      </c>
      <c r="Y677" s="52">
        <f t="shared" si="118"/>
        <v>23742</v>
      </c>
      <c r="Z677" s="53">
        <f t="shared" si="113"/>
        <v>65</v>
      </c>
      <c r="AA677" s="55">
        <f>IF(YEAR(Y677)&lt;=YEAR(Gesamt!$B$2),0,IF(V677&lt;Gesamt!$B$32,(IF(I677=0,G677,I677)+365.25*Gesamt!$B$32),0))</f>
        <v>0</v>
      </c>
      <c r="AB677" s="56">
        <f>IF(U677&lt;Gesamt!$B$36,Gesamt!$C$36,IF(U677&lt;Gesamt!$B$37,Gesamt!$C$37,IF(U677&lt;Gesamt!$B$38,Gesamt!$C$38,Gesamt!$C$39)))</f>
        <v>0</v>
      </c>
      <c r="AC677" s="36">
        <f>IF(AA677&gt;0,IF(AA677&lt;X677,K677/12*Gesamt!$C$32*(1+L677)^(Gesamt!$B$32-VB!V677)*(1+$K$4),0),0)</f>
        <v>0</v>
      </c>
      <c r="AD677" s="36">
        <f>(AC677/Gesamt!$B$32*V677/((1+Gesamt!$B$29)^(Gesamt!$B$32-VB!V677))*(1+AB677))</f>
        <v>0</v>
      </c>
      <c r="AE677" s="55">
        <f>IF(YEAR($Y677)&lt;=YEAR(Gesamt!$B$2),0,IF($V677&lt;Gesamt!$B$33,(IF($I677=0,$G677,$I677)+365.25*Gesamt!$B$33),0))</f>
        <v>0</v>
      </c>
      <c r="AF677" s="36" t="b">
        <f>IF(AE677&gt;0,IF(AE677&lt;$Y677,$K677/12*Gesamt!$C$33*(1+$L677)^(Gesamt!$B$33-VB!$V677)*(1+$K$4),IF(W677&gt;=35,K677/12*Gesamt!$C$33*(1+L677)^(W677-VB!V677)*(1+$K$4),0)))</f>
        <v>0</v>
      </c>
      <c r="AG677" s="36">
        <f>IF(W677&gt;=40,(AF677/Gesamt!$B$33*V677/((1+Gesamt!$B$29)^(Gesamt!$B$33-VB!V677))*(1+AB677)),IF(W677&gt;=35,(AF677/W677*V677/((1+Gesamt!$B$29)^(W677-VB!V677))*(1+AB677)),0))</f>
        <v>0</v>
      </c>
    </row>
    <row r="678" spans="4:33" x14ac:dyDescent="0.15">
      <c r="D678" s="41"/>
      <c r="F678" s="40"/>
      <c r="G678" s="40"/>
      <c r="J678" s="47"/>
      <c r="K678" s="32">
        <f t="shared" si="114"/>
        <v>0</v>
      </c>
      <c r="L678" s="48">
        <v>1.4999999999999999E-2</v>
      </c>
      <c r="M678" s="49">
        <f t="shared" si="115"/>
        <v>-50.997946611909654</v>
      </c>
      <c r="N678" s="50">
        <f>(Gesamt!$B$2-IF(H678=0,G678,H678))/365.25</f>
        <v>116</v>
      </c>
      <c r="O678" s="50">
        <f t="shared" si="110"/>
        <v>65.002053388090346</v>
      </c>
      <c r="P678" s="51">
        <f>IF(AND(OR(AND(H678&lt;=Gesamt!$B$11,G678&lt;=Gesamt!$B$11),AND(H678&gt;0,H678&lt;=Gesamt!$B$11)), O678&gt;=Gesamt!$B$4),VLOOKUP(O678,Gesamt!$B$4:$C$9,2),0)</f>
        <v>12</v>
      </c>
      <c r="Q678" s="37">
        <f>IF(M678&gt;0,((P678*K678/12)/O678*N678*((1+L678)^M678))/((1+Gesamt!$B$29)^(O678-N678)),0)</f>
        <v>0</v>
      </c>
      <c r="R678" s="52">
        <f>(F678+(IF(C678="W",IF(F678&lt;23347,VLOOKUP(23346,Staffelung,2,FALSE)*365.25,IF(F678&gt;24990,VLOOKUP(24991,Staffelung,2,FALSE)*365.25,VLOOKUP(F678,Staffelung,2,FALSE)*365.25)),Gesamt!$B$26*365.25)))</f>
        <v>23741.25</v>
      </c>
      <c r="S678" s="52">
        <f t="shared" si="116"/>
        <v>23742</v>
      </c>
      <c r="T678" s="53">
        <f t="shared" si="111"/>
        <v>65</v>
      </c>
      <c r="U678" s="49">
        <f t="shared" si="117"/>
        <v>-50.997946611909654</v>
      </c>
      <c r="V678" s="50">
        <f>(Gesamt!$B$2-IF(I678=0,G678,I678))/365.25</f>
        <v>116</v>
      </c>
      <c r="W678" s="50">
        <f t="shared" si="112"/>
        <v>65.002053388090346</v>
      </c>
      <c r="X678" s="54">
        <f>(F678+(IF(C678="W",IF(F678&lt;23347,VLOOKUP(23346,Staffelung,2,FALSE)*365.25,IF(F678&gt;24990,VLOOKUP(24991,Staffelung,2,FALSE)*365.25,VLOOKUP(F678,Staffelung,2,FALSE)*365.25)),Gesamt!$B$26*365.25)))</f>
        <v>23741.25</v>
      </c>
      <c r="Y678" s="52">
        <f t="shared" si="118"/>
        <v>23742</v>
      </c>
      <c r="Z678" s="53">
        <f t="shared" si="113"/>
        <v>65</v>
      </c>
      <c r="AA678" s="55">
        <f>IF(YEAR(Y678)&lt;=YEAR(Gesamt!$B$2),0,IF(V678&lt;Gesamt!$B$32,(IF(I678=0,G678,I678)+365.25*Gesamt!$B$32),0))</f>
        <v>0</v>
      </c>
      <c r="AB678" s="56">
        <f>IF(U678&lt;Gesamt!$B$36,Gesamt!$C$36,IF(U678&lt;Gesamt!$B$37,Gesamt!$C$37,IF(U678&lt;Gesamt!$B$38,Gesamt!$C$38,Gesamt!$C$39)))</f>
        <v>0</v>
      </c>
      <c r="AC678" s="36">
        <f>IF(AA678&gt;0,IF(AA678&lt;X678,K678/12*Gesamt!$C$32*(1+L678)^(Gesamt!$B$32-VB!V678)*(1+$K$4),0),0)</f>
        <v>0</v>
      </c>
      <c r="AD678" s="36">
        <f>(AC678/Gesamt!$B$32*V678/((1+Gesamt!$B$29)^(Gesamt!$B$32-VB!V678))*(1+AB678))</f>
        <v>0</v>
      </c>
      <c r="AE678" s="55">
        <f>IF(YEAR($Y678)&lt;=YEAR(Gesamt!$B$2),0,IF($V678&lt;Gesamt!$B$33,(IF($I678=0,$G678,$I678)+365.25*Gesamt!$B$33),0))</f>
        <v>0</v>
      </c>
      <c r="AF678" s="36" t="b">
        <f>IF(AE678&gt;0,IF(AE678&lt;$Y678,$K678/12*Gesamt!$C$33*(1+$L678)^(Gesamt!$B$33-VB!$V678)*(1+$K$4),IF(W678&gt;=35,K678/12*Gesamt!$C$33*(1+L678)^(W678-VB!V678)*(1+$K$4),0)))</f>
        <v>0</v>
      </c>
      <c r="AG678" s="36">
        <f>IF(W678&gt;=40,(AF678/Gesamt!$B$33*V678/((1+Gesamt!$B$29)^(Gesamt!$B$33-VB!V678))*(1+AB678)),IF(W678&gt;=35,(AF678/W678*V678/((1+Gesamt!$B$29)^(W678-VB!V678))*(1+AB678)),0))</f>
        <v>0</v>
      </c>
    </row>
    <row r="679" spans="4:33" x14ac:dyDescent="0.15">
      <c r="D679" s="41"/>
      <c r="F679" s="40"/>
      <c r="G679" s="40"/>
      <c r="J679" s="47"/>
      <c r="K679" s="32">
        <f t="shared" si="114"/>
        <v>0</v>
      </c>
      <c r="L679" s="48">
        <v>1.4999999999999999E-2</v>
      </c>
      <c r="M679" s="49">
        <f t="shared" si="115"/>
        <v>-50.997946611909654</v>
      </c>
      <c r="N679" s="50">
        <f>(Gesamt!$B$2-IF(H679=0,G679,H679))/365.25</f>
        <v>116</v>
      </c>
      <c r="O679" s="50">
        <f t="shared" si="110"/>
        <v>65.002053388090346</v>
      </c>
      <c r="P679" s="51">
        <f>IF(AND(OR(AND(H679&lt;=Gesamt!$B$11,G679&lt;=Gesamt!$B$11),AND(H679&gt;0,H679&lt;=Gesamt!$B$11)), O679&gt;=Gesamt!$B$4),VLOOKUP(O679,Gesamt!$B$4:$C$9,2),0)</f>
        <v>12</v>
      </c>
      <c r="Q679" s="37">
        <f>IF(M679&gt;0,((P679*K679/12)/O679*N679*((1+L679)^M679))/((1+Gesamt!$B$29)^(O679-N679)),0)</f>
        <v>0</v>
      </c>
      <c r="R679" s="52">
        <f>(F679+(IF(C679="W",IF(F679&lt;23347,VLOOKUP(23346,Staffelung,2,FALSE)*365.25,IF(F679&gt;24990,VLOOKUP(24991,Staffelung,2,FALSE)*365.25,VLOOKUP(F679,Staffelung,2,FALSE)*365.25)),Gesamt!$B$26*365.25)))</f>
        <v>23741.25</v>
      </c>
      <c r="S679" s="52">
        <f t="shared" si="116"/>
        <v>23742</v>
      </c>
      <c r="T679" s="53">
        <f t="shared" si="111"/>
        <v>65</v>
      </c>
      <c r="U679" s="49">
        <f t="shared" si="117"/>
        <v>-50.997946611909654</v>
      </c>
      <c r="V679" s="50">
        <f>(Gesamt!$B$2-IF(I679=0,G679,I679))/365.25</f>
        <v>116</v>
      </c>
      <c r="W679" s="50">
        <f t="shared" si="112"/>
        <v>65.002053388090346</v>
      </c>
      <c r="X679" s="54">
        <f>(F679+(IF(C679="W",IF(F679&lt;23347,VLOOKUP(23346,Staffelung,2,FALSE)*365.25,IF(F679&gt;24990,VLOOKUP(24991,Staffelung,2,FALSE)*365.25,VLOOKUP(F679,Staffelung,2,FALSE)*365.25)),Gesamt!$B$26*365.25)))</f>
        <v>23741.25</v>
      </c>
      <c r="Y679" s="52">
        <f t="shared" si="118"/>
        <v>23742</v>
      </c>
      <c r="Z679" s="53">
        <f t="shared" si="113"/>
        <v>65</v>
      </c>
      <c r="AA679" s="55">
        <f>IF(YEAR(Y679)&lt;=YEAR(Gesamt!$B$2),0,IF(V679&lt;Gesamt!$B$32,(IF(I679=0,G679,I679)+365.25*Gesamt!$B$32),0))</f>
        <v>0</v>
      </c>
      <c r="AB679" s="56">
        <f>IF(U679&lt;Gesamt!$B$36,Gesamt!$C$36,IF(U679&lt;Gesamt!$B$37,Gesamt!$C$37,IF(U679&lt;Gesamt!$B$38,Gesamt!$C$38,Gesamt!$C$39)))</f>
        <v>0</v>
      </c>
      <c r="AC679" s="36">
        <f>IF(AA679&gt;0,IF(AA679&lt;X679,K679/12*Gesamt!$C$32*(1+L679)^(Gesamt!$B$32-VB!V679)*(1+$K$4),0),0)</f>
        <v>0</v>
      </c>
      <c r="AD679" s="36">
        <f>(AC679/Gesamt!$B$32*V679/((1+Gesamt!$B$29)^(Gesamt!$B$32-VB!V679))*(1+AB679))</f>
        <v>0</v>
      </c>
      <c r="AE679" s="55">
        <f>IF(YEAR($Y679)&lt;=YEAR(Gesamt!$B$2),0,IF($V679&lt;Gesamt!$B$33,(IF($I679=0,$G679,$I679)+365.25*Gesamt!$B$33),0))</f>
        <v>0</v>
      </c>
      <c r="AF679" s="36" t="b">
        <f>IF(AE679&gt;0,IF(AE679&lt;$Y679,$K679/12*Gesamt!$C$33*(1+$L679)^(Gesamt!$B$33-VB!$V679)*(1+$K$4),IF(W679&gt;=35,K679/12*Gesamt!$C$33*(1+L679)^(W679-VB!V679)*(1+$K$4),0)))</f>
        <v>0</v>
      </c>
      <c r="AG679" s="36">
        <f>IF(W679&gt;=40,(AF679/Gesamt!$B$33*V679/((1+Gesamt!$B$29)^(Gesamt!$B$33-VB!V679))*(1+AB679)),IF(W679&gt;=35,(AF679/W679*V679/((1+Gesamt!$B$29)^(W679-VB!V679))*(1+AB679)),0))</f>
        <v>0</v>
      </c>
    </row>
    <row r="680" spans="4:33" x14ac:dyDescent="0.15">
      <c r="D680" s="41"/>
      <c r="F680" s="40"/>
      <c r="G680" s="40"/>
      <c r="J680" s="47"/>
      <c r="K680" s="32">
        <f t="shared" si="114"/>
        <v>0</v>
      </c>
      <c r="L680" s="48">
        <v>1.4999999999999999E-2</v>
      </c>
      <c r="M680" s="49">
        <f t="shared" si="115"/>
        <v>-50.997946611909654</v>
      </c>
      <c r="N680" s="50">
        <f>(Gesamt!$B$2-IF(H680=0,G680,H680))/365.25</f>
        <v>116</v>
      </c>
      <c r="O680" s="50">
        <f t="shared" si="110"/>
        <v>65.002053388090346</v>
      </c>
      <c r="P680" s="51">
        <f>IF(AND(OR(AND(H680&lt;=Gesamt!$B$11,G680&lt;=Gesamt!$B$11),AND(H680&gt;0,H680&lt;=Gesamt!$B$11)), O680&gt;=Gesamt!$B$4),VLOOKUP(O680,Gesamt!$B$4:$C$9,2),0)</f>
        <v>12</v>
      </c>
      <c r="Q680" s="37">
        <f>IF(M680&gt;0,((P680*K680/12)/O680*N680*((1+L680)^M680))/((1+Gesamt!$B$29)^(O680-N680)),0)</f>
        <v>0</v>
      </c>
      <c r="R680" s="52">
        <f>(F680+(IF(C680="W",IF(F680&lt;23347,VLOOKUP(23346,Staffelung,2,FALSE)*365.25,IF(F680&gt;24990,VLOOKUP(24991,Staffelung,2,FALSE)*365.25,VLOOKUP(F680,Staffelung,2,FALSE)*365.25)),Gesamt!$B$26*365.25)))</f>
        <v>23741.25</v>
      </c>
      <c r="S680" s="52">
        <f t="shared" si="116"/>
        <v>23742</v>
      </c>
      <c r="T680" s="53">
        <f t="shared" si="111"/>
        <v>65</v>
      </c>
      <c r="U680" s="49">
        <f t="shared" si="117"/>
        <v>-50.997946611909654</v>
      </c>
      <c r="V680" s="50">
        <f>(Gesamt!$B$2-IF(I680=0,G680,I680))/365.25</f>
        <v>116</v>
      </c>
      <c r="W680" s="50">
        <f t="shared" si="112"/>
        <v>65.002053388090346</v>
      </c>
      <c r="X680" s="54">
        <f>(F680+(IF(C680="W",IF(F680&lt;23347,VLOOKUP(23346,Staffelung,2,FALSE)*365.25,IF(F680&gt;24990,VLOOKUP(24991,Staffelung,2,FALSE)*365.25,VLOOKUP(F680,Staffelung,2,FALSE)*365.25)),Gesamt!$B$26*365.25)))</f>
        <v>23741.25</v>
      </c>
      <c r="Y680" s="52">
        <f t="shared" si="118"/>
        <v>23742</v>
      </c>
      <c r="Z680" s="53">
        <f t="shared" si="113"/>
        <v>65</v>
      </c>
      <c r="AA680" s="55">
        <f>IF(YEAR(Y680)&lt;=YEAR(Gesamt!$B$2),0,IF(V680&lt;Gesamt!$B$32,(IF(I680=0,G680,I680)+365.25*Gesamt!$B$32),0))</f>
        <v>0</v>
      </c>
      <c r="AB680" s="56">
        <f>IF(U680&lt;Gesamt!$B$36,Gesamt!$C$36,IF(U680&lt;Gesamt!$B$37,Gesamt!$C$37,IF(U680&lt;Gesamt!$B$38,Gesamt!$C$38,Gesamt!$C$39)))</f>
        <v>0</v>
      </c>
      <c r="AC680" s="36">
        <f>IF(AA680&gt;0,IF(AA680&lt;X680,K680/12*Gesamt!$C$32*(1+L680)^(Gesamt!$B$32-VB!V680)*(1+$K$4),0),0)</f>
        <v>0</v>
      </c>
      <c r="AD680" s="36">
        <f>(AC680/Gesamt!$B$32*V680/((1+Gesamt!$B$29)^(Gesamt!$B$32-VB!V680))*(1+AB680))</f>
        <v>0</v>
      </c>
      <c r="AE680" s="55">
        <f>IF(YEAR($Y680)&lt;=YEAR(Gesamt!$B$2),0,IF($V680&lt;Gesamt!$B$33,(IF($I680=0,$G680,$I680)+365.25*Gesamt!$B$33),0))</f>
        <v>0</v>
      </c>
      <c r="AF680" s="36" t="b">
        <f>IF(AE680&gt;0,IF(AE680&lt;$Y680,$K680/12*Gesamt!$C$33*(1+$L680)^(Gesamt!$B$33-VB!$V680)*(1+$K$4),IF(W680&gt;=35,K680/12*Gesamt!$C$33*(1+L680)^(W680-VB!V680)*(1+$K$4),0)))</f>
        <v>0</v>
      </c>
      <c r="AG680" s="36">
        <f>IF(W680&gt;=40,(AF680/Gesamt!$B$33*V680/((1+Gesamt!$B$29)^(Gesamt!$B$33-VB!V680))*(1+AB680)),IF(W680&gt;=35,(AF680/W680*V680/((1+Gesamt!$B$29)^(W680-VB!V680))*(1+AB680)),0))</f>
        <v>0</v>
      </c>
    </row>
    <row r="681" spans="4:33" x14ac:dyDescent="0.15">
      <c r="D681" s="41"/>
      <c r="F681" s="40"/>
      <c r="G681" s="40"/>
      <c r="J681" s="47"/>
      <c r="K681" s="32">
        <f t="shared" si="114"/>
        <v>0</v>
      </c>
      <c r="L681" s="48">
        <v>1.4999999999999999E-2</v>
      </c>
      <c r="M681" s="49">
        <f t="shared" si="115"/>
        <v>-50.997946611909654</v>
      </c>
      <c r="N681" s="50">
        <f>(Gesamt!$B$2-IF(H681=0,G681,H681))/365.25</f>
        <v>116</v>
      </c>
      <c r="O681" s="50">
        <f t="shared" si="110"/>
        <v>65.002053388090346</v>
      </c>
      <c r="P681" s="51">
        <f>IF(AND(OR(AND(H681&lt;=Gesamt!$B$11,G681&lt;=Gesamt!$B$11),AND(H681&gt;0,H681&lt;=Gesamt!$B$11)), O681&gt;=Gesamt!$B$4),VLOOKUP(O681,Gesamt!$B$4:$C$9,2),0)</f>
        <v>12</v>
      </c>
      <c r="Q681" s="37">
        <f>IF(M681&gt;0,((P681*K681/12)/O681*N681*((1+L681)^M681))/((1+Gesamt!$B$29)^(O681-N681)),0)</f>
        <v>0</v>
      </c>
      <c r="R681" s="52">
        <f>(F681+(IF(C681="W",IF(F681&lt;23347,VLOOKUP(23346,Staffelung,2,FALSE)*365.25,IF(F681&gt;24990,VLOOKUP(24991,Staffelung,2,FALSE)*365.25,VLOOKUP(F681,Staffelung,2,FALSE)*365.25)),Gesamt!$B$26*365.25)))</f>
        <v>23741.25</v>
      </c>
      <c r="S681" s="52">
        <f t="shared" si="116"/>
        <v>23742</v>
      </c>
      <c r="T681" s="53">
        <f t="shared" si="111"/>
        <v>65</v>
      </c>
      <c r="U681" s="49">
        <f t="shared" si="117"/>
        <v>-50.997946611909654</v>
      </c>
      <c r="V681" s="50">
        <f>(Gesamt!$B$2-IF(I681=0,G681,I681))/365.25</f>
        <v>116</v>
      </c>
      <c r="W681" s="50">
        <f t="shared" si="112"/>
        <v>65.002053388090346</v>
      </c>
      <c r="X681" s="54">
        <f>(F681+(IF(C681="W",IF(F681&lt;23347,VLOOKUP(23346,Staffelung,2,FALSE)*365.25,IF(F681&gt;24990,VLOOKUP(24991,Staffelung,2,FALSE)*365.25,VLOOKUP(F681,Staffelung,2,FALSE)*365.25)),Gesamt!$B$26*365.25)))</f>
        <v>23741.25</v>
      </c>
      <c r="Y681" s="52">
        <f t="shared" si="118"/>
        <v>23742</v>
      </c>
      <c r="Z681" s="53">
        <f t="shared" si="113"/>
        <v>65</v>
      </c>
      <c r="AA681" s="55">
        <f>IF(YEAR(Y681)&lt;=YEAR(Gesamt!$B$2),0,IF(V681&lt;Gesamt!$B$32,(IF(I681=0,G681,I681)+365.25*Gesamt!$B$32),0))</f>
        <v>0</v>
      </c>
      <c r="AB681" s="56">
        <f>IF(U681&lt;Gesamt!$B$36,Gesamt!$C$36,IF(U681&lt;Gesamt!$B$37,Gesamt!$C$37,IF(U681&lt;Gesamt!$B$38,Gesamt!$C$38,Gesamt!$C$39)))</f>
        <v>0</v>
      </c>
      <c r="AC681" s="36">
        <f>IF(AA681&gt;0,IF(AA681&lt;X681,K681/12*Gesamt!$C$32*(1+L681)^(Gesamt!$B$32-VB!V681)*(1+$K$4),0),0)</f>
        <v>0</v>
      </c>
      <c r="AD681" s="36">
        <f>(AC681/Gesamt!$B$32*V681/((1+Gesamt!$B$29)^(Gesamt!$B$32-VB!V681))*(1+AB681))</f>
        <v>0</v>
      </c>
      <c r="AE681" s="55">
        <f>IF(YEAR($Y681)&lt;=YEAR(Gesamt!$B$2),0,IF($V681&lt;Gesamt!$B$33,(IF($I681=0,$G681,$I681)+365.25*Gesamt!$B$33),0))</f>
        <v>0</v>
      </c>
      <c r="AF681" s="36" t="b">
        <f>IF(AE681&gt;0,IF(AE681&lt;$Y681,$K681/12*Gesamt!$C$33*(1+$L681)^(Gesamt!$B$33-VB!$V681)*(1+$K$4),IF(W681&gt;=35,K681/12*Gesamt!$C$33*(1+L681)^(W681-VB!V681)*(1+$K$4),0)))</f>
        <v>0</v>
      </c>
      <c r="AG681" s="36">
        <f>IF(W681&gt;=40,(AF681/Gesamt!$B$33*V681/((1+Gesamt!$B$29)^(Gesamt!$B$33-VB!V681))*(1+AB681)),IF(W681&gt;=35,(AF681/W681*V681/((1+Gesamt!$B$29)^(W681-VB!V681))*(1+AB681)),0))</f>
        <v>0</v>
      </c>
    </row>
    <row r="682" spans="4:33" x14ac:dyDescent="0.15">
      <c r="D682" s="41"/>
      <c r="F682" s="40"/>
      <c r="G682" s="40"/>
      <c r="J682" s="47"/>
      <c r="K682" s="32">
        <f t="shared" si="114"/>
        <v>0</v>
      </c>
      <c r="L682" s="48">
        <v>1.4999999999999999E-2</v>
      </c>
      <c r="M682" s="49">
        <f t="shared" si="115"/>
        <v>-50.997946611909654</v>
      </c>
      <c r="N682" s="50">
        <f>(Gesamt!$B$2-IF(H682=0,G682,H682))/365.25</f>
        <v>116</v>
      </c>
      <c r="O682" s="50">
        <f t="shared" si="110"/>
        <v>65.002053388090346</v>
      </c>
      <c r="P682" s="51">
        <f>IF(AND(OR(AND(H682&lt;=Gesamt!$B$11,G682&lt;=Gesamt!$B$11),AND(H682&gt;0,H682&lt;=Gesamt!$B$11)), O682&gt;=Gesamt!$B$4),VLOOKUP(O682,Gesamt!$B$4:$C$9,2),0)</f>
        <v>12</v>
      </c>
      <c r="Q682" s="37">
        <f>IF(M682&gt;0,((P682*K682/12)/O682*N682*((1+L682)^M682))/((1+Gesamt!$B$29)^(O682-N682)),0)</f>
        <v>0</v>
      </c>
      <c r="R682" s="52">
        <f>(F682+(IF(C682="W",IF(F682&lt;23347,VLOOKUP(23346,Staffelung,2,FALSE)*365.25,IF(F682&gt;24990,VLOOKUP(24991,Staffelung,2,FALSE)*365.25,VLOOKUP(F682,Staffelung,2,FALSE)*365.25)),Gesamt!$B$26*365.25)))</f>
        <v>23741.25</v>
      </c>
      <c r="S682" s="52">
        <f t="shared" si="116"/>
        <v>23742</v>
      </c>
      <c r="T682" s="53">
        <f t="shared" si="111"/>
        <v>65</v>
      </c>
      <c r="U682" s="49">
        <f t="shared" si="117"/>
        <v>-50.997946611909654</v>
      </c>
      <c r="V682" s="50">
        <f>(Gesamt!$B$2-IF(I682=0,G682,I682))/365.25</f>
        <v>116</v>
      </c>
      <c r="W682" s="50">
        <f t="shared" si="112"/>
        <v>65.002053388090346</v>
      </c>
      <c r="X682" s="54">
        <f>(F682+(IF(C682="W",IF(F682&lt;23347,VLOOKUP(23346,Staffelung,2,FALSE)*365.25,IF(F682&gt;24990,VLOOKUP(24991,Staffelung,2,FALSE)*365.25,VLOOKUP(F682,Staffelung,2,FALSE)*365.25)),Gesamt!$B$26*365.25)))</f>
        <v>23741.25</v>
      </c>
      <c r="Y682" s="52">
        <f t="shared" si="118"/>
        <v>23742</v>
      </c>
      <c r="Z682" s="53">
        <f t="shared" si="113"/>
        <v>65</v>
      </c>
      <c r="AA682" s="55">
        <f>IF(YEAR(Y682)&lt;=YEAR(Gesamt!$B$2),0,IF(V682&lt;Gesamt!$B$32,(IF(I682=0,G682,I682)+365.25*Gesamt!$B$32),0))</f>
        <v>0</v>
      </c>
      <c r="AB682" s="56">
        <f>IF(U682&lt;Gesamt!$B$36,Gesamt!$C$36,IF(U682&lt;Gesamt!$B$37,Gesamt!$C$37,IF(U682&lt;Gesamt!$B$38,Gesamt!$C$38,Gesamt!$C$39)))</f>
        <v>0</v>
      </c>
      <c r="AC682" s="36">
        <f>IF(AA682&gt;0,IF(AA682&lt;X682,K682/12*Gesamt!$C$32*(1+L682)^(Gesamt!$B$32-VB!V682)*(1+$K$4),0),0)</f>
        <v>0</v>
      </c>
      <c r="AD682" s="36">
        <f>(AC682/Gesamt!$B$32*V682/((1+Gesamt!$B$29)^(Gesamt!$B$32-VB!V682))*(1+AB682))</f>
        <v>0</v>
      </c>
      <c r="AE682" s="55">
        <f>IF(YEAR($Y682)&lt;=YEAR(Gesamt!$B$2),0,IF($V682&lt;Gesamt!$B$33,(IF($I682=0,$G682,$I682)+365.25*Gesamt!$B$33),0))</f>
        <v>0</v>
      </c>
      <c r="AF682" s="36" t="b">
        <f>IF(AE682&gt;0,IF(AE682&lt;$Y682,$K682/12*Gesamt!$C$33*(1+$L682)^(Gesamt!$B$33-VB!$V682)*(1+$K$4),IF(W682&gt;=35,K682/12*Gesamt!$C$33*(1+L682)^(W682-VB!V682)*(1+$K$4),0)))</f>
        <v>0</v>
      </c>
      <c r="AG682" s="36">
        <f>IF(W682&gt;=40,(AF682/Gesamt!$B$33*V682/((1+Gesamt!$B$29)^(Gesamt!$B$33-VB!V682))*(1+AB682)),IF(W682&gt;=35,(AF682/W682*V682/((1+Gesamt!$B$29)^(W682-VB!V682))*(1+AB682)),0))</f>
        <v>0</v>
      </c>
    </row>
    <row r="683" spans="4:33" x14ac:dyDescent="0.15">
      <c r="D683" s="41"/>
      <c r="F683" s="40"/>
      <c r="G683" s="40"/>
      <c r="J683" s="47"/>
      <c r="K683" s="32">
        <f t="shared" si="114"/>
        <v>0</v>
      </c>
      <c r="L683" s="48">
        <v>1.4999999999999999E-2</v>
      </c>
      <c r="M683" s="49">
        <f t="shared" si="115"/>
        <v>-50.997946611909654</v>
      </c>
      <c r="N683" s="50">
        <f>(Gesamt!$B$2-IF(H683=0,G683,H683))/365.25</f>
        <v>116</v>
      </c>
      <c r="O683" s="50">
        <f t="shared" si="110"/>
        <v>65.002053388090346</v>
      </c>
      <c r="P683" s="51">
        <f>IF(AND(OR(AND(H683&lt;=Gesamt!$B$11,G683&lt;=Gesamt!$B$11),AND(H683&gt;0,H683&lt;=Gesamt!$B$11)), O683&gt;=Gesamt!$B$4),VLOOKUP(O683,Gesamt!$B$4:$C$9,2),0)</f>
        <v>12</v>
      </c>
      <c r="Q683" s="37">
        <f>IF(M683&gt;0,((P683*K683/12)/O683*N683*((1+L683)^M683))/((1+Gesamt!$B$29)^(O683-N683)),0)</f>
        <v>0</v>
      </c>
      <c r="R683" s="52">
        <f>(F683+(IF(C683="W",IF(F683&lt;23347,VLOOKUP(23346,Staffelung,2,FALSE)*365.25,IF(F683&gt;24990,VLOOKUP(24991,Staffelung,2,FALSE)*365.25,VLOOKUP(F683,Staffelung,2,FALSE)*365.25)),Gesamt!$B$26*365.25)))</f>
        <v>23741.25</v>
      </c>
      <c r="S683" s="52">
        <f t="shared" si="116"/>
        <v>23742</v>
      </c>
      <c r="T683" s="53">
        <f t="shared" si="111"/>
        <v>65</v>
      </c>
      <c r="U683" s="49">
        <f t="shared" si="117"/>
        <v>-50.997946611909654</v>
      </c>
      <c r="V683" s="50">
        <f>(Gesamt!$B$2-IF(I683=0,G683,I683))/365.25</f>
        <v>116</v>
      </c>
      <c r="W683" s="50">
        <f t="shared" si="112"/>
        <v>65.002053388090346</v>
      </c>
      <c r="X683" s="54">
        <f>(F683+(IF(C683="W",IF(F683&lt;23347,VLOOKUP(23346,Staffelung,2,FALSE)*365.25,IF(F683&gt;24990,VLOOKUP(24991,Staffelung,2,FALSE)*365.25,VLOOKUP(F683,Staffelung,2,FALSE)*365.25)),Gesamt!$B$26*365.25)))</f>
        <v>23741.25</v>
      </c>
      <c r="Y683" s="52">
        <f t="shared" si="118"/>
        <v>23742</v>
      </c>
      <c r="Z683" s="53">
        <f t="shared" si="113"/>
        <v>65</v>
      </c>
      <c r="AA683" s="55">
        <f>IF(YEAR(Y683)&lt;=YEAR(Gesamt!$B$2),0,IF(V683&lt;Gesamt!$B$32,(IF(I683=0,G683,I683)+365.25*Gesamt!$B$32),0))</f>
        <v>0</v>
      </c>
      <c r="AB683" s="56">
        <f>IF(U683&lt;Gesamt!$B$36,Gesamt!$C$36,IF(U683&lt;Gesamt!$B$37,Gesamt!$C$37,IF(U683&lt;Gesamt!$B$38,Gesamt!$C$38,Gesamt!$C$39)))</f>
        <v>0</v>
      </c>
      <c r="AC683" s="36">
        <f>IF(AA683&gt;0,IF(AA683&lt;X683,K683/12*Gesamt!$C$32*(1+L683)^(Gesamt!$B$32-VB!V683)*(1+$K$4),0),0)</f>
        <v>0</v>
      </c>
      <c r="AD683" s="36">
        <f>(AC683/Gesamt!$B$32*V683/((1+Gesamt!$B$29)^(Gesamt!$B$32-VB!V683))*(1+AB683))</f>
        <v>0</v>
      </c>
      <c r="AE683" s="55">
        <f>IF(YEAR($Y683)&lt;=YEAR(Gesamt!$B$2),0,IF($V683&lt;Gesamt!$B$33,(IF($I683=0,$G683,$I683)+365.25*Gesamt!$B$33),0))</f>
        <v>0</v>
      </c>
      <c r="AF683" s="36" t="b">
        <f>IF(AE683&gt;0,IF(AE683&lt;$Y683,$K683/12*Gesamt!$C$33*(1+$L683)^(Gesamt!$B$33-VB!$V683)*(1+$K$4),IF(W683&gt;=35,K683/12*Gesamt!$C$33*(1+L683)^(W683-VB!V683)*(1+$K$4),0)))</f>
        <v>0</v>
      </c>
      <c r="AG683" s="36">
        <f>IF(W683&gt;=40,(AF683/Gesamt!$B$33*V683/((1+Gesamt!$B$29)^(Gesamt!$B$33-VB!V683))*(1+AB683)),IF(W683&gt;=35,(AF683/W683*V683/((1+Gesamt!$B$29)^(W683-VB!V683))*(1+AB683)),0))</f>
        <v>0</v>
      </c>
    </row>
    <row r="684" spans="4:33" x14ac:dyDescent="0.15">
      <c r="D684" s="41"/>
      <c r="F684" s="40"/>
      <c r="G684" s="40"/>
      <c r="J684" s="47"/>
      <c r="K684" s="32">
        <f t="shared" si="114"/>
        <v>0</v>
      </c>
      <c r="L684" s="48">
        <v>1.4999999999999999E-2</v>
      </c>
      <c r="M684" s="49">
        <f t="shared" si="115"/>
        <v>-50.997946611909654</v>
      </c>
      <c r="N684" s="50">
        <f>(Gesamt!$B$2-IF(H684=0,G684,H684))/365.25</f>
        <v>116</v>
      </c>
      <c r="O684" s="50">
        <f t="shared" si="110"/>
        <v>65.002053388090346</v>
      </c>
      <c r="P684" s="51">
        <f>IF(AND(OR(AND(H684&lt;=Gesamt!$B$11,G684&lt;=Gesamt!$B$11),AND(H684&gt;0,H684&lt;=Gesamt!$B$11)), O684&gt;=Gesamt!$B$4),VLOOKUP(O684,Gesamt!$B$4:$C$9,2),0)</f>
        <v>12</v>
      </c>
      <c r="Q684" s="37">
        <f>IF(M684&gt;0,((P684*K684/12)/O684*N684*((1+L684)^M684))/((1+Gesamt!$B$29)^(O684-N684)),0)</f>
        <v>0</v>
      </c>
      <c r="R684" s="52">
        <f>(F684+(IF(C684="W",IF(F684&lt;23347,VLOOKUP(23346,Staffelung,2,FALSE)*365.25,IF(F684&gt;24990,VLOOKUP(24991,Staffelung,2,FALSE)*365.25,VLOOKUP(F684,Staffelung,2,FALSE)*365.25)),Gesamt!$B$26*365.25)))</f>
        <v>23741.25</v>
      </c>
      <c r="S684" s="52">
        <f t="shared" si="116"/>
        <v>23742</v>
      </c>
      <c r="T684" s="53">
        <f t="shared" si="111"/>
        <v>65</v>
      </c>
      <c r="U684" s="49">
        <f t="shared" si="117"/>
        <v>-50.997946611909654</v>
      </c>
      <c r="V684" s="50">
        <f>(Gesamt!$B$2-IF(I684=0,G684,I684))/365.25</f>
        <v>116</v>
      </c>
      <c r="W684" s="50">
        <f t="shared" si="112"/>
        <v>65.002053388090346</v>
      </c>
      <c r="X684" s="54">
        <f>(F684+(IF(C684="W",IF(F684&lt;23347,VLOOKUP(23346,Staffelung,2,FALSE)*365.25,IF(F684&gt;24990,VLOOKUP(24991,Staffelung,2,FALSE)*365.25,VLOOKUP(F684,Staffelung,2,FALSE)*365.25)),Gesamt!$B$26*365.25)))</f>
        <v>23741.25</v>
      </c>
      <c r="Y684" s="52">
        <f t="shared" si="118"/>
        <v>23742</v>
      </c>
      <c r="Z684" s="53">
        <f t="shared" si="113"/>
        <v>65</v>
      </c>
      <c r="AA684" s="55">
        <f>IF(YEAR(Y684)&lt;=YEAR(Gesamt!$B$2),0,IF(V684&lt;Gesamt!$B$32,(IF(I684=0,G684,I684)+365.25*Gesamt!$B$32),0))</f>
        <v>0</v>
      </c>
      <c r="AB684" s="56">
        <f>IF(U684&lt;Gesamt!$B$36,Gesamt!$C$36,IF(U684&lt;Gesamt!$B$37,Gesamt!$C$37,IF(U684&lt;Gesamt!$B$38,Gesamt!$C$38,Gesamt!$C$39)))</f>
        <v>0</v>
      </c>
      <c r="AC684" s="36">
        <f>IF(AA684&gt;0,IF(AA684&lt;X684,K684/12*Gesamt!$C$32*(1+L684)^(Gesamt!$B$32-VB!V684)*(1+$K$4),0),0)</f>
        <v>0</v>
      </c>
      <c r="AD684" s="36">
        <f>(AC684/Gesamt!$B$32*V684/((1+Gesamt!$B$29)^(Gesamt!$B$32-VB!V684))*(1+AB684))</f>
        <v>0</v>
      </c>
      <c r="AE684" s="55">
        <f>IF(YEAR($Y684)&lt;=YEAR(Gesamt!$B$2),0,IF($V684&lt;Gesamt!$B$33,(IF($I684=0,$G684,$I684)+365.25*Gesamt!$B$33),0))</f>
        <v>0</v>
      </c>
      <c r="AF684" s="36" t="b">
        <f>IF(AE684&gt;0,IF(AE684&lt;$Y684,$K684/12*Gesamt!$C$33*(1+$L684)^(Gesamt!$B$33-VB!$V684)*(1+$K$4),IF(W684&gt;=35,K684/12*Gesamt!$C$33*(1+L684)^(W684-VB!V684)*(1+$K$4),0)))</f>
        <v>0</v>
      </c>
      <c r="AG684" s="36">
        <f>IF(W684&gt;=40,(AF684/Gesamt!$B$33*V684/((1+Gesamt!$B$29)^(Gesamt!$B$33-VB!V684))*(1+AB684)),IF(W684&gt;=35,(AF684/W684*V684/((1+Gesamt!$B$29)^(W684-VB!V684))*(1+AB684)),0))</f>
        <v>0</v>
      </c>
    </row>
    <row r="685" spans="4:33" x14ac:dyDescent="0.15">
      <c r="D685" s="41"/>
      <c r="F685" s="40"/>
      <c r="G685" s="40"/>
      <c r="J685" s="47"/>
      <c r="K685" s="32">
        <f t="shared" si="114"/>
        <v>0</v>
      </c>
      <c r="L685" s="48">
        <v>1.4999999999999999E-2</v>
      </c>
      <c r="M685" s="49">
        <f t="shared" si="115"/>
        <v>-50.997946611909654</v>
      </c>
      <c r="N685" s="50">
        <f>(Gesamt!$B$2-IF(H685=0,G685,H685))/365.25</f>
        <v>116</v>
      </c>
      <c r="O685" s="50">
        <f t="shared" si="110"/>
        <v>65.002053388090346</v>
      </c>
      <c r="P685" s="51">
        <f>IF(AND(OR(AND(H685&lt;=Gesamt!$B$11,G685&lt;=Gesamt!$B$11),AND(H685&gt;0,H685&lt;=Gesamt!$B$11)), O685&gt;=Gesamt!$B$4),VLOOKUP(O685,Gesamt!$B$4:$C$9,2),0)</f>
        <v>12</v>
      </c>
      <c r="Q685" s="37">
        <f>IF(M685&gt;0,((P685*K685/12)/O685*N685*((1+L685)^M685))/((1+Gesamt!$B$29)^(O685-N685)),0)</f>
        <v>0</v>
      </c>
      <c r="R685" s="52">
        <f>(F685+(IF(C685="W",IF(F685&lt;23347,VLOOKUP(23346,Staffelung,2,FALSE)*365.25,IF(F685&gt;24990,VLOOKUP(24991,Staffelung,2,FALSE)*365.25,VLOOKUP(F685,Staffelung,2,FALSE)*365.25)),Gesamt!$B$26*365.25)))</f>
        <v>23741.25</v>
      </c>
      <c r="S685" s="52">
        <f t="shared" si="116"/>
        <v>23742</v>
      </c>
      <c r="T685" s="53">
        <f t="shared" si="111"/>
        <v>65</v>
      </c>
      <c r="U685" s="49">
        <f t="shared" si="117"/>
        <v>-50.997946611909654</v>
      </c>
      <c r="V685" s="50">
        <f>(Gesamt!$B$2-IF(I685=0,G685,I685))/365.25</f>
        <v>116</v>
      </c>
      <c r="W685" s="50">
        <f t="shared" si="112"/>
        <v>65.002053388090346</v>
      </c>
      <c r="X685" s="54">
        <f>(F685+(IF(C685="W",IF(F685&lt;23347,VLOOKUP(23346,Staffelung,2,FALSE)*365.25,IF(F685&gt;24990,VLOOKUP(24991,Staffelung,2,FALSE)*365.25,VLOOKUP(F685,Staffelung,2,FALSE)*365.25)),Gesamt!$B$26*365.25)))</f>
        <v>23741.25</v>
      </c>
      <c r="Y685" s="52">
        <f t="shared" si="118"/>
        <v>23742</v>
      </c>
      <c r="Z685" s="53">
        <f t="shared" si="113"/>
        <v>65</v>
      </c>
      <c r="AA685" s="55">
        <f>IF(YEAR(Y685)&lt;=YEAR(Gesamt!$B$2),0,IF(V685&lt;Gesamt!$B$32,(IF(I685=0,G685,I685)+365.25*Gesamt!$B$32),0))</f>
        <v>0</v>
      </c>
      <c r="AB685" s="56">
        <f>IF(U685&lt;Gesamt!$B$36,Gesamt!$C$36,IF(U685&lt;Gesamt!$B$37,Gesamt!$C$37,IF(U685&lt;Gesamt!$B$38,Gesamt!$C$38,Gesamt!$C$39)))</f>
        <v>0</v>
      </c>
      <c r="AC685" s="36">
        <f>IF(AA685&gt;0,IF(AA685&lt;X685,K685/12*Gesamt!$C$32*(1+L685)^(Gesamt!$B$32-VB!V685)*(1+$K$4),0),0)</f>
        <v>0</v>
      </c>
      <c r="AD685" s="36">
        <f>(AC685/Gesamt!$B$32*V685/((1+Gesamt!$B$29)^(Gesamt!$B$32-VB!V685))*(1+AB685))</f>
        <v>0</v>
      </c>
      <c r="AE685" s="55">
        <f>IF(YEAR($Y685)&lt;=YEAR(Gesamt!$B$2),0,IF($V685&lt;Gesamt!$B$33,(IF($I685=0,$G685,$I685)+365.25*Gesamt!$B$33),0))</f>
        <v>0</v>
      </c>
      <c r="AF685" s="36" t="b">
        <f>IF(AE685&gt;0,IF(AE685&lt;$Y685,$K685/12*Gesamt!$C$33*(1+$L685)^(Gesamt!$B$33-VB!$V685)*(1+$K$4),IF(W685&gt;=35,K685/12*Gesamt!$C$33*(1+L685)^(W685-VB!V685)*(1+$K$4),0)))</f>
        <v>0</v>
      </c>
      <c r="AG685" s="36">
        <f>IF(W685&gt;=40,(AF685/Gesamt!$B$33*V685/((1+Gesamt!$B$29)^(Gesamt!$B$33-VB!V685))*(1+AB685)),IF(W685&gt;=35,(AF685/W685*V685/((1+Gesamt!$B$29)^(W685-VB!V685))*(1+AB685)),0))</f>
        <v>0</v>
      </c>
    </row>
    <row r="686" spans="4:33" x14ac:dyDescent="0.15">
      <c r="D686" s="41"/>
      <c r="F686" s="40"/>
      <c r="G686" s="40"/>
      <c r="J686" s="47"/>
      <c r="K686" s="32">
        <f t="shared" si="114"/>
        <v>0</v>
      </c>
      <c r="L686" s="48">
        <v>1.4999999999999999E-2</v>
      </c>
      <c r="M686" s="49">
        <f t="shared" si="115"/>
        <v>-50.997946611909654</v>
      </c>
      <c r="N686" s="50">
        <f>(Gesamt!$B$2-IF(H686=0,G686,H686))/365.25</f>
        <v>116</v>
      </c>
      <c r="O686" s="50">
        <f t="shared" si="110"/>
        <v>65.002053388090346</v>
      </c>
      <c r="P686" s="51">
        <f>IF(AND(OR(AND(H686&lt;=Gesamt!$B$11,G686&lt;=Gesamt!$B$11),AND(H686&gt;0,H686&lt;=Gesamt!$B$11)), O686&gt;=Gesamt!$B$4),VLOOKUP(O686,Gesamt!$B$4:$C$9,2),0)</f>
        <v>12</v>
      </c>
      <c r="Q686" s="37">
        <f>IF(M686&gt;0,((P686*K686/12)/O686*N686*((1+L686)^M686))/((1+Gesamt!$B$29)^(O686-N686)),0)</f>
        <v>0</v>
      </c>
      <c r="R686" s="52">
        <f>(F686+(IF(C686="W",IF(F686&lt;23347,VLOOKUP(23346,Staffelung,2,FALSE)*365.25,IF(F686&gt;24990,VLOOKUP(24991,Staffelung,2,FALSE)*365.25,VLOOKUP(F686,Staffelung,2,FALSE)*365.25)),Gesamt!$B$26*365.25)))</f>
        <v>23741.25</v>
      </c>
      <c r="S686" s="52">
        <f t="shared" si="116"/>
        <v>23742</v>
      </c>
      <c r="T686" s="53">
        <f t="shared" si="111"/>
        <v>65</v>
      </c>
      <c r="U686" s="49">
        <f t="shared" si="117"/>
        <v>-50.997946611909654</v>
      </c>
      <c r="V686" s="50">
        <f>(Gesamt!$B$2-IF(I686=0,G686,I686))/365.25</f>
        <v>116</v>
      </c>
      <c r="W686" s="50">
        <f t="shared" si="112"/>
        <v>65.002053388090346</v>
      </c>
      <c r="X686" s="54">
        <f>(F686+(IF(C686="W",IF(F686&lt;23347,VLOOKUP(23346,Staffelung,2,FALSE)*365.25,IF(F686&gt;24990,VLOOKUP(24991,Staffelung,2,FALSE)*365.25,VLOOKUP(F686,Staffelung,2,FALSE)*365.25)),Gesamt!$B$26*365.25)))</f>
        <v>23741.25</v>
      </c>
      <c r="Y686" s="52">
        <f t="shared" si="118"/>
        <v>23742</v>
      </c>
      <c r="Z686" s="53">
        <f t="shared" si="113"/>
        <v>65</v>
      </c>
      <c r="AA686" s="55">
        <f>IF(YEAR(Y686)&lt;=YEAR(Gesamt!$B$2),0,IF(V686&lt;Gesamt!$B$32,(IF(I686=0,G686,I686)+365.25*Gesamt!$B$32),0))</f>
        <v>0</v>
      </c>
      <c r="AB686" s="56">
        <f>IF(U686&lt;Gesamt!$B$36,Gesamt!$C$36,IF(U686&lt;Gesamt!$B$37,Gesamt!$C$37,IF(U686&lt;Gesamt!$B$38,Gesamt!$C$38,Gesamt!$C$39)))</f>
        <v>0</v>
      </c>
      <c r="AC686" s="36">
        <f>IF(AA686&gt;0,IF(AA686&lt;X686,K686/12*Gesamt!$C$32*(1+L686)^(Gesamt!$B$32-VB!V686)*(1+$K$4),0),0)</f>
        <v>0</v>
      </c>
      <c r="AD686" s="36">
        <f>(AC686/Gesamt!$B$32*V686/((1+Gesamt!$B$29)^(Gesamt!$B$32-VB!V686))*(1+AB686))</f>
        <v>0</v>
      </c>
      <c r="AE686" s="55">
        <f>IF(YEAR($Y686)&lt;=YEAR(Gesamt!$B$2),0,IF($V686&lt;Gesamt!$B$33,(IF($I686=0,$G686,$I686)+365.25*Gesamt!$B$33),0))</f>
        <v>0</v>
      </c>
      <c r="AF686" s="36" t="b">
        <f>IF(AE686&gt;0,IF(AE686&lt;$Y686,$K686/12*Gesamt!$C$33*(1+$L686)^(Gesamt!$B$33-VB!$V686)*(1+$K$4),IF(W686&gt;=35,K686/12*Gesamt!$C$33*(1+L686)^(W686-VB!V686)*(1+$K$4),0)))</f>
        <v>0</v>
      </c>
      <c r="AG686" s="36">
        <f>IF(W686&gt;=40,(AF686/Gesamt!$B$33*V686/((1+Gesamt!$B$29)^(Gesamt!$B$33-VB!V686))*(1+AB686)),IF(W686&gt;=35,(AF686/W686*V686/((1+Gesamt!$B$29)^(W686-VB!V686))*(1+AB686)),0))</f>
        <v>0</v>
      </c>
    </row>
    <row r="687" spans="4:33" x14ac:dyDescent="0.15">
      <c r="D687" s="41"/>
      <c r="F687" s="40"/>
      <c r="G687" s="40"/>
      <c r="J687" s="47"/>
      <c r="K687" s="32">
        <f t="shared" si="114"/>
        <v>0</v>
      </c>
      <c r="L687" s="48">
        <v>1.4999999999999999E-2</v>
      </c>
      <c r="M687" s="49">
        <f t="shared" si="115"/>
        <v>-50.997946611909654</v>
      </c>
      <c r="N687" s="50">
        <f>(Gesamt!$B$2-IF(H687=0,G687,H687))/365.25</f>
        <v>116</v>
      </c>
      <c r="O687" s="50">
        <f t="shared" si="110"/>
        <v>65.002053388090346</v>
      </c>
      <c r="P687" s="51">
        <f>IF(AND(OR(AND(H687&lt;=Gesamt!$B$11,G687&lt;=Gesamt!$B$11),AND(H687&gt;0,H687&lt;=Gesamt!$B$11)), O687&gt;=Gesamt!$B$4),VLOOKUP(O687,Gesamt!$B$4:$C$9,2),0)</f>
        <v>12</v>
      </c>
      <c r="Q687" s="37">
        <f>IF(M687&gt;0,((P687*K687/12)/O687*N687*((1+L687)^M687))/((1+Gesamt!$B$29)^(O687-N687)),0)</f>
        <v>0</v>
      </c>
      <c r="R687" s="52">
        <f>(F687+(IF(C687="W",IF(F687&lt;23347,VLOOKUP(23346,Staffelung,2,FALSE)*365.25,IF(F687&gt;24990,VLOOKUP(24991,Staffelung,2,FALSE)*365.25,VLOOKUP(F687,Staffelung,2,FALSE)*365.25)),Gesamt!$B$26*365.25)))</f>
        <v>23741.25</v>
      </c>
      <c r="S687" s="52">
        <f t="shared" si="116"/>
        <v>23742</v>
      </c>
      <c r="T687" s="53">
        <f t="shared" si="111"/>
        <v>65</v>
      </c>
      <c r="U687" s="49">
        <f t="shared" si="117"/>
        <v>-50.997946611909654</v>
      </c>
      <c r="V687" s="50">
        <f>(Gesamt!$B$2-IF(I687=0,G687,I687))/365.25</f>
        <v>116</v>
      </c>
      <c r="W687" s="50">
        <f t="shared" si="112"/>
        <v>65.002053388090346</v>
      </c>
      <c r="X687" s="54">
        <f>(F687+(IF(C687="W",IF(F687&lt;23347,VLOOKUP(23346,Staffelung,2,FALSE)*365.25,IF(F687&gt;24990,VLOOKUP(24991,Staffelung,2,FALSE)*365.25,VLOOKUP(F687,Staffelung,2,FALSE)*365.25)),Gesamt!$B$26*365.25)))</f>
        <v>23741.25</v>
      </c>
      <c r="Y687" s="52">
        <f t="shared" si="118"/>
        <v>23742</v>
      </c>
      <c r="Z687" s="53">
        <f t="shared" si="113"/>
        <v>65</v>
      </c>
      <c r="AA687" s="55">
        <f>IF(YEAR(Y687)&lt;=YEAR(Gesamt!$B$2),0,IF(V687&lt;Gesamt!$B$32,(IF(I687=0,G687,I687)+365.25*Gesamt!$B$32),0))</f>
        <v>0</v>
      </c>
      <c r="AB687" s="56">
        <f>IF(U687&lt;Gesamt!$B$36,Gesamt!$C$36,IF(U687&lt;Gesamt!$B$37,Gesamt!$C$37,IF(U687&lt;Gesamt!$B$38,Gesamt!$C$38,Gesamt!$C$39)))</f>
        <v>0</v>
      </c>
      <c r="AC687" s="36">
        <f>IF(AA687&gt;0,IF(AA687&lt;X687,K687/12*Gesamt!$C$32*(1+L687)^(Gesamt!$B$32-VB!V687)*(1+$K$4),0),0)</f>
        <v>0</v>
      </c>
      <c r="AD687" s="36">
        <f>(AC687/Gesamt!$B$32*V687/((1+Gesamt!$B$29)^(Gesamt!$B$32-VB!V687))*(1+AB687))</f>
        <v>0</v>
      </c>
      <c r="AE687" s="55">
        <f>IF(YEAR($Y687)&lt;=YEAR(Gesamt!$B$2),0,IF($V687&lt;Gesamt!$B$33,(IF($I687=0,$G687,$I687)+365.25*Gesamt!$B$33),0))</f>
        <v>0</v>
      </c>
      <c r="AF687" s="36" t="b">
        <f>IF(AE687&gt;0,IF(AE687&lt;$Y687,$K687/12*Gesamt!$C$33*(1+$L687)^(Gesamt!$B$33-VB!$V687)*(1+$K$4),IF(W687&gt;=35,K687/12*Gesamt!$C$33*(1+L687)^(W687-VB!V687)*(1+$K$4),0)))</f>
        <v>0</v>
      </c>
      <c r="AG687" s="36">
        <f>IF(W687&gt;=40,(AF687/Gesamt!$B$33*V687/((1+Gesamt!$B$29)^(Gesamt!$B$33-VB!V687))*(1+AB687)),IF(W687&gt;=35,(AF687/W687*V687/((1+Gesamt!$B$29)^(W687-VB!V687))*(1+AB687)),0))</f>
        <v>0</v>
      </c>
    </row>
    <row r="688" spans="4:33" x14ac:dyDescent="0.15">
      <c r="D688" s="41"/>
      <c r="F688" s="40"/>
      <c r="G688" s="40"/>
      <c r="J688" s="47"/>
      <c r="K688" s="32">
        <f t="shared" si="114"/>
        <v>0</v>
      </c>
      <c r="L688" s="48">
        <v>1.4999999999999999E-2</v>
      </c>
      <c r="M688" s="49">
        <f t="shared" si="115"/>
        <v>-50.997946611909654</v>
      </c>
      <c r="N688" s="50">
        <f>(Gesamt!$B$2-IF(H688=0,G688,H688))/365.25</f>
        <v>116</v>
      </c>
      <c r="O688" s="50">
        <f t="shared" si="110"/>
        <v>65.002053388090346</v>
      </c>
      <c r="P688" s="51">
        <f>IF(AND(OR(AND(H688&lt;=Gesamt!$B$11,G688&lt;=Gesamt!$B$11),AND(H688&gt;0,H688&lt;=Gesamt!$B$11)), O688&gt;=Gesamt!$B$4),VLOOKUP(O688,Gesamt!$B$4:$C$9,2),0)</f>
        <v>12</v>
      </c>
      <c r="Q688" s="37">
        <f>IF(M688&gt;0,((P688*K688/12)/O688*N688*((1+L688)^M688))/((1+Gesamt!$B$29)^(O688-N688)),0)</f>
        <v>0</v>
      </c>
      <c r="R688" s="52">
        <f>(F688+(IF(C688="W",IF(F688&lt;23347,VLOOKUP(23346,Staffelung,2,FALSE)*365.25,IF(F688&gt;24990,VLOOKUP(24991,Staffelung,2,FALSE)*365.25,VLOOKUP(F688,Staffelung,2,FALSE)*365.25)),Gesamt!$B$26*365.25)))</f>
        <v>23741.25</v>
      </c>
      <c r="S688" s="52">
        <f t="shared" si="116"/>
        <v>23742</v>
      </c>
      <c r="T688" s="53">
        <f t="shared" si="111"/>
        <v>65</v>
      </c>
      <c r="U688" s="49">
        <f t="shared" si="117"/>
        <v>-50.997946611909654</v>
      </c>
      <c r="V688" s="50">
        <f>(Gesamt!$B$2-IF(I688=0,G688,I688))/365.25</f>
        <v>116</v>
      </c>
      <c r="W688" s="50">
        <f t="shared" si="112"/>
        <v>65.002053388090346</v>
      </c>
      <c r="X688" s="54">
        <f>(F688+(IF(C688="W",IF(F688&lt;23347,VLOOKUP(23346,Staffelung,2,FALSE)*365.25,IF(F688&gt;24990,VLOOKUP(24991,Staffelung,2,FALSE)*365.25,VLOOKUP(F688,Staffelung,2,FALSE)*365.25)),Gesamt!$B$26*365.25)))</f>
        <v>23741.25</v>
      </c>
      <c r="Y688" s="52">
        <f t="shared" si="118"/>
        <v>23742</v>
      </c>
      <c r="Z688" s="53">
        <f t="shared" si="113"/>
        <v>65</v>
      </c>
      <c r="AA688" s="55">
        <f>IF(YEAR(Y688)&lt;=YEAR(Gesamt!$B$2),0,IF(V688&lt;Gesamt!$B$32,(IF(I688=0,G688,I688)+365.25*Gesamt!$B$32),0))</f>
        <v>0</v>
      </c>
      <c r="AB688" s="56">
        <f>IF(U688&lt;Gesamt!$B$36,Gesamt!$C$36,IF(U688&lt;Gesamt!$B$37,Gesamt!$C$37,IF(U688&lt;Gesamt!$B$38,Gesamt!$C$38,Gesamt!$C$39)))</f>
        <v>0</v>
      </c>
      <c r="AC688" s="36">
        <f>IF(AA688&gt;0,IF(AA688&lt;X688,K688/12*Gesamt!$C$32*(1+L688)^(Gesamt!$B$32-VB!V688)*(1+$K$4),0),0)</f>
        <v>0</v>
      </c>
      <c r="AD688" s="36">
        <f>(AC688/Gesamt!$B$32*V688/((1+Gesamt!$B$29)^(Gesamt!$B$32-VB!V688))*(1+AB688))</f>
        <v>0</v>
      </c>
      <c r="AE688" s="55">
        <f>IF(YEAR($Y688)&lt;=YEAR(Gesamt!$B$2),0,IF($V688&lt;Gesamt!$B$33,(IF($I688=0,$G688,$I688)+365.25*Gesamt!$B$33),0))</f>
        <v>0</v>
      </c>
      <c r="AF688" s="36" t="b">
        <f>IF(AE688&gt;0,IF(AE688&lt;$Y688,$K688/12*Gesamt!$C$33*(1+$L688)^(Gesamt!$B$33-VB!$V688)*(1+$K$4),IF(W688&gt;=35,K688/12*Gesamt!$C$33*(1+L688)^(W688-VB!V688)*(1+$K$4),0)))</f>
        <v>0</v>
      </c>
      <c r="AG688" s="36">
        <f>IF(W688&gt;=40,(AF688/Gesamt!$B$33*V688/((1+Gesamt!$B$29)^(Gesamt!$B$33-VB!V688))*(1+AB688)),IF(W688&gt;=35,(AF688/W688*V688/((1+Gesamt!$B$29)^(W688-VB!V688))*(1+AB688)),0))</f>
        <v>0</v>
      </c>
    </row>
    <row r="689" spans="4:33" x14ac:dyDescent="0.15">
      <c r="D689" s="41"/>
      <c r="F689" s="40"/>
      <c r="G689" s="40"/>
      <c r="J689" s="47"/>
      <c r="K689" s="32">
        <f t="shared" si="114"/>
        <v>0</v>
      </c>
      <c r="L689" s="48">
        <v>1.4999999999999999E-2</v>
      </c>
      <c r="M689" s="49">
        <f t="shared" si="115"/>
        <v>-50.997946611909654</v>
      </c>
      <c r="N689" s="50">
        <f>(Gesamt!$B$2-IF(H689=0,G689,H689))/365.25</f>
        <v>116</v>
      </c>
      <c r="O689" s="50">
        <f t="shared" si="110"/>
        <v>65.002053388090346</v>
      </c>
      <c r="P689" s="51">
        <f>IF(AND(OR(AND(H689&lt;=Gesamt!$B$11,G689&lt;=Gesamt!$B$11),AND(H689&gt;0,H689&lt;=Gesamt!$B$11)), O689&gt;=Gesamt!$B$4),VLOOKUP(O689,Gesamt!$B$4:$C$9,2),0)</f>
        <v>12</v>
      </c>
      <c r="Q689" s="37">
        <f>IF(M689&gt;0,((P689*K689/12)/O689*N689*((1+L689)^M689))/((1+Gesamt!$B$29)^(O689-N689)),0)</f>
        <v>0</v>
      </c>
      <c r="R689" s="52">
        <f>(F689+(IF(C689="W",IF(F689&lt;23347,VLOOKUP(23346,Staffelung,2,FALSE)*365.25,IF(F689&gt;24990,VLOOKUP(24991,Staffelung,2,FALSE)*365.25,VLOOKUP(F689,Staffelung,2,FALSE)*365.25)),Gesamt!$B$26*365.25)))</f>
        <v>23741.25</v>
      </c>
      <c r="S689" s="52">
        <f t="shared" si="116"/>
        <v>23742</v>
      </c>
      <c r="T689" s="53">
        <f t="shared" si="111"/>
        <v>65</v>
      </c>
      <c r="U689" s="49">
        <f t="shared" si="117"/>
        <v>-50.997946611909654</v>
      </c>
      <c r="V689" s="50">
        <f>(Gesamt!$B$2-IF(I689=0,G689,I689))/365.25</f>
        <v>116</v>
      </c>
      <c r="W689" s="50">
        <f t="shared" si="112"/>
        <v>65.002053388090346</v>
      </c>
      <c r="X689" s="54">
        <f>(F689+(IF(C689="W",IF(F689&lt;23347,VLOOKUP(23346,Staffelung,2,FALSE)*365.25,IF(F689&gt;24990,VLOOKUP(24991,Staffelung,2,FALSE)*365.25,VLOOKUP(F689,Staffelung,2,FALSE)*365.25)),Gesamt!$B$26*365.25)))</f>
        <v>23741.25</v>
      </c>
      <c r="Y689" s="52">
        <f t="shared" si="118"/>
        <v>23742</v>
      </c>
      <c r="Z689" s="53">
        <f t="shared" si="113"/>
        <v>65</v>
      </c>
      <c r="AA689" s="55">
        <f>IF(YEAR(Y689)&lt;=YEAR(Gesamt!$B$2),0,IF(V689&lt;Gesamt!$B$32,(IF(I689=0,G689,I689)+365.25*Gesamt!$B$32),0))</f>
        <v>0</v>
      </c>
      <c r="AB689" s="56">
        <f>IF(U689&lt;Gesamt!$B$36,Gesamt!$C$36,IF(U689&lt;Gesamt!$B$37,Gesamt!$C$37,IF(U689&lt;Gesamt!$B$38,Gesamt!$C$38,Gesamt!$C$39)))</f>
        <v>0</v>
      </c>
      <c r="AC689" s="36">
        <f>IF(AA689&gt;0,IF(AA689&lt;X689,K689/12*Gesamt!$C$32*(1+L689)^(Gesamt!$B$32-VB!V689)*(1+$K$4),0),0)</f>
        <v>0</v>
      </c>
      <c r="AD689" s="36">
        <f>(AC689/Gesamt!$B$32*V689/((1+Gesamt!$B$29)^(Gesamt!$B$32-VB!V689))*(1+AB689))</f>
        <v>0</v>
      </c>
      <c r="AE689" s="55">
        <f>IF(YEAR($Y689)&lt;=YEAR(Gesamt!$B$2),0,IF($V689&lt;Gesamt!$B$33,(IF($I689=0,$G689,$I689)+365.25*Gesamt!$B$33),0))</f>
        <v>0</v>
      </c>
      <c r="AF689" s="36" t="b">
        <f>IF(AE689&gt;0,IF(AE689&lt;$Y689,$K689/12*Gesamt!$C$33*(1+$L689)^(Gesamt!$B$33-VB!$V689)*(1+$K$4),IF(W689&gt;=35,K689/12*Gesamt!$C$33*(1+L689)^(W689-VB!V689)*(1+$K$4),0)))</f>
        <v>0</v>
      </c>
      <c r="AG689" s="36">
        <f>IF(W689&gt;=40,(AF689/Gesamt!$B$33*V689/((1+Gesamt!$B$29)^(Gesamt!$B$33-VB!V689))*(1+AB689)),IF(W689&gt;=35,(AF689/W689*V689/((1+Gesamt!$B$29)^(W689-VB!V689))*(1+AB689)),0))</f>
        <v>0</v>
      </c>
    </row>
    <row r="690" spans="4:33" x14ac:dyDescent="0.15">
      <c r="D690" s="41"/>
      <c r="F690" s="40"/>
      <c r="G690" s="40"/>
      <c r="J690" s="47"/>
      <c r="K690" s="32">
        <f t="shared" si="114"/>
        <v>0</v>
      </c>
      <c r="L690" s="48">
        <v>1.4999999999999999E-2</v>
      </c>
      <c r="M690" s="49">
        <f t="shared" si="115"/>
        <v>-50.997946611909654</v>
      </c>
      <c r="N690" s="50">
        <f>(Gesamt!$B$2-IF(H690=0,G690,H690))/365.25</f>
        <v>116</v>
      </c>
      <c r="O690" s="50">
        <f t="shared" si="110"/>
        <v>65.002053388090346</v>
      </c>
      <c r="P690" s="51">
        <f>IF(AND(OR(AND(H690&lt;=Gesamt!$B$11,G690&lt;=Gesamt!$B$11),AND(H690&gt;0,H690&lt;=Gesamt!$B$11)), O690&gt;=Gesamt!$B$4),VLOOKUP(O690,Gesamt!$B$4:$C$9,2),0)</f>
        <v>12</v>
      </c>
      <c r="Q690" s="37">
        <f>IF(M690&gt;0,((P690*K690/12)/O690*N690*((1+L690)^M690))/((1+Gesamt!$B$29)^(O690-N690)),0)</f>
        <v>0</v>
      </c>
      <c r="R690" s="52">
        <f>(F690+(IF(C690="W",IF(F690&lt;23347,VLOOKUP(23346,Staffelung,2,FALSE)*365.25,IF(F690&gt;24990,VLOOKUP(24991,Staffelung,2,FALSE)*365.25,VLOOKUP(F690,Staffelung,2,FALSE)*365.25)),Gesamt!$B$26*365.25)))</f>
        <v>23741.25</v>
      </c>
      <c r="S690" s="52">
        <f t="shared" si="116"/>
        <v>23742</v>
      </c>
      <c r="T690" s="53">
        <f t="shared" si="111"/>
        <v>65</v>
      </c>
      <c r="U690" s="49">
        <f t="shared" si="117"/>
        <v>-50.997946611909654</v>
      </c>
      <c r="V690" s="50">
        <f>(Gesamt!$B$2-IF(I690=0,G690,I690))/365.25</f>
        <v>116</v>
      </c>
      <c r="W690" s="50">
        <f t="shared" si="112"/>
        <v>65.002053388090346</v>
      </c>
      <c r="X690" s="54">
        <f>(F690+(IF(C690="W",IF(F690&lt;23347,VLOOKUP(23346,Staffelung,2,FALSE)*365.25,IF(F690&gt;24990,VLOOKUP(24991,Staffelung,2,FALSE)*365.25,VLOOKUP(F690,Staffelung,2,FALSE)*365.25)),Gesamt!$B$26*365.25)))</f>
        <v>23741.25</v>
      </c>
      <c r="Y690" s="52">
        <f t="shared" si="118"/>
        <v>23742</v>
      </c>
      <c r="Z690" s="53">
        <f t="shared" si="113"/>
        <v>65</v>
      </c>
      <c r="AA690" s="55">
        <f>IF(YEAR(Y690)&lt;=YEAR(Gesamt!$B$2),0,IF(V690&lt;Gesamt!$B$32,(IF(I690=0,G690,I690)+365.25*Gesamt!$B$32),0))</f>
        <v>0</v>
      </c>
      <c r="AB690" s="56">
        <f>IF(U690&lt;Gesamt!$B$36,Gesamt!$C$36,IF(U690&lt;Gesamt!$B$37,Gesamt!$C$37,IF(U690&lt;Gesamt!$B$38,Gesamt!$C$38,Gesamt!$C$39)))</f>
        <v>0</v>
      </c>
      <c r="AC690" s="36">
        <f>IF(AA690&gt;0,IF(AA690&lt;X690,K690/12*Gesamt!$C$32*(1+L690)^(Gesamt!$B$32-VB!V690)*(1+$K$4),0),0)</f>
        <v>0</v>
      </c>
      <c r="AD690" s="36">
        <f>(AC690/Gesamt!$B$32*V690/((1+Gesamt!$B$29)^(Gesamt!$B$32-VB!V690))*(1+AB690))</f>
        <v>0</v>
      </c>
      <c r="AE690" s="55">
        <f>IF(YEAR($Y690)&lt;=YEAR(Gesamt!$B$2),0,IF($V690&lt;Gesamt!$B$33,(IF($I690=0,$G690,$I690)+365.25*Gesamt!$B$33),0))</f>
        <v>0</v>
      </c>
      <c r="AF690" s="36" t="b">
        <f>IF(AE690&gt;0,IF(AE690&lt;$Y690,$K690/12*Gesamt!$C$33*(1+$L690)^(Gesamt!$B$33-VB!$V690)*(1+$K$4),IF(W690&gt;=35,K690/12*Gesamt!$C$33*(1+L690)^(W690-VB!V690)*(1+$K$4),0)))</f>
        <v>0</v>
      </c>
      <c r="AG690" s="36">
        <f>IF(W690&gt;=40,(AF690/Gesamt!$B$33*V690/((1+Gesamt!$B$29)^(Gesamt!$B$33-VB!V690))*(1+AB690)),IF(W690&gt;=35,(AF690/W690*V690/((1+Gesamt!$B$29)^(W690-VB!V690))*(1+AB690)),0))</f>
        <v>0</v>
      </c>
    </row>
    <row r="691" spans="4:33" x14ac:dyDescent="0.15">
      <c r="D691" s="41"/>
      <c r="F691" s="40"/>
      <c r="G691" s="40"/>
      <c r="J691" s="47"/>
      <c r="K691" s="32">
        <f t="shared" si="114"/>
        <v>0</v>
      </c>
      <c r="L691" s="48">
        <v>1.4999999999999999E-2</v>
      </c>
      <c r="M691" s="49">
        <f t="shared" si="115"/>
        <v>-50.997946611909654</v>
      </c>
      <c r="N691" s="50">
        <f>(Gesamt!$B$2-IF(H691=0,G691,H691))/365.25</f>
        <v>116</v>
      </c>
      <c r="O691" s="50">
        <f t="shared" si="110"/>
        <v>65.002053388090346</v>
      </c>
      <c r="P691" s="51">
        <f>IF(AND(OR(AND(H691&lt;=Gesamt!$B$11,G691&lt;=Gesamt!$B$11),AND(H691&gt;0,H691&lt;=Gesamt!$B$11)), O691&gt;=Gesamt!$B$4),VLOOKUP(O691,Gesamt!$B$4:$C$9,2),0)</f>
        <v>12</v>
      </c>
      <c r="Q691" s="37">
        <f>IF(M691&gt;0,((P691*K691/12)/O691*N691*((1+L691)^M691))/((1+Gesamt!$B$29)^(O691-N691)),0)</f>
        <v>0</v>
      </c>
      <c r="R691" s="52">
        <f>(F691+(IF(C691="W",IF(F691&lt;23347,VLOOKUP(23346,Staffelung,2,FALSE)*365.25,IF(F691&gt;24990,VLOOKUP(24991,Staffelung,2,FALSE)*365.25,VLOOKUP(F691,Staffelung,2,FALSE)*365.25)),Gesamt!$B$26*365.25)))</f>
        <v>23741.25</v>
      </c>
      <c r="S691" s="52">
        <f t="shared" si="116"/>
        <v>23742</v>
      </c>
      <c r="T691" s="53">
        <f t="shared" si="111"/>
        <v>65</v>
      </c>
      <c r="U691" s="49">
        <f t="shared" si="117"/>
        <v>-50.997946611909654</v>
      </c>
      <c r="V691" s="50">
        <f>(Gesamt!$B$2-IF(I691=0,G691,I691))/365.25</f>
        <v>116</v>
      </c>
      <c r="W691" s="50">
        <f t="shared" si="112"/>
        <v>65.002053388090346</v>
      </c>
      <c r="X691" s="54">
        <f>(F691+(IF(C691="W",IF(F691&lt;23347,VLOOKUP(23346,Staffelung,2,FALSE)*365.25,IF(F691&gt;24990,VLOOKUP(24991,Staffelung,2,FALSE)*365.25,VLOOKUP(F691,Staffelung,2,FALSE)*365.25)),Gesamt!$B$26*365.25)))</f>
        <v>23741.25</v>
      </c>
      <c r="Y691" s="52">
        <f t="shared" si="118"/>
        <v>23742</v>
      </c>
      <c r="Z691" s="53">
        <f t="shared" si="113"/>
        <v>65</v>
      </c>
      <c r="AA691" s="55">
        <f>IF(YEAR(Y691)&lt;=YEAR(Gesamt!$B$2),0,IF(V691&lt;Gesamt!$B$32,(IF(I691=0,G691,I691)+365.25*Gesamt!$B$32),0))</f>
        <v>0</v>
      </c>
      <c r="AB691" s="56">
        <f>IF(U691&lt;Gesamt!$B$36,Gesamt!$C$36,IF(U691&lt;Gesamt!$B$37,Gesamt!$C$37,IF(U691&lt;Gesamt!$B$38,Gesamt!$C$38,Gesamt!$C$39)))</f>
        <v>0</v>
      </c>
      <c r="AC691" s="36">
        <f>IF(AA691&gt;0,IF(AA691&lt;X691,K691/12*Gesamt!$C$32*(1+L691)^(Gesamt!$B$32-VB!V691)*(1+$K$4),0),0)</f>
        <v>0</v>
      </c>
      <c r="AD691" s="36">
        <f>(AC691/Gesamt!$B$32*V691/((1+Gesamt!$B$29)^(Gesamt!$B$32-VB!V691))*(1+AB691))</f>
        <v>0</v>
      </c>
      <c r="AE691" s="55">
        <f>IF(YEAR($Y691)&lt;=YEAR(Gesamt!$B$2),0,IF($V691&lt;Gesamt!$B$33,(IF($I691=0,$G691,$I691)+365.25*Gesamt!$B$33),0))</f>
        <v>0</v>
      </c>
      <c r="AF691" s="36" t="b">
        <f>IF(AE691&gt;0,IF(AE691&lt;$Y691,$K691/12*Gesamt!$C$33*(1+$L691)^(Gesamt!$B$33-VB!$V691)*(1+$K$4),IF(W691&gt;=35,K691/12*Gesamt!$C$33*(1+L691)^(W691-VB!V691)*(1+$K$4),0)))</f>
        <v>0</v>
      </c>
      <c r="AG691" s="36">
        <f>IF(W691&gt;=40,(AF691/Gesamt!$B$33*V691/((1+Gesamt!$B$29)^(Gesamt!$B$33-VB!V691))*(1+AB691)),IF(W691&gt;=35,(AF691/W691*V691/((1+Gesamt!$B$29)^(W691-VB!V691))*(1+AB691)),0))</f>
        <v>0</v>
      </c>
    </row>
    <row r="692" spans="4:33" x14ac:dyDescent="0.15">
      <c r="D692" s="41"/>
      <c r="F692" s="40"/>
      <c r="G692" s="40"/>
      <c r="J692" s="47"/>
      <c r="K692" s="32">
        <f t="shared" si="114"/>
        <v>0</v>
      </c>
      <c r="L692" s="48">
        <v>1.4999999999999999E-2</v>
      </c>
      <c r="M692" s="49">
        <f t="shared" si="115"/>
        <v>-50.997946611909654</v>
      </c>
      <c r="N692" s="50">
        <f>(Gesamt!$B$2-IF(H692=0,G692,H692))/365.25</f>
        <v>116</v>
      </c>
      <c r="O692" s="50">
        <f t="shared" si="110"/>
        <v>65.002053388090346</v>
      </c>
      <c r="P692" s="51">
        <f>IF(AND(OR(AND(H692&lt;=Gesamt!$B$11,G692&lt;=Gesamt!$B$11),AND(H692&gt;0,H692&lt;=Gesamt!$B$11)), O692&gt;=Gesamt!$B$4),VLOOKUP(O692,Gesamt!$B$4:$C$9,2),0)</f>
        <v>12</v>
      </c>
      <c r="Q692" s="37">
        <f>IF(M692&gt;0,((P692*K692/12)/O692*N692*((1+L692)^M692))/((1+Gesamt!$B$29)^(O692-N692)),0)</f>
        <v>0</v>
      </c>
      <c r="R692" s="52">
        <f>(F692+(IF(C692="W",IF(F692&lt;23347,VLOOKUP(23346,Staffelung,2,FALSE)*365.25,IF(F692&gt;24990,VLOOKUP(24991,Staffelung,2,FALSE)*365.25,VLOOKUP(F692,Staffelung,2,FALSE)*365.25)),Gesamt!$B$26*365.25)))</f>
        <v>23741.25</v>
      </c>
      <c r="S692" s="52">
        <f t="shared" si="116"/>
        <v>23742</v>
      </c>
      <c r="T692" s="53">
        <f t="shared" si="111"/>
        <v>65</v>
      </c>
      <c r="U692" s="49">
        <f t="shared" si="117"/>
        <v>-50.997946611909654</v>
      </c>
      <c r="V692" s="50">
        <f>(Gesamt!$B$2-IF(I692=0,G692,I692))/365.25</f>
        <v>116</v>
      </c>
      <c r="W692" s="50">
        <f t="shared" si="112"/>
        <v>65.002053388090346</v>
      </c>
      <c r="X692" s="54">
        <f>(F692+(IF(C692="W",IF(F692&lt;23347,VLOOKUP(23346,Staffelung,2,FALSE)*365.25,IF(F692&gt;24990,VLOOKUP(24991,Staffelung,2,FALSE)*365.25,VLOOKUP(F692,Staffelung,2,FALSE)*365.25)),Gesamt!$B$26*365.25)))</f>
        <v>23741.25</v>
      </c>
      <c r="Y692" s="52">
        <f t="shared" si="118"/>
        <v>23742</v>
      </c>
      <c r="Z692" s="53">
        <f t="shared" si="113"/>
        <v>65</v>
      </c>
      <c r="AA692" s="55">
        <f>IF(YEAR(Y692)&lt;=YEAR(Gesamt!$B$2),0,IF(V692&lt;Gesamt!$B$32,(IF(I692=0,G692,I692)+365.25*Gesamt!$B$32),0))</f>
        <v>0</v>
      </c>
      <c r="AB692" s="56">
        <f>IF(U692&lt;Gesamt!$B$36,Gesamt!$C$36,IF(U692&lt;Gesamt!$B$37,Gesamt!$C$37,IF(U692&lt;Gesamt!$B$38,Gesamt!$C$38,Gesamt!$C$39)))</f>
        <v>0</v>
      </c>
      <c r="AC692" s="36">
        <f>IF(AA692&gt;0,IF(AA692&lt;X692,K692/12*Gesamt!$C$32*(1+L692)^(Gesamt!$B$32-VB!V692)*(1+$K$4),0),0)</f>
        <v>0</v>
      </c>
      <c r="AD692" s="36">
        <f>(AC692/Gesamt!$B$32*V692/((1+Gesamt!$B$29)^(Gesamt!$B$32-VB!V692))*(1+AB692))</f>
        <v>0</v>
      </c>
      <c r="AE692" s="55">
        <f>IF(YEAR($Y692)&lt;=YEAR(Gesamt!$B$2),0,IF($V692&lt;Gesamt!$B$33,(IF($I692=0,$G692,$I692)+365.25*Gesamt!$B$33),0))</f>
        <v>0</v>
      </c>
      <c r="AF692" s="36" t="b">
        <f>IF(AE692&gt;0,IF(AE692&lt;$Y692,$K692/12*Gesamt!$C$33*(1+$L692)^(Gesamt!$B$33-VB!$V692)*(1+$K$4),IF(W692&gt;=35,K692/12*Gesamt!$C$33*(1+L692)^(W692-VB!V692)*(1+$K$4),0)))</f>
        <v>0</v>
      </c>
      <c r="AG692" s="36">
        <f>IF(W692&gt;=40,(AF692/Gesamt!$B$33*V692/((1+Gesamt!$B$29)^(Gesamt!$B$33-VB!V692))*(1+AB692)),IF(W692&gt;=35,(AF692/W692*V692/((1+Gesamt!$B$29)^(W692-VB!V692))*(1+AB692)),0))</f>
        <v>0</v>
      </c>
    </row>
    <row r="693" spans="4:33" x14ac:dyDescent="0.15">
      <c r="D693" s="41"/>
      <c r="F693" s="40"/>
      <c r="G693" s="40"/>
      <c r="J693" s="47"/>
      <c r="K693" s="32">
        <f t="shared" si="114"/>
        <v>0</v>
      </c>
      <c r="L693" s="48">
        <v>1.4999999999999999E-2</v>
      </c>
      <c r="M693" s="49">
        <f t="shared" si="115"/>
        <v>-50.997946611909654</v>
      </c>
      <c r="N693" s="50">
        <f>(Gesamt!$B$2-IF(H693=0,G693,H693))/365.25</f>
        <v>116</v>
      </c>
      <c r="O693" s="50">
        <f t="shared" si="110"/>
        <v>65.002053388090346</v>
      </c>
      <c r="P693" s="51">
        <f>IF(AND(OR(AND(H693&lt;=Gesamt!$B$11,G693&lt;=Gesamt!$B$11),AND(H693&gt;0,H693&lt;=Gesamt!$B$11)), O693&gt;=Gesamt!$B$4),VLOOKUP(O693,Gesamt!$B$4:$C$9,2),0)</f>
        <v>12</v>
      </c>
      <c r="Q693" s="37">
        <f>IF(M693&gt;0,((P693*K693/12)/O693*N693*((1+L693)^M693))/((1+Gesamt!$B$29)^(O693-N693)),0)</f>
        <v>0</v>
      </c>
      <c r="R693" s="52">
        <f>(F693+(IF(C693="W",IF(F693&lt;23347,VLOOKUP(23346,Staffelung,2,FALSE)*365.25,IF(F693&gt;24990,VLOOKUP(24991,Staffelung,2,FALSE)*365.25,VLOOKUP(F693,Staffelung,2,FALSE)*365.25)),Gesamt!$B$26*365.25)))</f>
        <v>23741.25</v>
      </c>
      <c r="S693" s="52">
        <f t="shared" si="116"/>
        <v>23742</v>
      </c>
      <c r="T693" s="53">
        <f t="shared" si="111"/>
        <v>65</v>
      </c>
      <c r="U693" s="49">
        <f t="shared" si="117"/>
        <v>-50.997946611909654</v>
      </c>
      <c r="V693" s="50">
        <f>(Gesamt!$B$2-IF(I693=0,G693,I693))/365.25</f>
        <v>116</v>
      </c>
      <c r="W693" s="50">
        <f t="shared" si="112"/>
        <v>65.002053388090346</v>
      </c>
      <c r="X693" s="54">
        <f>(F693+(IF(C693="W",IF(F693&lt;23347,VLOOKUP(23346,Staffelung,2,FALSE)*365.25,IF(F693&gt;24990,VLOOKUP(24991,Staffelung,2,FALSE)*365.25,VLOOKUP(F693,Staffelung,2,FALSE)*365.25)),Gesamt!$B$26*365.25)))</f>
        <v>23741.25</v>
      </c>
      <c r="Y693" s="52">
        <f t="shared" si="118"/>
        <v>23742</v>
      </c>
      <c r="Z693" s="53">
        <f t="shared" si="113"/>
        <v>65</v>
      </c>
      <c r="AA693" s="55">
        <f>IF(YEAR(Y693)&lt;=YEAR(Gesamt!$B$2),0,IF(V693&lt;Gesamt!$B$32,(IF(I693=0,G693,I693)+365.25*Gesamt!$B$32),0))</f>
        <v>0</v>
      </c>
      <c r="AB693" s="56">
        <f>IF(U693&lt;Gesamt!$B$36,Gesamt!$C$36,IF(U693&lt;Gesamt!$B$37,Gesamt!$C$37,IF(U693&lt;Gesamt!$B$38,Gesamt!$C$38,Gesamt!$C$39)))</f>
        <v>0</v>
      </c>
      <c r="AC693" s="36">
        <f>IF(AA693&gt;0,IF(AA693&lt;X693,K693/12*Gesamt!$C$32*(1+L693)^(Gesamt!$B$32-VB!V693)*(1+$K$4),0),0)</f>
        <v>0</v>
      </c>
      <c r="AD693" s="36">
        <f>(AC693/Gesamt!$B$32*V693/((1+Gesamt!$B$29)^(Gesamt!$B$32-VB!V693))*(1+AB693))</f>
        <v>0</v>
      </c>
      <c r="AE693" s="55">
        <f>IF(YEAR($Y693)&lt;=YEAR(Gesamt!$B$2),0,IF($V693&lt;Gesamt!$B$33,(IF($I693=0,$G693,$I693)+365.25*Gesamt!$B$33),0))</f>
        <v>0</v>
      </c>
      <c r="AF693" s="36" t="b">
        <f>IF(AE693&gt;0,IF(AE693&lt;$Y693,$K693/12*Gesamt!$C$33*(1+$L693)^(Gesamt!$B$33-VB!$V693)*(1+$K$4),IF(W693&gt;=35,K693/12*Gesamt!$C$33*(1+L693)^(W693-VB!V693)*(1+$K$4),0)))</f>
        <v>0</v>
      </c>
      <c r="AG693" s="36">
        <f>IF(W693&gt;=40,(AF693/Gesamt!$B$33*V693/((1+Gesamt!$B$29)^(Gesamt!$B$33-VB!V693))*(1+AB693)),IF(W693&gt;=35,(AF693/W693*V693/((1+Gesamt!$B$29)^(W693-VB!V693))*(1+AB693)),0))</f>
        <v>0</v>
      </c>
    </row>
    <row r="694" spans="4:33" x14ac:dyDescent="0.15">
      <c r="D694" s="41"/>
      <c r="F694" s="40"/>
      <c r="G694" s="40"/>
      <c r="J694" s="47"/>
      <c r="K694" s="32">
        <f t="shared" si="114"/>
        <v>0</v>
      </c>
      <c r="L694" s="48">
        <v>1.4999999999999999E-2</v>
      </c>
      <c r="M694" s="49">
        <f t="shared" si="115"/>
        <v>-50.997946611909654</v>
      </c>
      <c r="N694" s="50">
        <f>(Gesamt!$B$2-IF(H694=0,G694,H694))/365.25</f>
        <v>116</v>
      </c>
      <c r="O694" s="50">
        <f t="shared" si="110"/>
        <v>65.002053388090346</v>
      </c>
      <c r="P694" s="51">
        <f>IF(AND(OR(AND(H694&lt;=Gesamt!$B$11,G694&lt;=Gesamt!$B$11),AND(H694&gt;0,H694&lt;=Gesamt!$B$11)), O694&gt;=Gesamt!$B$4),VLOOKUP(O694,Gesamt!$B$4:$C$9,2),0)</f>
        <v>12</v>
      </c>
      <c r="Q694" s="37">
        <f>IF(M694&gt;0,((P694*K694/12)/O694*N694*((1+L694)^M694))/((1+Gesamt!$B$29)^(O694-N694)),0)</f>
        <v>0</v>
      </c>
      <c r="R694" s="52">
        <f>(F694+(IF(C694="W",IF(F694&lt;23347,VLOOKUP(23346,Staffelung,2,FALSE)*365.25,IF(F694&gt;24990,VLOOKUP(24991,Staffelung,2,FALSE)*365.25,VLOOKUP(F694,Staffelung,2,FALSE)*365.25)),Gesamt!$B$26*365.25)))</f>
        <v>23741.25</v>
      </c>
      <c r="S694" s="52">
        <f t="shared" si="116"/>
        <v>23742</v>
      </c>
      <c r="T694" s="53">
        <f t="shared" si="111"/>
        <v>65</v>
      </c>
      <c r="U694" s="49">
        <f t="shared" si="117"/>
        <v>-50.997946611909654</v>
      </c>
      <c r="V694" s="50">
        <f>(Gesamt!$B$2-IF(I694=0,G694,I694))/365.25</f>
        <v>116</v>
      </c>
      <c r="W694" s="50">
        <f t="shared" si="112"/>
        <v>65.002053388090346</v>
      </c>
      <c r="X694" s="54">
        <f>(F694+(IF(C694="W",IF(F694&lt;23347,VLOOKUP(23346,Staffelung,2,FALSE)*365.25,IF(F694&gt;24990,VLOOKUP(24991,Staffelung,2,FALSE)*365.25,VLOOKUP(F694,Staffelung,2,FALSE)*365.25)),Gesamt!$B$26*365.25)))</f>
        <v>23741.25</v>
      </c>
      <c r="Y694" s="52">
        <f t="shared" si="118"/>
        <v>23742</v>
      </c>
      <c r="Z694" s="53">
        <f t="shared" si="113"/>
        <v>65</v>
      </c>
      <c r="AA694" s="55">
        <f>IF(YEAR(Y694)&lt;=YEAR(Gesamt!$B$2),0,IF(V694&lt;Gesamt!$B$32,(IF(I694=0,G694,I694)+365.25*Gesamt!$B$32),0))</f>
        <v>0</v>
      </c>
      <c r="AB694" s="56">
        <f>IF(U694&lt;Gesamt!$B$36,Gesamt!$C$36,IF(U694&lt;Gesamt!$B$37,Gesamt!$C$37,IF(U694&lt;Gesamt!$B$38,Gesamt!$C$38,Gesamt!$C$39)))</f>
        <v>0</v>
      </c>
      <c r="AC694" s="36">
        <f>IF(AA694&gt;0,IF(AA694&lt;X694,K694/12*Gesamt!$C$32*(1+L694)^(Gesamt!$B$32-VB!V694)*(1+$K$4),0),0)</f>
        <v>0</v>
      </c>
      <c r="AD694" s="36">
        <f>(AC694/Gesamt!$B$32*V694/((1+Gesamt!$B$29)^(Gesamt!$B$32-VB!V694))*(1+AB694))</f>
        <v>0</v>
      </c>
      <c r="AE694" s="55">
        <f>IF(YEAR($Y694)&lt;=YEAR(Gesamt!$B$2),0,IF($V694&lt;Gesamt!$B$33,(IF($I694=0,$G694,$I694)+365.25*Gesamt!$B$33),0))</f>
        <v>0</v>
      </c>
      <c r="AF694" s="36" t="b">
        <f>IF(AE694&gt;0,IF(AE694&lt;$Y694,$K694/12*Gesamt!$C$33*(1+$L694)^(Gesamt!$B$33-VB!$V694)*(1+$K$4),IF(W694&gt;=35,K694/12*Gesamt!$C$33*(1+L694)^(W694-VB!V694)*(1+$K$4),0)))</f>
        <v>0</v>
      </c>
      <c r="AG694" s="36">
        <f>IF(W694&gt;=40,(AF694/Gesamt!$B$33*V694/((1+Gesamt!$B$29)^(Gesamt!$B$33-VB!V694))*(1+AB694)),IF(W694&gt;=35,(AF694/W694*V694/((1+Gesamt!$B$29)^(W694-VB!V694))*(1+AB694)),0))</f>
        <v>0</v>
      </c>
    </row>
    <row r="695" spans="4:33" x14ac:dyDescent="0.15">
      <c r="D695" s="41"/>
      <c r="F695" s="40"/>
      <c r="G695" s="40"/>
      <c r="J695" s="47"/>
      <c r="K695" s="32">
        <f t="shared" si="114"/>
        <v>0</v>
      </c>
      <c r="L695" s="48">
        <v>1.4999999999999999E-2</v>
      </c>
      <c r="M695" s="49">
        <f t="shared" si="115"/>
        <v>-50.997946611909654</v>
      </c>
      <c r="N695" s="50">
        <f>(Gesamt!$B$2-IF(H695=0,G695,H695))/365.25</f>
        <v>116</v>
      </c>
      <c r="O695" s="50">
        <f t="shared" si="110"/>
        <v>65.002053388090346</v>
      </c>
      <c r="P695" s="51">
        <f>IF(AND(OR(AND(H695&lt;=Gesamt!$B$11,G695&lt;=Gesamt!$B$11),AND(H695&gt;0,H695&lt;=Gesamt!$B$11)), O695&gt;=Gesamt!$B$4),VLOOKUP(O695,Gesamt!$B$4:$C$9,2),0)</f>
        <v>12</v>
      </c>
      <c r="Q695" s="37">
        <f>IF(M695&gt;0,((P695*K695/12)/O695*N695*((1+L695)^M695))/((1+Gesamt!$B$29)^(O695-N695)),0)</f>
        <v>0</v>
      </c>
      <c r="R695" s="52">
        <f>(F695+(IF(C695="W",IF(F695&lt;23347,VLOOKUP(23346,Staffelung,2,FALSE)*365.25,IF(F695&gt;24990,VLOOKUP(24991,Staffelung,2,FALSE)*365.25,VLOOKUP(F695,Staffelung,2,FALSE)*365.25)),Gesamt!$B$26*365.25)))</f>
        <v>23741.25</v>
      </c>
      <c r="S695" s="52">
        <f t="shared" si="116"/>
        <v>23742</v>
      </c>
      <c r="T695" s="53">
        <f t="shared" si="111"/>
        <v>65</v>
      </c>
      <c r="U695" s="49">
        <f t="shared" si="117"/>
        <v>-50.997946611909654</v>
      </c>
      <c r="V695" s="50">
        <f>(Gesamt!$B$2-IF(I695=0,G695,I695))/365.25</f>
        <v>116</v>
      </c>
      <c r="W695" s="50">
        <f t="shared" si="112"/>
        <v>65.002053388090346</v>
      </c>
      <c r="X695" s="54">
        <f>(F695+(IF(C695="W",IF(F695&lt;23347,VLOOKUP(23346,Staffelung,2,FALSE)*365.25,IF(F695&gt;24990,VLOOKUP(24991,Staffelung,2,FALSE)*365.25,VLOOKUP(F695,Staffelung,2,FALSE)*365.25)),Gesamt!$B$26*365.25)))</f>
        <v>23741.25</v>
      </c>
      <c r="Y695" s="52">
        <f t="shared" si="118"/>
        <v>23742</v>
      </c>
      <c r="Z695" s="53">
        <f t="shared" si="113"/>
        <v>65</v>
      </c>
      <c r="AA695" s="55">
        <f>IF(YEAR(Y695)&lt;=YEAR(Gesamt!$B$2),0,IF(V695&lt;Gesamt!$B$32,(IF(I695=0,G695,I695)+365.25*Gesamt!$B$32),0))</f>
        <v>0</v>
      </c>
      <c r="AB695" s="56">
        <f>IF(U695&lt;Gesamt!$B$36,Gesamt!$C$36,IF(U695&lt;Gesamt!$B$37,Gesamt!$C$37,IF(U695&lt;Gesamt!$B$38,Gesamt!$C$38,Gesamt!$C$39)))</f>
        <v>0</v>
      </c>
      <c r="AC695" s="36">
        <f>IF(AA695&gt;0,IF(AA695&lt;X695,K695/12*Gesamt!$C$32*(1+L695)^(Gesamt!$B$32-VB!V695)*(1+$K$4),0),0)</f>
        <v>0</v>
      </c>
      <c r="AD695" s="36">
        <f>(AC695/Gesamt!$B$32*V695/((1+Gesamt!$B$29)^(Gesamt!$B$32-VB!V695))*(1+AB695))</f>
        <v>0</v>
      </c>
      <c r="AE695" s="55">
        <f>IF(YEAR($Y695)&lt;=YEAR(Gesamt!$B$2),0,IF($V695&lt;Gesamt!$B$33,(IF($I695=0,$G695,$I695)+365.25*Gesamt!$B$33),0))</f>
        <v>0</v>
      </c>
      <c r="AF695" s="36" t="b">
        <f>IF(AE695&gt;0,IF(AE695&lt;$Y695,$K695/12*Gesamt!$C$33*(1+$L695)^(Gesamt!$B$33-VB!$V695)*(1+$K$4),IF(W695&gt;=35,K695/12*Gesamt!$C$33*(1+L695)^(W695-VB!V695)*(1+$K$4),0)))</f>
        <v>0</v>
      </c>
      <c r="AG695" s="36">
        <f>IF(W695&gt;=40,(AF695/Gesamt!$B$33*V695/((1+Gesamt!$B$29)^(Gesamt!$B$33-VB!V695))*(1+AB695)),IF(W695&gt;=35,(AF695/W695*V695/((1+Gesamt!$B$29)^(W695-VB!V695))*(1+AB695)),0))</f>
        <v>0</v>
      </c>
    </row>
    <row r="696" spans="4:33" x14ac:dyDescent="0.15">
      <c r="D696" s="41"/>
      <c r="F696" s="40"/>
      <c r="G696" s="40"/>
      <c r="J696" s="47"/>
      <c r="K696" s="32">
        <f t="shared" si="114"/>
        <v>0</v>
      </c>
      <c r="L696" s="48">
        <v>1.4999999999999999E-2</v>
      </c>
      <c r="M696" s="49">
        <f t="shared" si="115"/>
        <v>-50.997946611909654</v>
      </c>
      <c r="N696" s="50">
        <f>(Gesamt!$B$2-IF(H696=0,G696,H696))/365.25</f>
        <v>116</v>
      </c>
      <c r="O696" s="50">
        <f t="shared" si="110"/>
        <v>65.002053388090346</v>
      </c>
      <c r="P696" s="51">
        <f>IF(AND(OR(AND(H696&lt;=Gesamt!$B$11,G696&lt;=Gesamt!$B$11),AND(H696&gt;0,H696&lt;=Gesamt!$B$11)), O696&gt;=Gesamt!$B$4),VLOOKUP(O696,Gesamt!$B$4:$C$9,2),0)</f>
        <v>12</v>
      </c>
      <c r="Q696" s="37">
        <f>IF(M696&gt;0,((P696*K696/12)/O696*N696*((1+L696)^M696))/((1+Gesamt!$B$29)^(O696-N696)),0)</f>
        <v>0</v>
      </c>
      <c r="R696" s="52">
        <f>(F696+(IF(C696="W",IF(F696&lt;23347,VLOOKUP(23346,Staffelung,2,FALSE)*365.25,IF(F696&gt;24990,VLOOKUP(24991,Staffelung,2,FALSE)*365.25,VLOOKUP(F696,Staffelung,2,FALSE)*365.25)),Gesamt!$B$26*365.25)))</f>
        <v>23741.25</v>
      </c>
      <c r="S696" s="52">
        <f t="shared" si="116"/>
        <v>23742</v>
      </c>
      <c r="T696" s="53">
        <f t="shared" si="111"/>
        <v>65</v>
      </c>
      <c r="U696" s="49">
        <f t="shared" si="117"/>
        <v>-50.997946611909654</v>
      </c>
      <c r="V696" s="50">
        <f>(Gesamt!$B$2-IF(I696=0,G696,I696))/365.25</f>
        <v>116</v>
      </c>
      <c r="W696" s="50">
        <f t="shared" si="112"/>
        <v>65.002053388090346</v>
      </c>
      <c r="X696" s="54">
        <f>(F696+(IF(C696="W",IF(F696&lt;23347,VLOOKUP(23346,Staffelung,2,FALSE)*365.25,IF(F696&gt;24990,VLOOKUP(24991,Staffelung,2,FALSE)*365.25,VLOOKUP(F696,Staffelung,2,FALSE)*365.25)),Gesamt!$B$26*365.25)))</f>
        <v>23741.25</v>
      </c>
      <c r="Y696" s="52">
        <f t="shared" si="118"/>
        <v>23742</v>
      </c>
      <c r="Z696" s="53">
        <f t="shared" si="113"/>
        <v>65</v>
      </c>
      <c r="AA696" s="55">
        <f>IF(YEAR(Y696)&lt;=YEAR(Gesamt!$B$2),0,IF(V696&lt;Gesamt!$B$32,(IF(I696=0,G696,I696)+365.25*Gesamt!$B$32),0))</f>
        <v>0</v>
      </c>
      <c r="AB696" s="56">
        <f>IF(U696&lt;Gesamt!$B$36,Gesamt!$C$36,IF(U696&lt;Gesamt!$B$37,Gesamt!$C$37,IF(U696&lt;Gesamt!$B$38,Gesamt!$C$38,Gesamt!$C$39)))</f>
        <v>0</v>
      </c>
      <c r="AC696" s="36">
        <f>IF(AA696&gt;0,IF(AA696&lt;X696,K696/12*Gesamt!$C$32*(1+L696)^(Gesamt!$B$32-VB!V696)*(1+$K$4),0),0)</f>
        <v>0</v>
      </c>
      <c r="AD696" s="36">
        <f>(AC696/Gesamt!$B$32*V696/((1+Gesamt!$B$29)^(Gesamt!$B$32-VB!V696))*(1+AB696))</f>
        <v>0</v>
      </c>
      <c r="AE696" s="55">
        <f>IF(YEAR($Y696)&lt;=YEAR(Gesamt!$B$2),0,IF($V696&lt;Gesamt!$B$33,(IF($I696=0,$G696,$I696)+365.25*Gesamt!$B$33),0))</f>
        <v>0</v>
      </c>
      <c r="AF696" s="36" t="b">
        <f>IF(AE696&gt;0,IF(AE696&lt;$Y696,$K696/12*Gesamt!$C$33*(1+$L696)^(Gesamt!$B$33-VB!$V696)*(1+$K$4),IF(W696&gt;=35,K696/12*Gesamt!$C$33*(1+L696)^(W696-VB!V696)*(1+$K$4),0)))</f>
        <v>0</v>
      </c>
      <c r="AG696" s="36">
        <f>IF(W696&gt;=40,(AF696/Gesamt!$B$33*V696/((1+Gesamt!$B$29)^(Gesamt!$B$33-VB!V696))*(1+AB696)),IF(W696&gt;=35,(AF696/W696*V696/((1+Gesamt!$B$29)^(W696-VB!V696))*(1+AB696)),0))</f>
        <v>0</v>
      </c>
    </row>
    <row r="697" spans="4:33" x14ac:dyDescent="0.15">
      <c r="D697" s="41"/>
      <c r="F697" s="40"/>
      <c r="G697" s="40"/>
      <c r="J697" s="47"/>
      <c r="K697" s="32">
        <f t="shared" si="114"/>
        <v>0</v>
      </c>
      <c r="L697" s="48">
        <v>1.4999999999999999E-2</v>
      </c>
      <c r="M697" s="49">
        <f t="shared" si="115"/>
        <v>-50.997946611909654</v>
      </c>
      <c r="N697" s="50">
        <f>(Gesamt!$B$2-IF(H697=0,G697,H697))/365.25</f>
        <v>116</v>
      </c>
      <c r="O697" s="50">
        <f t="shared" si="110"/>
        <v>65.002053388090346</v>
      </c>
      <c r="P697" s="51">
        <f>IF(AND(OR(AND(H697&lt;=Gesamt!$B$11,G697&lt;=Gesamt!$B$11),AND(H697&gt;0,H697&lt;=Gesamt!$B$11)), O697&gt;=Gesamt!$B$4),VLOOKUP(O697,Gesamt!$B$4:$C$9,2),0)</f>
        <v>12</v>
      </c>
      <c r="Q697" s="37">
        <f>IF(M697&gt;0,((P697*K697/12)/O697*N697*((1+L697)^M697))/((1+Gesamt!$B$29)^(O697-N697)),0)</f>
        <v>0</v>
      </c>
      <c r="R697" s="52">
        <f>(F697+(IF(C697="W",IF(F697&lt;23347,VLOOKUP(23346,Staffelung,2,FALSE)*365.25,IF(F697&gt;24990,VLOOKUP(24991,Staffelung,2,FALSE)*365.25,VLOOKUP(F697,Staffelung,2,FALSE)*365.25)),Gesamt!$B$26*365.25)))</f>
        <v>23741.25</v>
      </c>
      <c r="S697" s="52">
        <f t="shared" si="116"/>
        <v>23742</v>
      </c>
      <c r="T697" s="53">
        <f t="shared" si="111"/>
        <v>65</v>
      </c>
      <c r="U697" s="49">
        <f t="shared" si="117"/>
        <v>-50.997946611909654</v>
      </c>
      <c r="V697" s="50">
        <f>(Gesamt!$B$2-IF(I697=0,G697,I697))/365.25</f>
        <v>116</v>
      </c>
      <c r="W697" s="50">
        <f t="shared" si="112"/>
        <v>65.002053388090346</v>
      </c>
      <c r="X697" s="54">
        <f>(F697+(IF(C697="W",IF(F697&lt;23347,VLOOKUP(23346,Staffelung,2,FALSE)*365.25,IF(F697&gt;24990,VLOOKUP(24991,Staffelung,2,FALSE)*365.25,VLOOKUP(F697,Staffelung,2,FALSE)*365.25)),Gesamt!$B$26*365.25)))</f>
        <v>23741.25</v>
      </c>
      <c r="Y697" s="52">
        <f t="shared" si="118"/>
        <v>23742</v>
      </c>
      <c r="Z697" s="53">
        <f t="shared" si="113"/>
        <v>65</v>
      </c>
      <c r="AA697" s="55">
        <f>IF(YEAR(Y697)&lt;=YEAR(Gesamt!$B$2),0,IF(V697&lt;Gesamt!$B$32,(IF(I697=0,G697,I697)+365.25*Gesamt!$B$32),0))</f>
        <v>0</v>
      </c>
      <c r="AB697" s="56">
        <f>IF(U697&lt;Gesamt!$B$36,Gesamt!$C$36,IF(U697&lt;Gesamt!$B$37,Gesamt!$C$37,IF(U697&lt;Gesamt!$B$38,Gesamt!$C$38,Gesamt!$C$39)))</f>
        <v>0</v>
      </c>
      <c r="AC697" s="36">
        <f>IF(AA697&gt;0,IF(AA697&lt;X697,K697/12*Gesamt!$C$32*(1+L697)^(Gesamt!$B$32-VB!V697)*(1+$K$4),0),0)</f>
        <v>0</v>
      </c>
      <c r="AD697" s="36">
        <f>(AC697/Gesamt!$B$32*V697/((1+Gesamt!$B$29)^(Gesamt!$B$32-VB!V697))*(1+AB697))</f>
        <v>0</v>
      </c>
      <c r="AE697" s="55">
        <f>IF(YEAR($Y697)&lt;=YEAR(Gesamt!$B$2),0,IF($V697&lt;Gesamt!$B$33,(IF($I697=0,$G697,$I697)+365.25*Gesamt!$B$33),0))</f>
        <v>0</v>
      </c>
      <c r="AF697" s="36" t="b">
        <f>IF(AE697&gt;0,IF(AE697&lt;$Y697,$K697/12*Gesamt!$C$33*(1+$L697)^(Gesamt!$B$33-VB!$V697)*(1+$K$4),IF(W697&gt;=35,K697/12*Gesamt!$C$33*(1+L697)^(W697-VB!V697)*(1+$K$4),0)))</f>
        <v>0</v>
      </c>
      <c r="AG697" s="36">
        <f>IF(W697&gt;=40,(AF697/Gesamt!$B$33*V697/((1+Gesamt!$B$29)^(Gesamt!$B$33-VB!V697))*(1+AB697)),IF(W697&gt;=35,(AF697/W697*V697/((1+Gesamt!$B$29)^(W697-VB!V697))*(1+AB697)),0))</f>
        <v>0</v>
      </c>
    </row>
    <row r="698" spans="4:33" x14ac:dyDescent="0.15">
      <c r="D698" s="41"/>
      <c r="F698" s="40"/>
      <c r="G698" s="40"/>
      <c r="J698" s="47"/>
      <c r="K698" s="32">
        <f t="shared" si="114"/>
        <v>0</v>
      </c>
      <c r="L698" s="48">
        <v>1.4999999999999999E-2</v>
      </c>
      <c r="M698" s="49">
        <f t="shared" si="115"/>
        <v>-50.997946611909654</v>
      </c>
      <c r="N698" s="50">
        <f>(Gesamt!$B$2-IF(H698=0,G698,H698))/365.25</f>
        <v>116</v>
      </c>
      <c r="O698" s="50">
        <f t="shared" si="110"/>
        <v>65.002053388090346</v>
      </c>
      <c r="P698" s="51">
        <f>IF(AND(OR(AND(H698&lt;=Gesamt!$B$11,G698&lt;=Gesamt!$B$11),AND(H698&gt;0,H698&lt;=Gesamt!$B$11)), O698&gt;=Gesamt!$B$4),VLOOKUP(O698,Gesamt!$B$4:$C$9,2),0)</f>
        <v>12</v>
      </c>
      <c r="Q698" s="37">
        <f>IF(M698&gt;0,((P698*K698/12)/O698*N698*((1+L698)^M698))/((1+Gesamt!$B$29)^(O698-N698)),0)</f>
        <v>0</v>
      </c>
      <c r="R698" s="52">
        <f>(F698+(IF(C698="W",IF(F698&lt;23347,VLOOKUP(23346,Staffelung,2,FALSE)*365.25,IF(F698&gt;24990,VLOOKUP(24991,Staffelung,2,FALSE)*365.25,VLOOKUP(F698,Staffelung,2,FALSE)*365.25)),Gesamt!$B$26*365.25)))</f>
        <v>23741.25</v>
      </c>
      <c r="S698" s="52">
        <f t="shared" si="116"/>
        <v>23742</v>
      </c>
      <c r="T698" s="53">
        <f t="shared" si="111"/>
        <v>65</v>
      </c>
      <c r="U698" s="49">
        <f t="shared" si="117"/>
        <v>-50.997946611909654</v>
      </c>
      <c r="V698" s="50">
        <f>(Gesamt!$B$2-IF(I698=0,G698,I698))/365.25</f>
        <v>116</v>
      </c>
      <c r="W698" s="50">
        <f t="shared" si="112"/>
        <v>65.002053388090346</v>
      </c>
      <c r="X698" s="54">
        <f>(F698+(IF(C698="W",IF(F698&lt;23347,VLOOKUP(23346,Staffelung,2,FALSE)*365.25,IF(F698&gt;24990,VLOOKUP(24991,Staffelung,2,FALSE)*365.25,VLOOKUP(F698,Staffelung,2,FALSE)*365.25)),Gesamt!$B$26*365.25)))</f>
        <v>23741.25</v>
      </c>
      <c r="Y698" s="52">
        <f t="shared" si="118"/>
        <v>23742</v>
      </c>
      <c r="Z698" s="53">
        <f t="shared" si="113"/>
        <v>65</v>
      </c>
      <c r="AA698" s="55">
        <f>IF(YEAR(Y698)&lt;=YEAR(Gesamt!$B$2),0,IF(V698&lt;Gesamt!$B$32,(IF(I698=0,G698,I698)+365.25*Gesamt!$B$32),0))</f>
        <v>0</v>
      </c>
      <c r="AB698" s="56">
        <f>IF(U698&lt;Gesamt!$B$36,Gesamt!$C$36,IF(U698&lt;Gesamt!$B$37,Gesamt!$C$37,IF(U698&lt;Gesamt!$B$38,Gesamt!$C$38,Gesamt!$C$39)))</f>
        <v>0</v>
      </c>
      <c r="AC698" s="36">
        <f>IF(AA698&gt;0,IF(AA698&lt;X698,K698/12*Gesamt!$C$32*(1+L698)^(Gesamt!$B$32-VB!V698)*(1+$K$4),0),0)</f>
        <v>0</v>
      </c>
      <c r="AD698" s="36">
        <f>(AC698/Gesamt!$B$32*V698/((1+Gesamt!$B$29)^(Gesamt!$B$32-VB!V698))*(1+AB698))</f>
        <v>0</v>
      </c>
      <c r="AE698" s="55">
        <f>IF(YEAR($Y698)&lt;=YEAR(Gesamt!$B$2),0,IF($V698&lt;Gesamt!$B$33,(IF($I698=0,$G698,$I698)+365.25*Gesamt!$B$33),0))</f>
        <v>0</v>
      </c>
      <c r="AF698" s="36" t="b">
        <f>IF(AE698&gt;0,IF(AE698&lt;$Y698,$K698/12*Gesamt!$C$33*(1+$L698)^(Gesamt!$B$33-VB!$V698)*(1+$K$4),IF(W698&gt;=35,K698/12*Gesamt!$C$33*(1+L698)^(W698-VB!V698)*(1+$K$4),0)))</f>
        <v>0</v>
      </c>
      <c r="AG698" s="36">
        <f>IF(W698&gt;=40,(AF698/Gesamt!$B$33*V698/((1+Gesamt!$B$29)^(Gesamt!$B$33-VB!V698))*(1+AB698)),IF(W698&gt;=35,(AF698/W698*V698/((1+Gesamt!$B$29)^(W698-VB!V698))*(1+AB698)),0))</f>
        <v>0</v>
      </c>
    </row>
    <row r="699" spans="4:33" x14ac:dyDescent="0.15">
      <c r="D699" s="41"/>
      <c r="F699" s="40"/>
      <c r="G699" s="40"/>
      <c r="J699" s="47"/>
      <c r="K699" s="32">
        <f t="shared" si="114"/>
        <v>0</v>
      </c>
      <c r="L699" s="48">
        <v>1.4999999999999999E-2</v>
      </c>
      <c r="M699" s="49">
        <f t="shared" si="115"/>
        <v>-50.997946611909654</v>
      </c>
      <c r="N699" s="50">
        <f>(Gesamt!$B$2-IF(H699=0,G699,H699))/365.25</f>
        <v>116</v>
      </c>
      <c r="O699" s="50">
        <f t="shared" si="110"/>
        <v>65.002053388090346</v>
      </c>
      <c r="P699" s="51">
        <f>IF(AND(OR(AND(H699&lt;=Gesamt!$B$11,G699&lt;=Gesamt!$B$11),AND(H699&gt;0,H699&lt;=Gesamt!$B$11)), O699&gt;=Gesamt!$B$4),VLOOKUP(O699,Gesamt!$B$4:$C$9,2),0)</f>
        <v>12</v>
      </c>
      <c r="Q699" s="37">
        <f>IF(M699&gt;0,((P699*K699/12)/O699*N699*((1+L699)^M699))/((1+Gesamt!$B$29)^(O699-N699)),0)</f>
        <v>0</v>
      </c>
      <c r="R699" s="52">
        <f>(F699+(IF(C699="W",IF(F699&lt;23347,VLOOKUP(23346,Staffelung,2,FALSE)*365.25,IF(F699&gt;24990,VLOOKUP(24991,Staffelung,2,FALSE)*365.25,VLOOKUP(F699,Staffelung,2,FALSE)*365.25)),Gesamt!$B$26*365.25)))</f>
        <v>23741.25</v>
      </c>
      <c r="S699" s="52">
        <f t="shared" si="116"/>
        <v>23742</v>
      </c>
      <c r="T699" s="53">
        <f t="shared" si="111"/>
        <v>65</v>
      </c>
      <c r="U699" s="49">
        <f t="shared" si="117"/>
        <v>-50.997946611909654</v>
      </c>
      <c r="V699" s="50">
        <f>(Gesamt!$B$2-IF(I699=0,G699,I699))/365.25</f>
        <v>116</v>
      </c>
      <c r="W699" s="50">
        <f t="shared" si="112"/>
        <v>65.002053388090346</v>
      </c>
      <c r="X699" s="54">
        <f>(F699+(IF(C699="W",IF(F699&lt;23347,VLOOKUP(23346,Staffelung,2,FALSE)*365.25,IF(F699&gt;24990,VLOOKUP(24991,Staffelung,2,FALSE)*365.25,VLOOKUP(F699,Staffelung,2,FALSE)*365.25)),Gesamt!$B$26*365.25)))</f>
        <v>23741.25</v>
      </c>
      <c r="Y699" s="52">
        <f t="shared" si="118"/>
        <v>23742</v>
      </c>
      <c r="Z699" s="53">
        <f t="shared" si="113"/>
        <v>65</v>
      </c>
      <c r="AA699" s="55">
        <f>IF(YEAR(Y699)&lt;=YEAR(Gesamt!$B$2),0,IF(V699&lt;Gesamt!$B$32,(IF(I699=0,G699,I699)+365.25*Gesamt!$B$32),0))</f>
        <v>0</v>
      </c>
      <c r="AB699" s="56">
        <f>IF(U699&lt;Gesamt!$B$36,Gesamt!$C$36,IF(U699&lt;Gesamt!$B$37,Gesamt!$C$37,IF(U699&lt;Gesamt!$B$38,Gesamt!$C$38,Gesamt!$C$39)))</f>
        <v>0</v>
      </c>
      <c r="AC699" s="36">
        <f>IF(AA699&gt;0,IF(AA699&lt;X699,K699/12*Gesamt!$C$32*(1+L699)^(Gesamt!$B$32-VB!V699)*(1+$K$4),0),0)</f>
        <v>0</v>
      </c>
      <c r="AD699" s="36">
        <f>(AC699/Gesamt!$B$32*V699/((1+Gesamt!$B$29)^(Gesamt!$B$32-VB!V699))*(1+AB699))</f>
        <v>0</v>
      </c>
      <c r="AE699" s="55">
        <f>IF(YEAR($Y699)&lt;=YEAR(Gesamt!$B$2),0,IF($V699&lt;Gesamt!$B$33,(IF($I699=0,$G699,$I699)+365.25*Gesamt!$B$33),0))</f>
        <v>0</v>
      </c>
      <c r="AF699" s="36" t="b">
        <f>IF(AE699&gt;0,IF(AE699&lt;$Y699,$K699/12*Gesamt!$C$33*(1+$L699)^(Gesamt!$B$33-VB!$V699)*(1+$K$4),IF(W699&gt;=35,K699/12*Gesamt!$C$33*(1+L699)^(W699-VB!V699)*(1+$K$4),0)))</f>
        <v>0</v>
      </c>
      <c r="AG699" s="36">
        <f>IF(W699&gt;=40,(AF699/Gesamt!$B$33*V699/((1+Gesamt!$B$29)^(Gesamt!$B$33-VB!V699))*(1+AB699)),IF(W699&gt;=35,(AF699/W699*V699/((1+Gesamt!$B$29)^(W699-VB!V699))*(1+AB699)),0))</f>
        <v>0</v>
      </c>
    </row>
    <row r="700" spans="4:33" x14ac:dyDescent="0.15">
      <c r="D700" s="41"/>
      <c r="F700" s="40"/>
      <c r="G700" s="40"/>
      <c r="J700" s="47"/>
      <c r="K700" s="32">
        <f t="shared" si="114"/>
        <v>0</v>
      </c>
      <c r="L700" s="48">
        <v>1.4999999999999999E-2</v>
      </c>
      <c r="M700" s="49">
        <f t="shared" si="115"/>
        <v>-50.997946611909654</v>
      </c>
      <c r="N700" s="50">
        <f>(Gesamt!$B$2-IF(H700=0,G700,H700))/365.25</f>
        <v>116</v>
      </c>
      <c r="O700" s="50">
        <f t="shared" si="110"/>
        <v>65.002053388090346</v>
      </c>
      <c r="P700" s="51">
        <f>IF(AND(OR(AND(H700&lt;=Gesamt!$B$11,G700&lt;=Gesamt!$B$11),AND(H700&gt;0,H700&lt;=Gesamt!$B$11)), O700&gt;=Gesamt!$B$4),VLOOKUP(O700,Gesamt!$B$4:$C$9,2),0)</f>
        <v>12</v>
      </c>
      <c r="Q700" s="37">
        <f>IF(M700&gt;0,((P700*K700/12)/O700*N700*((1+L700)^M700))/((1+Gesamt!$B$29)^(O700-N700)),0)</f>
        <v>0</v>
      </c>
      <c r="R700" s="52">
        <f>(F700+(IF(C700="W",IF(F700&lt;23347,VLOOKUP(23346,Staffelung,2,FALSE)*365.25,IF(F700&gt;24990,VLOOKUP(24991,Staffelung,2,FALSE)*365.25,VLOOKUP(F700,Staffelung,2,FALSE)*365.25)),Gesamt!$B$26*365.25)))</f>
        <v>23741.25</v>
      </c>
      <c r="S700" s="52">
        <f t="shared" si="116"/>
        <v>23742</v>
      </c>
      <c r="T700" s="53">
        <f t="shared" si="111"/>
        <v>65</v>
      </c>
      <c r="U700" s="49">
        <f t="shared" si="117"/>
        <v>-50.997946611909654</v>
      </c>
      <c r="V700" s="50">
        <f>(Gesamt!$B$2-IF(I700=0,G700,I700))/365.25</f>
        <v>116</v>
      </c>
      <c r="W700" s="50">
        <f t="shared" si="112"/>
        <v>65.002053388090346</v>
      </c>
      <c r="X700" s="54">
        <f>(F700+(IF(C700="W",IF(F700&lt;23347,VLOOKUP(23346,Staffelung,2,FALSE)*365.25,IF(F700&gt;24990,VLOOKUP(24991,Staffelung,2,FALSE)*365.25,VLOOKUP(F700,Staffelung,2,FALSE)*365.25)),Gesamt!$B$26*365.25)))</f>
        <v>23741.25</v>
      </c>
      <c r="Y700" s="52">
        <f t="shared" si="118"/>
        <v>23742</v>
      </c>
      <c r="Z700" s="53">
        <f t="shared" si="113"/>
        <v>65</v>
      </c>
      <c r="AA700" s="55">
        <f>IF(YEAR(Y700)&lt;=YEAR(Gesamt!$B$2),0,IF(V700&lt;Gesamt!$B$32,(IF(I700=0,G700,I700)+365.25*Gesamt!$B$32),0))</f>
        <v>0</v>
      </c>
      <c r="AB700" s="56">
        <f>IF(U700&lt;Gesamt!$B$36,Gesamt!$C$36,IF(U700&lt;Gesamt!$B$37,Gesamt!$C$37,IF(U700&lt;Gesamt!$B$38,Gesamt!$C$38,Gesamt!$C$39)))</f>
        <v>0</v>
      </c>
      <c r="AC700" s="36">
        <f>IF(AA700&gt;0,IF(AA700&lt;X700,K700/12*Gesamt!$C$32*(1+L700)^(Gesamt!$B$32-VB!V700)*(1+$K$4),0),0)</f>
        <v>0</v>
      </c>
      <c r="AD700" s="36">
        <f>(AC700/Gesamt!$B$32*V700/((1+Gesamt!$B$29)^(Gesamt!$B$32-VB!V700))*(1+AB700))</f>
        <v>0</v>
      </c>
      <c r="AE700" s="55">
        <f>IF(YEAR($Y700)&lt;=YEAR(Gesamt!$B$2),0,IF($V700&lt;Gesamt!$B$33,(IF($I700=0,$G700,$I700)+365.25*Gesamt!$B$33),0))</f>
        <v>0</v>
      </c>
      <c r="AF700" s="36" t="b">
        <f>IF(AE700&gt;0,IF(AE700&lt;$Y700,$K700/12*Gesamt!$C$33*(1+$L700)^(Gesamt!$B$33-VB!$V700)*(1+$K$4),IF(W700&gt;=35,K700/12*Gesamt!$C$33*(1+L700)^(W700-VB!V700)*(1+$K$4),0)))</f>
        <v>0</v>
      </c>
      <c r="AG700" s="36">
        <f>IF(W700&gt;=40,(AF700/Gesamt!$B$33*V700/((1+Gesamt!$B$29)^(Gesamt!$B$33-VB!V700))*(1+AB700)),IF(W700&gt;=35,(AF700/W700*V700/((1+Gesamt!$B$29)^(W700-VB!V700))*(1+AB700)),0))</f>
        <v>0</v>
      </c>
    </row>
    <row r="701" spans="4:33" x14ac:dyDescent="0.15">
      <c r="D701" s="41"/>
      <c r="F701" s="40"/>
      <c r="G701" s="40"/>
      <c r="J701" s="47"/>
      <c r="K701" s="32">
        <f t="shared" si="114"/>
        <v>0</v>
      </c>
      <c r="L701" s="48">
        <v>1.4999999999999999E-2</v>
      </c>
      <c r="M701" s="49">
        <f t="shared" si="115"/>
        <v>-50.997946611909654</v>
      </c>
      <c r="N701" s="50">
        <f>(Gesamt!$B$2-IF(H701=0,G701,H701))/365.25</f>
        <v>116</v>
      </c>
      <c r="O701" s="50">
        <f t="shared" si="110"/>
        <v>65.002053388090346</v>
      </c>
      <c r="P701" s="51">
        <f>IF(AND(OR(AND(H701&lt;=Gesamt!$B$11,G701&lt;=Gesamt!$B$11),AND(H701&gt;0,H701&lt;=Gesamt!$B$11)), O701&gt;=Gesamt!$B$4),VLOOKUP(O701,Gesamt!$B$4:$C$9,2),0)</f>
        <v>12</v>
      </c>
      <c r="Q701" s="37">
        <f>IF(M701&gt;0,((P701*K701/12)/O701*N701*((1+L701)^M701))/((1+Gesamt!$B$29)^(O701-N701)),0)</f>
        <v>0</v>
      </c>
      <c r="R701" s="52">
        <f>(F701+(IF(C701="W",IF(F701&lt;23347,VLOOKUP(23346,Staffelung,2,FALSE)*365.25,IF(F701&gt;24990,VLOOKUP(24991,Staffelung,2,FALSE)*365.25,VLOOKUP(F701,Staffelung,2,FALSE)*365.25)),Gesamt!$B$26*365.25)))</f>
        <v>23741.25</v>
      </c>
      <c r="S701" s="52">
        <f t="shared" si="116"/>
        <v>23742</v>
      </c>
      <c r="T701" s="53">
        <f t="shared" si="111"/>
        <v>65</v>
      </c>
      <c r="U701" s="49">
        <f t="shared" si="117"/>
        <v>-50.997946611909654</v>
      </c>
      <c r="V701" s="50">
        <f>(Gesamt!$B$2-IF(I701=0,G701,I701))/365.25</f>
        <v>116</v>
      </c>
      <c r="W701" s="50">
        <f t="shared" si="112"/>
        <v>65.002053388090346</v>
      </c>
      <c r="X701" s="54">
        <f>(F701+(IF(C701="W",IF(F701&lt;23347,VLOOKUP(23346,Staffelung,2,FALSE)*365.25,IF(F701&gt;24990,VLOOKUP(24991,Staffelung,2,FALSE)*365.25,VLOOKUP(F701,Staffelung,2,FALSE)*365.25)),Gesamt!$B$26*365.25)))</f>
        <v>23741.25</v>
      </c>
      <c r="Y701" s="52">
        <f t="shared" si="118"/>
        <v>23742</v>
      </c>
      <c r="Z701" s="53">
        <f t="shared" si="113"/>
        <v>65</v>
      </c>
      <c r="AA701" s="55">
        <f>IF(YEAR(Y701)&lt;=YEAR(Gesamt!$B$2),0,IF(V701&lt;Gesamt!$B$32,(IF(I701=0,G701,I701)+365.25*Gesamt!$B$32),0))</f>
        <v>0</v>
      </c>
      <c r="AB701" s="56">
        <f>IF(U701&lt;Gesamt!$B$36,Gesamt!$C$36,IF(U701&lt;Gesamt!$B$37,Gesamt!$C$37,IF(U701&lt;Gesamt!$B$38,Gesamt!$C$38,Gesamt!$C$39)))</f>
        <v>0</v>
      </c>
      <c r="AC701" s="36">
        <f>IF(AA701&gt;0,IF(AA701&lt;X701,K701/12*Gesamt!$C$32*(1+L701)^(Gesamt!$B$32-VB!V701)*(1+$K$4),0),0)</f>
        <v>0</v>
      </c>
      <c r="AD701" s="36">
        <f>(AC701/Gesamt!$B$32*V701/((1+Gesamt!$B$29)^(Gesamt!$B$32-VB!V701))*(1+AB701))</f>
        <v>0</v>
      </c>
      <c r="AE701" s="55">
        <f>IF(YEAR($Y701)&lt;=YEAR(Gesamt!$B$2),0,IF($V701&lt;Gesamt!$B$33,(IF($I701=0,$G701,$I701)+365.25*Gesamt!$B$33),0))</f>
        <v>0</v>
      </c>
      <c r="AF701" s="36" t="b">
        <f>IF(AE701&gt;0,IF(AE701&lt;$Y701,$K701/12*Gesamt!$C$33*(1+$L701)^(Gesamt!$B$33-VB!$V701)*(1+$K$4),IF(W701&gt;=35,K701/12*Gesamt!$C$33*(1+L701)^(W701-VB!V701)*(1+$K$4),0)))</f>
        <v>0</v>
      </c>
      <c r="AG701" s="36">
        <f>IF(W701&gt;=40,(AF701/Gesamt!$B$33*V701/((1+Gesamt!$B$29)^(Gesamt!$B$33-VB!V701))*(1+AB701)),IF(W701&gt;=35,(AF701/W701*V701/((1+Gesamt!$B$29)^(W701-VB!V701))*(1+AB701)),0))</f>
        <v>0</v>
      </c>
    </row>
    <row r="702" spans="4:33" x14ac:dyDescent="0.15">
      <c r="D702" s="41"/>
      <c r="F702" s="40"/>
      <c r="G702" s="40"/>
      <c r="J702" s="47"/>
      <c r="K702" s="32">
        <f t="shared" si="114"/>
        <v>0</v>
      </c>
      <c r="L702" s="48">
        <v>1.4999999999999999E-2</v>
      </c>
      <c r="M702" s="49">
        <f t="shared" si="115"/>
        <v>-50.997946611909654</v>
      </c>
      <c r="N702" s="50">
        <f>(Gesamt!$B$2-IF(H702=0,G702,H702))/365.25</f>
        <v>116</v>
      </c>
      <c r="O702" s="50">
        <f t="shared" si="110"/>
        <v>65.002053388090346</v>
      </c>
      <c r="P702" s="51">
        <f>IF(AND(OR(AND(H702&lt;=Gesamt!$B$11,G702&lt;=Gesamt!$B$11),AND(H702&gt;0,H702&lt;=Gesamt!$B$11)), O702&gt;=Gesamt!$B$4),VLOOKUP(O702,Gesamt!$B$4:$C$9,2),0)</f>
        <v>12</v>
      </c>
      <c r="Q702" s="37">
        <f>IF(M702&gt;0,((P702*K702/12)/O702*N702*((1+L702)^M702))/((1+Gesamt!$B$29)^(O702-N702)),0)</f>
        <v>0</v>
      </c>
      <c r="R702" s="52">
        <f>(F702+(IF(C702="W",IF(F702&lt;23347,VLOOKUP(23346,Staffelung,2,FALSE)*365.25,IF(F702&gt;24990,VLOOKUP(24991,Staffelung,2,FALSE)*365.25,VLOOKUP(F702,Staffelung,2,FALSE)*365.25)),Gesamt!$B$26*365.25)))</f>
        <v>23741.25</v>
      </c>
      <c r="S702" s="52">
        <f t="shared" si="116"/>
        <v>23742</v>
      </c>
      <c r="T702" s="53">
        <f t="shared" si="111"/>
        <v>65</v>
      </c>
      <c r="U702" s="49">
        <f t="shared" si="117"/>
        <v>-50.997946611909654</v>
      </c>
      <c r="V702" s="50">
        <f>(Gesamt!$B$2-IF(I702=0,G702,I702))/365.25</f>
        <v>116</v>
      </c>
      <c r="W702" s="50">
        <f t="shared" si="112"/>
        <v>65.002053388090346</v>
      </c>
      <c r="X702" s="54">
        <f>(F702+(IF(C702="W",IF(F702&lt;23347,VLOOKUP(23346,Staffelung,2,FALSE)*365.25,IF(F702&gt;24990,VLOOKUP(24991,Staffelung,2,FALSE)*365.25,VLOOKUP(F702,Staffelung,2,FALSE)*365.25)),Gesamt!$B$26*365.25)))</f>
        <v>23741.25</v>
      </c>
      <c r="Y702" s="52">
        <f t="shared" si="118"/>
        <v>23742</v>
      </c>
      <c r="Z702" s="53">
        <f t="shared" si="113"/>
        <v>65</v>
      </c>
      <c r="AA702" s="55">
        <f>IF(YEAR(Y702)&lt;=YEAR(Gesamt!$B$2),0,IF(V702&lt;Gesamt!$B$32,(IF(I702=0,G702,I702)+365.25*Gesamt!$B$32),0))</f>
        <v>0</v>
      </c>
      <c r="AB702" s="56">
        <f>IF(U702&lt;Gesamt!$B$36,Gesamt!$C$36,IF(U702&lt;Gesamt!$B$37,Gesamt!$C$37,IF(U702&lt;Gesamt!$B$38,Gesamt!$C$38,Gesamt!$C$39)))</f>
        <v>0</v>
      </c>
      <c r="AC702" s="36">
        <f>IF(AA702&gt;0,IF(AA702&lt;X702,K702/12*Gesamt!$C$32*(1+L702)^(Gesamt!$B$32-VB!V702)*(1+$K$4),0),0)</f>
        <v>0</v>
      </c>
      <c r="AD702" s="36">
        <f>(AC702/Gesamt!$B$32*V702/((1+Gesamt!$B$29)^(Gesamt!$B$32-VB!V702))*(1+AB702))</f>
        <v>0</v>
      </c>
      <c r="AE702" s="55">
        <f>IF(YEAR($Y702)&lt;=YEAR(Gesamt!$B$2),0,IF($V702&lt;Gesamt!$B$33,(IF($I702=0,$G702,$I702)+365.25*Gesamt!$B$33),0))</f>
        <v>0</v>
      </c>
      <c r="AF702" s="36" t="b">
        <f>IF(AE702&gt;0,IF(AE702&lt;$Y702,$K702/12*Gesamt!$C$33*(1+$L702)^(Gesamt!$B$33-VB!$V702)*(1+$K$4),IF(W702&gt;=35,K702/12*Gesamt!$C$33*(1+L702)^(W702-VB!V702)*(1+$K$4),0)))</f>
        <v>0</v>
      </c>
      <c r="AG702" s="36">
        <f>IF(W702&gt;=40,(AF702/Gesamt!$B$33*V702/((1+Gesamt!$B$29)^(Gesamt!$B$33-VB!V702))*(1+AB702)),IF(W702&gt;=35,(AF702/W702*V702/((1+Gesamt!$B$29)^(W702-VB!V702))*(1+AB702)),0))</f>
        <v>0</v>
      </c>
    </row>
    <row r="703" spans="4:33" x14ac:dyDescent="0.15">
      <c r="D703" s="41"/>
      <c r="F703" s="40"/>
      <c r="G703" s="40"/>
      <c r="J703" s="47"/>
      <c r="K703" s="32">
        <f t="shared" si="114"/>
        <v>0</v>
      </c>
      <c r="L703" s="48">
        <v>1.4999999999999999E-2</v>
      </c>
      <c r="M703" s="49">
        <f t="shared" si="115"/>
        <v>-50.997946611909654</v>
      </c>
      <c r="N703" s="50">
        <f>(Gesamt!$B$2-IF(H703=0,G703,H703))/365.25</f>
        <v>116</v>
      </c>
      <c r="O703" s="50">
        <f t="shared" si="110"/>
        <v>65.002053388090346</v>
      </c>
      <c r="P703" s="51">
        <f>IF(AND(OR(AND(H703&lt;=Gesamt!$B$11,G703&lt;=Gesamt!$B$11),AND(H703&gt;0,H703&lt;=Gesamt!$B$11)), O703&gt;=Gesamt!$B$4),VLOOKUP(O703,Gesamt!$B$4:$C$9,2),0)</f>
        <v>12</v>
      </c>
      <c r="Q703" s="37">
        <f>IF(M703&gt;0,((P703*K703/12)/O703*N703*((1+L703)^M703))/((1+Gesamt!$B$29)^(O703-N703)),0)</f>
        <v>0</v>
      </c>
      <c r="R703" s="52">
        <f>(F703+(IF(C703="W",IF(F703&lt;23347,VLOOKUP(23346,Staffelung,2,FALSE)*365.25,IF(F703&gt;24990,VLOOKUP(24991,Staffelung,2,FALSE)*365.25,VLOOKUP(F703,Staffelung,2,FALSE)*365.25)),Gesamt!$B$26*365.25)))</f>
        <v>23741.25</v>
      </c>
      <c r="S703" s="52">
        <f t="shared" si="116"/>
        <v>23742</v>
      </c>
      <c r="T703" s="53">
        <f t="shared" si="111"/>
        <v>65</v>
      </c>
      <c r="U703" s="49">
        <f t="shared" si="117"/>
        <v>-50.997946611909654</v>
      </c>
      <c r="V703" s="50">
        <f>(Gesamt!$B$2-IF(I703=0,G703,I703))/365.25</f>
        <v>116</v>
      </c>
      <c r="W703" s="50">
        <f t="shared" si="112"/>
        <v>65.002053388090346</v>
      </c>
      <c r="X703" s="54">
        <f>(F703+(IF(C703="W",IF(F703&lt;23347,VLOOKUP(23346,Staffelung,2,FALSE)*365.25,IF(F703&gt;24990,VLOOKUP(24991,Staffelung,2,FALSE)*365.25,VLOOKUP(F703,Staffelung,2,FALSE)*365.25)),Gesamt!$B$26*365.25)))</f>
        <v>23741.25</v>
      </c>
      <c r="Y703" s="52">
        <f t="shared" si="118"/>
        <v>23742</v>
      </c>
      <c r="Z703" s="53">
        <f t="shared" si="113"/>
        <v>65</v>
      </c>
      <c r="AA703" s="55">
        <f>IF(YEAR(Y703)&lt;=YEAR(Gesamt!$B$2),0,IF(V703&lt;Gesamt!$B$32,(IF(I703=0,G703,I703)+365.25*Gesamt!$B$32),0))</f>
        <v>0</v>
      </c>
      <c r="AB703" s="56">
        <f>IF(U703&lt;Gesamt!$B$36,Gesamt!$C$36,IF(U703&lt;Gesamt!$B$37,Gesamt!$C$37,IF(U703&lt;Gesamt!$B$38,Gesamt!$C$38,Gesamt!$C$39)))</f>
        <v>0</v>
      </c>
      <c r="AC703" s="36">
        <f>IF(AA703&gt;0,IF(AA703&lt;X703,K703/12*Gesamt!$C$32*(1+L703)^(Gesamt!$B$32-VB!V703)*(1+$K$4),0),0)</f>
        <v>0</v>
      </c>
      <c r="AD703" s="36">
        <f>(AC703/Gesamt!$B$32*V703/((1+Gesamt!$B$29)^(Gesamt!$B$32-VB!V703))*(1+AB703))</f>
        <v>0</v>
      </c>
      <c r="AE703" s="55">
        <f>IF(YEAR($Y703)&lt;=YEAR(Gesamt!$B$2),0,IF($V703&lt;Gesamt!$B$33,(IF($I703=0,$G703,$I703)+365.25*Gesamt!$B$33),0))</f>
        <v>0</v>
      </c>
      <c r="AF703" s="36" t="b">
        <f>IF(AE703&gt;0,IF(AE703&lt;$Y703,$K703/12*Gesamt!$C$33*(1+$L703)^(Gesamt!$B$33-VB!$V703)*(1+$K$4),IF(W703&gt;=35,K703/12*Gesamt!$C$33*(1+L703)^(W703-VB!V703)*(1+$K$4),0)))</f>
        <v>0</v>
      </c>
      <c r="AG703" s="36">
        <f>IF(W703&gt;=40,(AF703/Gesamt!$B$33*V703/((1+Gesamt!$B$29)^(Gesamt!$B$33-VB!V703))*(1+AB703)),IF(W703&gt;=35,(AF703/W703*V703/((1+Gesamt!$B$29)^(W703-VB!V703))*(1+AB703)),0))</f>
        <v>0</v>
      </c>
    </row>
    <row r="704" spans="4:33" x14ac:dyDescent="0.15">
      <c r="D704" s="41"/>
      <c r="F704" s="40"/>
      <c r="G704" s="40"/>
      <c r="J704" s="47"/>
      <c r="K704" s="32">
        <f t="shared" si="114"/>
        <v>0</v>
      </c>
      <c r="L704" s="48">
        <v>1.4999999999999999E-2</v>
      </c>
      <c r="M704" s="49">
        <f t="shared" si="115"/>
        <v>-50.997946611909654</v>
      </c>
      <c r="N704" s="50">
        <f>(Gesamt!$B$2-IF(H704=0,G704,H704))/365.25</f>
        <v>116</v>
      </c>
      <c r="O704" s="50">
        <f t="shared" si="110"/>
        <v>65.002053388090346</v>
      </c>
      <c r="P704" s="51">
        <f>IF(AND(OR(AND(H704&lt;=Gesamt!$B$11,G704&lt;=Gesamt!$B$11),AND(H704&gt;0,H704&lt;=Gesamt!$B$11)), O704&gt;=Gesamt!$B$4),VLOOKUP(O704,Gesamt!$B$4:$C$9,2),0)</f>
        <v>12</v>
      </c>
      <c r="Q704" s="37">
        <f>IF(M704&gt;0,((P704*K704/12)/O704*N704*((1+L704)^M704))/((1+Gesamt!$B$29)^(O704-N704)),0)</f>
        <v>0</v>
      </c>
      <c r="R704" s="52">
        <f>(F704+(IF(C704="W",IF(F704&lt;23347,VLOOKUP(23346,Staffelung,2,FALSE)*365.25,IF(F704&gt;24990,VLOOKUP(24991,Staffelung,2,FALSE)*365.25,VLOOKUP(F704,Staffelung,2,FALSE)*365.25)),Gesamt!$B$26*365.25)))</f>
        <v>23741.25</v>
      </c>
      <c r="S704" s="52">
        <f t="shared" si="116"/>
        <v>23742</v>
      </c>
      <c r="T704" s="53">
        <f t="shared" si="111"/>
        <v>65</v>
      </c>
      <c r="U704" s="49">
        <f t="shared" si="117"/>
        <v>-50.997946611909654</v>
      </c>
      <c r="V704" s="50">
        <f>(Gesamt!$B$2-IF(I704=0,G704,I704))/365.25</f>
        <v>116</v>
      </c>
      <c r="W704" s="50">
        <f t="shared" si="112"/>
        <v>65.002053388090346</v>
      </c>
      <c r="X704" s="54">
        <f>(F704+(IF(C704="W",IF(F704&lt;23347,VLOOKUP(23346,Staffelung,2,FALSE)*365.25,IF(F704&gt;24990,VLOOKUP(24991,Staffelung,2,FALSE)*365.25,VLOOKUP(F704,Staffelung,2,FALSE)*365.25)),Gesamt!$B$26*365.25)))</f>
        <v>23741.25</v>
      </c>
      <c r="Y704" s="52">
        <f t="shared" si="118"/>
        <v>23742</v>
      </c>
      <c r="Z704" s="53">
        <f t="shared" si="113"/>
        <v>65</v>
      </c>
      <c r="AA704" s="55">
        <f>IF(YEAR(Y704)&lt;=YEAR(Gesamt!$B$2),0,IF(V704&lt;Gesamt!$B$32,(IF(I704=0,G704,I704)+365.25*Gesamt!$B$32),0))</f>
        <v>0</v>
      </c>
      <c r="AB704" s="56">
        <f>IF(U704&lt;Gesamt!$B$36,Gesamt!$C$36,IF(U704&lt;Gesamt!$B$37,Gesamt!$C$37,IF(U704&lt;Gesamt!$B$38,Gesamt!$C$38,Gesamt!$C$39)))</f>
        <v>0</v>
      </c>
      <c r="AC704" s="36">
        <f>IF(AA704&gt;0,IF(AA704&lt;X704,K704/12*Gesamt!$C$32*(1+L704)^(Gesamt!$B$32-VB!V704)*(1+$K$4),0),0)</f>
        <v>0</v>
      </c>
      <c r="AD704" s="36">
        <f>(AC704/Gesamt!$B$32*V704/((1+Gesamt!$B$29)^(Gesamt!$B$32-VB!V704))*(1+AB704))</f>
        <v>0</v>
      </c>
      <c r="AE704" s="55">
        <f>IF(YEAR($Y704)&lt;=YEAR(Gesamt!$B$2),0,IF($V704&lt;Gesamt!$B$33,(IF($I704=0,$G704,$I704)+365.25*Gesamt!$B$33),0))</f>
        <v>0</v>
      </c>
      <c r="AF704" s="36" t="b">
        <f>IF(AE704&gt;0,IF(AE704&lt;$Y704,$K704/12*Gesamt!$C$33*(1+$L704)^(Gesamt!$B$33-VB!$V704)*(1+$K$4),IF(W704&gt;=35,K704/12*Gesamt!$C$33*(1+L704)^(W704-VB!V704)*(1+$K$4),0)))</f>
        <v>0</v>
      </c>
      <c r="AG704" s="36">
        <f>IF(W704&gt;=40,(AF704/Gesamt!$B$33*V704/((1+Gesamt!$B$29)^(Gesamt!$B$33-VB!V704))*(1+AB704)),IF(W704&gt;=35,(AF704/W704*V704/((1+Gesamt!$B$29)^(W704-VB!V704))*(1+AB704)),0))</f>
        <v>0</v>
      </c>
    </row>
    <row r="705" spans="4:33" x14ac:dyDescent="0.15">
      <c r="D705" s="41"/>
      <c r="F705" s="40"/>
      <c r="G705" s="40"/>
      <c r="J705" s="47"/>
      <c r="K705" s="32">
        <f t="shared" si="114"/>
        <v>0</v>
      </c>
      <c r="L705" s="48">
        <v>1.4999999999999999E-2</v>
      </c>
      <c r="M705" s="49">
        <f t="shared" si="115"/>
        <v>-50.997946611909654</v>
      </c>
      <c r="N705" s="50">
        <f>(Gesamt!$B$2-IF(H705=0,G705,H705))/365.25</f>
        <v>116</v>
      </c>
      <c r="O705" s="50">
        <f t="shared" si="110"/>
        <v>65.002053388090346</v>
      </c>
      <c r="P705" s="51">
        <f>IF(AND(OR(AND(H705&lt;=Gesamt!$B$11,G705&lt;=Gesamt!$B$11),AND(H705&gt;0,H705&lt;=Gesamt!$B$11)), O705&gt;=Gesamt!$B$4),VLOOKUP(O705,Gesamt!$B$4:$C$9,2),0)</f>
        <v>12</v>
      </c>
      <c r="Q705" s="37">
        <f>IF(M705&gt;0,((P705*K705/12)/O705*N705*((1+L705)^M705))/((1+Gesamt!$B$29)^(O705-N705)),0)</f>
        <v>0</v>
      </c>
      <c r="R705" s="52">
        <f>(F705+(IF(C705="W",IF(F705&lt;23347,VLOOKUP(23346,Staffelung,2,FALSE)*365.25,IF(F705&gt;24990,VLOOKUP(24991,Staffelung,2,FALSE)*365.25,VLOOKUP(F705,Staffelung,2,FALSE)*365.25)),Gesamt!$B$26*365.25)))</f>
        <v>23741.25</v>
      </c>
      <c r="S705" s="52">
        <f t="shared" si="116"/>
        <v>23742</v>
      </c>
      <c r="T705" s="53">
        <f t="shared" si="111"/>
        <v>65</v>
      </c>
      <c r="U705" s="49">
        <f t="shared" si="117"/>
        <v>-50.997946611909654</v>
      </c>
      <c r="V705" s="50">
        <f>(Gesamt!$B$2-IF(I705=0,G705,I705))/365.25</f>
        <v>116</v>
      </c>
      <c r="W705" s="50">
        <f t="shared" si="112"/>
        <v>65.002053388090346</v>
      </c>
      <c r="X705" s="54">
        <f>(F705+(IF(C705="W",IF(F705&lt;23347,VLOOKUP(23346,Staffelung,2,FALSE)*365.25,IF(F705&gt;24990,VLOOKUP(24991,Staffelung,2,FALSE)*365.25,VLOOKUP(F705,Staffelung,2,FALSE)*365.25)),Gesamt!$B$26*365.25)))</f>
        <v>23741.25</v>
      </c>
      <c r="Y705" s="52">
        <f t="shared" si="118"/>
        <v>23742</v>
      </c>
      <c r="Z705" s="53">
        <f t="shared" si="113"/>
        <v>65</v>
      </c>
      <c r="AA705" s="55">
        <f>IF(YEAR(Y705)&lt;=YEAR(Gesamt!$B$2),0,IF(V705&lt;Gesamt!$B$32,(IF(I705=0,G705,I705)+365.25*Gesamt!$B$32),0))</f>
        <v>0</v>
      </c>
      <c r="AB705" s="56">
        <f>IF(U705&lt;Gesamt!$B$36,Gesamt!$C$36,IF(U705&lt;Gesamt!$B$37,Gesamt!$C$37,IF(U705&lt;Gesamt!$B$38,Gesamt!$C$38,Gesamt!$C$39)))</f>
        <v>0</v>
      </c>
      <c r="AC705" s="36">
        <f>IF(AA705&gt;0,IF(AA705&lt;X705,K705/12*Gesamt!$C$32*(1+L705)^(Gesamt!$B$32-VB!V705)*(1+$K$4),0),0)</f>
        <v>0</v>
      </c>
      <c r="AD705" s="36">
        <f>(AC705/Gesamt!$B$32*V705/((1+Gesamt!$B$29)^(Gesamt!$B$32-VB!V705))*(1+AB705))</f>
        <v>0</v>
      </c>
      <c r="AE705" s="55">
        <f>IF(YEAR($Y705)&lt;=YEAR(Gesamt!$B$2),0,IF($V705&lt;Gesamt!$B$33,(IF($I705=0,$G705,$I705)+365.25*Gesamt!$B$33),0))</f>
        <v>0</v>
      </c>
      <c r="AF705" s="36" t="b">
        <f>IF(AE705&gt;0,IF(AE705&lt;$Y705,$K705/12*Gesamt!$C$33*(1+$L705)^(Gesamt!$B$33-VB!$V705)*(1+$K$4),IF(W705&gt;=35,K705/12*Gesamt!$C$33*(1+L705)^(W705-VB!V705)*(1+$K$4),0)))</f>
        <v>0</v>
      </c>
      <c r="AG705" s="36">
        <f>IF(W705&gt;=40,(AF705/Gesamt!$B$33*V705/((1+Gesamt!$B$29)^(Gesamt!$B$33-VB!V705))*(1+AB705)),IF(W705&gt;=35,(AF705/W705*V705/((1+Gesamt!$B$29)^(W705-VB!V705))*(1+AB705)),0))</f>
        <v>0</v>
      </c>
    </row>
    <row r="706" spans="4:33" x14ac:dyDescent="0.15">
      <c r="D706" s="41"/>
      <c r="F706" s="40"/>
      <c r="G706" s="40"/>
      <c r="J706" s="47"/>
      <c r="K706" s="32">
        <f t="shared" si="114"/>
        <v>0</v>
      </c>
      <c r="L706" s="48">
        <v>1.4999999999999999E-2</v>
      </c>
      <c r="M706" s="49">
        <f t="shared" si="115"/>
        <v>-50.997946611909654</v>
      </c>
      <c r="N706" s="50">
        <f>(Gesamt!$B$2-IF(H706=0,G706,H706))/365.25</f>
        <v>116</v>
      </c>
      <c r="O706" s="50">
        <f t="shared" si="110"/>
        <v>65.002053388090346</v>
      </c>
      <c r="P706" s="51">
        <f>IF(AND(OR(AND(H706&lt;=Gesamt!$B$11,G706&lt;=Gesamt!$B$11),AND(H706&gt;0,H706&lt;=Gesamt!$B$11)), O706&gt;=Gesamt!$B$4),VLOOKUP(O706,Gesamt!$B$4:$C$9,2),0)</f>
        <v>12</v>
      </c>
      <c r="Q706" s="37">
        <f>IF(M706&gt;0,((P706*K706/12)/O706*N706*((1+L706)^M706))/((1+Gesamt!$B$29)^(O706-N706)),0)</f>
        <v>0</v>
      </c>
      <c r="R706" s="52">
        <f>(F706+(IF(C706="W",IF(F706&lt;23347,VLOOKUP(23346,Staffelung,2,FALSE)*365.25,IF(F706&gt;24990,VLOOKUP(24991,Staffelung,2,FALSE)*365.25,VLOOKUP(F706,Staffelung,2,FALSE)*365.25)),Gesamt!$B$26*365.25)))</f>
        <v>23741.25</v>
      </c>
      <c r="S706" s="52">
        <f t="shared" si="116"/>
        <v>23742</v>
      </c>
      <c r="T706" s="53">
        <f t="shared" si="111"/>
        <v>65</v>
      </c>
      <c r="U706" s="49">
        <f t="shared" si="117"/>
        <v>-50.997946611909654</v>
      </c>
      <c r="V706" s="50">
        <f>(Gesamt!$B$2-IF(I706=0,G706,I706))/365.25</f>
        <v>116</v>
      </c>
      <c r="W706" s="50">
        <f t="shared" si="112"/>
        <v>65.002053388090346</v>
      </c>
      <c r="X706" s="54">
        <f>(F706+(IF(C706="W",IF(F706&lt;23347,VLOOKUP(23346,Staffelung,2,FALSE)*365.25,IF(F706&gt;24990,VLOOKUP(24991,Staffelung,2,FALSE)*365.25,VLOOKUP(F706,Staffelung,2,FALSE)*365.25)),Gesamt!$B$26*365.25)))</f>
        <v>23741.25</v>
      </c>
      <c r="Y706" s="52">
        <f t="shared" si="118"/>
        <v>23742</v>
      </c>
      <c r="Z706" s="53">
        <f t="shared" si="113"/>
        <v>65</v>
      </c>
      <c r="AA706" s="55">
        <f>IF(YEAR(Y706)&lt;=YEAR(Gesamt!$B$2),0,IF(V706&lt;Gesamt!$B$32,(IF(I706=0,G706,I706)+365.25*Gesamt!$B$32),0))</f>
        <v>0</v>
      </c>
      <c r="AB706" s="56">
        <f>IF(U706&lt;Gesamt!$B$36,Gesamt!$C$36,IF(U706&lt;Gesamt!$B$37,Gesamt!$C$37,IF(U706&lt;Gesamt!$B$38,Gesamt!$C$38,Gesamt!$C$39)))</f>
        <v>0</v>
      </c>
      <c r="AC706" s="36">
        <f>IF(AA706&gt;0,IF(AA706&lt;X706,K706/12*Gesamt!$C$32*(1+L706)^(Gesamt!$B$32-VB!V706)*(1+$K$4),0),0)</f>
        <v>0</v>
      </c>
      <c r="AD706" s="36">
        <f>(AC706/Gesamt!$B$32*V706/((1+Gesamt!$B$29)^(Gesamt!$B$32-VB!V706))*(1+AB706))</f>
        <v>0</v>
      </c>
      <c r="AE706" s="55">
        <f>IF(YEAR($Y706)&lt;=YEAR(Gesamt!$B$2),0,IF($V706&lt;Gesamt!$B$33,(IF($I706=0,$G706,$I706)+365.25*Gesamt!$B$33),0))</f>
        <v>0</v>
      </c>
      <c r="AF706" s="36" t="b">
        <f>IF(AE706&gt;0,IF(AE706&lt;$Y706,$K706/12*Gesamt!$C$33*(1+$L706)^(Gesamt!$B$33-VB!$V706)*(1+$K$4),IF(W706&gt;=35,K706/12*Gesamt!$C$33*(1+L706)^(W706-VB!V706)*(1+$K$4),0)))</f>
        <v>0</v>
      </c>
      <c r="AG706" s="36">
        <f>IF(W706&gt;=40,(AF706/Gesamt!$B$33*V706/((1+Gesamt!$B$29)^(Gesamt!$B$33-VB!V706))*(1+AB706)),IF(W706&gt;=35,(AF706/W706*V706/((1+Gesamt!$B$29)^(W706-VB!V706))*(1+AB706)),0))</f>
        <v>0</v>
      </c>
    </row>
    <row r="707" spans="4:33" x14ac:dyDescent="0.15">
      <c r="D707" s="41"/>
      <c r="F707" s="40"/>
      <c r="G707" s="40"/>
      <c r="J707" s="47"/>
      <c r="K707" s="32">
        <f t="shared" si="114"/>
        <v>0</v>
      </c>
      <c r="L707" s="48">
        <v>1.4999999999999999E-2</v>
      </c>
      <c r="M707" s="49">
        <f t="shared" si="115"/>
        <v>-50.997946611909654</v>
      </c>
      <c r="N707" s="50">
        <f>(Gesamt!$B$2-IF(H707=0,G707,H707))/365.25</f>
        <v>116</v>
      </c>
      <c r="O707" s="50">
        <f t="shared" si="110"/>
        <v>65.002053388090346</v>
      </c>
      <c r="P707" s="51">
        <f>IF(AND(OR(AND(H707&lt;=Gesamt!$B$11,G707&lt;=Gesamt!$B$11),AND(H707&gt;0,H707&lt;=Gesamt!$B$11)), O707&gt;=Gesamt!$B$4),VLOOKUP(O707,Gesamt!$B$4:$C$9,2),0)</f>
        <v>12</v>
      </c>
      <c r="Q707" s="37">
        <f>IF(M707&gt;0,((P707*K707/12)/O707*N707*((1+L707)^M707))/((1+Gesamt!$B$29)^(O707-N707)),0)</f>
        <v>0</v>
      </c>
      <c r="R707" s="52">
        <f>(F707+(IF(C707="W",IF(F707&lt;23347,VLOOKUP(23346,Staffelung,2,FALSE)*365.25,IF(F707&gt;24990,VLOOKUP(24991,Staffelung,2,FALSE)*365.25,VLOOKUP(F707,Staffelung,2,FALSE)*365.25)),Gesamt!$B$26*365.25)))</f>
        <v>23741.25</v>
      </c>
      <c r="S707" s="52">
        <f t="shared" si="116"/>
        <v>23742</v>
      </c>
      <c r="T707" s="53">
        <f t="shared" si="111"/>
        <v>65</v>
      </c>
      <c r="U707" s="49">
        <f t="shared" si="117"/>
        <v>-50.997946611909654</v>
      </c>
      <c r="V707" s="50">
        <f>(Gesamt!$B$2-IF(I707=0,G707,I707))/365.25</f>
        <v>116</v>
      </c>
      <c r="W707" s="50">
        <f t="shared" si="112"/>
        <v>65.002053388090346</v>
      </c>
      <c r="X707" s="54">
        <f>(F707+(IF(C707="W",IF(F707&lt;23347,VLOOKUP(23346,Staffelung,2,FALSE)*365.25,IF(F707&gt;24990,VLOOKUP(24991,Staffelung,2,FALSE)*365.25,VLOOKUP(F707,Staffelung,2,FALSE)*365.25)),Gesamt!$B$26*365.25)))</f>
        <v>23741.25</v>
      </c>
      <c r="Y707" s="52">
        <f t="shared" si="118"/>
        <v>23742</v>
      </c>
      <c r="Z707" s="53">
        <f t="shared" si="113"/>
        <v>65</v>
      </c>
      <c r="AA707" s="55">
        <f>IF(YEAR(Y707)&lt;=YEAR(Gesamt!$B$2),0,IF(V707&lt;Gesamt!$B$32,(IF(I707=0,G707,I707)+365.25*Gesamt!$B$32),0))</f>
        <v>0</v>
      </c>
      <c r="AB707" s="56">
        <f>IF(U707&lt;Gesamt!$B$36,Gesamt!$C$36,IF(U707&lt;Gesamt!$B$37,Gesamt!$C$37,IF(U707&lt;Gesamt!$B$38,Gesamt!$C$38,Gesamt!$C$39)))</f>
        <v>0</v>
      </c>
      <c r="AC707" s="36">
        <f>IF(AA707&gt;0,IF(AA707&lt;X707,K707/12*Gesamt!$C$32*(1+L707)^(Gesamt!$B$32-VB!V707)*(1+$K$4),0),0)</f>
        <v>0</v>
      </c>
      <c r="AD707" s="36">
        <f>(AC707/Gesamt!$B$32*V707/((1+Gesamt!$B$29)^(Gesamt!$B$32-VB!V707))*(1+AB707))</f>
        <v>0</v>
      </c>
      <c r="AE707" s="55">
        <f>IF(YEAR($Y707)&lt;=YEAR(Gesamt!$B$2),0,IF($V707&lt;Gesamt!$B$33,(IF($I707=0,$G707,$I707)+365.25*Gesamt!$B$33),0))</f>
        <v>0</v>
      </c>
      <c r="AF707" s="36" t="b">
        <f>IF(AE707&gt;0,IF(AE707&lt;$Y707,$K707/12*Gesamt!$C$33*(1+$L707)^(Gesamt!$B$33-VB!$V707)*(1+$K$4),IF(W707&gt;=35,K707/12*Gesamt!$C$33*(1+L707)^(W707-VB!V707)*(1+$K$4),0)))</f>
        <v>0</v>
      </c>
      <c r="AG707" s="36">
        <f>IF(W707&gt;=40,(AF707/Gesamt!$B$33*V707/((1+Gesamt!$B$29)^(Gesamt!$B$33-VB!V707))*(1+AB707)),IF(W707&gt;=35,(AF707/W707*V707/((1+Gesamt!$B$29)^(W707-VB!V707))*(1+AB707)),0))</f>
        <v>0</v>
      </c>
    </row>
    <row r="708" spans="4:33" x14ac:dyDescent="0.15">
      <c r="D708" s="41"/>
      <c r="F708" s="40"/>
      <c r="G708" s="40"/>
      <c r="J708" s="47"/>
      <c r="K708" s="32">
        <f t="shared" si="114"/>
        <v>0</v>
      </c>
      <c r="L708" s="48">
        <v>1.4999999999999999E-2</v>
      </c>
      <c r="M708" s="49">
        <f t="shared" si="115"/>
        <v>-50.997946611909654</v>
      </c>
      <c r="N708" s="50">
        <f>(Gesamt!$B$2-IF(H708=0,G708,H708))/365.25</f>
        <v>116</v>
      </c>
      <c r="O708" s="50">
        <f t="shared" si="110"/>
        <v>65.002053388090346</v>
      </c>
      <c r="P708" s="51">
        <f>IF(AND(OR(AND(H708&lt;=Gesamt!$B$11,G708&lt;=Gesamt!$B$11),AND(H708&gt;0,H708&lt;=Gesamt!$B$11)), O708&gt;=Gesamt!$B$4),VLOOKUP(O708,Gesamt!$B$4:$C$9,2),0)</f>
        <v>12</v>
      </c>
      <c r="Q708" s="37">
        <f>IF(M708&gt;0,((P708*K708/12)/O708*N708*((1+L708)^M708))/((1+Gesamt!$B$29)^(O708-N708)),0)</f>
        <v>0</v>
      </c>
      <c r="R708" s="52">
        <f>(F708+(IF(C708="W",IF(F708&lt;23347,VLOOKUP(23346,Staffelung,2,FALSE)*365.25,IF(F708&gt;24990,VLOOKUP(24991,Staffelung,2,FALSE)*365.25,VLOOKUP(F708,Staffelung,2,FALSE)*365.25)),Gesamt!$B$26*365.25)))</f>
        <v>23741.25</v>
      </c>
      <c r="S708" s="52">
        <f t="shared" si="116"/>
        <v>23742</v>
      </c>
      <c r="T708" s="53">
        <f t="shared" si="111"/>
        <v>65</v>
      </c>
      <c r="U708" s="49">
        <f t="shared" si="117"/>
        <v>-50.997946611909654</v>
      </c>
      <c r="V708" s="50">
        <f>(Gesamt!$B$2-IF(I708=0,G708,I708))/365.25</f>
        <v>116</v>
      </c>
      <c r="W708" s="50">
        <f t="shared" si="112"/>
        <v>65.002053388090346</v>
      </c>
      <c r="X708" s="54">
        <f>(F708+(IF(C708="W",IF(F708&lt;23347,VLOOKUP(23346,Staffelung,2,FALSE)*365.25,IF(F708&gt;24990,VLOOKUP(24991,Staffelung,2,FALSE)*365.25,VLOOKUP(F708,Staffelung,2,FALSE)*365.25)),Gesamt!$B$26*365.25)))</f>
        <v>23741.25</v>
      </c>
      <c r="Y708" s="52">
        <f t="shared" si="118"/>
        <v>23742</v>
      </c>
      <c r="Z708" s="53">
        <f t="shared" si="113"/>
        <v>65</v>
      </c>
      <c r="AA708" s="55">
        <f>IF(YEAR(Y708)&lt;=YEAR(Gesamt!$B$2),0,IF(V708&lt;Gesamt!$B$32,(IF(I708=0,G708,I708)+365.25*Gesamt!$B$32),0))</f>
        <v>0</v>
      </c>
      <c r="AB708" s="56">
        <f>IF(U708&lt;Gesamt!$B$36,Gesamt!$C$36,IF(U708&lt;Gesamt!$B$37,Gesamt!$C$37,IF(U708&lt;Gesamt!$B$38,Gesamt!$C$38,Gesamt!$C$39)))</f>
        <v>0</v>
      </c>
      <c r="AC708" s="36">
        <f>IF(AA708&gt;0,IF(AA708&lt;X708,K708/12*Gesamt!$C$32*(1+L708)^(Gesamt!$B$32-VB!V708)*(1+$K$4),0),0)</f>
        <v>0</v>
      </c>
      <c r="AD708" s="36">
        <f>(AC708/Gesamt!$B$32*V708/((1+Gesamt!$B$29)^(Gesamt!$B$32-VB!V708))*(1+AB708))</f>
        <v>0</v>
      </c>
      <c r="AE708" s="55">
        <f>IF(YEAR($Y708)&lt;=YEAR(Gesamt!$B$2),0,IF($V708&lt;Gesamt!$B$33,(IF($I708=0,$G708,$I708)+365.25*Gesamt!$B$33),0))</f>
        <v>0</v>
      </c>
      <c r="AF708" s="36" t="b">
        <f>IF(AE708&gt;0,IF(AE708&lt;$Y708,$K708/12*Gesamt!$C$33*(1+$L708)^(Gesamt!$B$33-VB!$V708)*(1+$K$4),IF(W708&gt;=35,K708/12*Gesamt!$C$33*(1+L708)^(W708-VB!V708)*(1+$K$4),0)))</f>
        <v>0</v>
      </c>
      <c r="AG708" s="36">
        <f>IF(W708&gt;=40,(AF708/Gesamt!$B$33*V708/((1+Gesamt!$B$29)^(Gesamt!$B$33-VB!V708))*(1+AB708)),IF(W708&gt;=35,(AF708/W708*V708/((1+Gesamt!$B$29)^(W708-VB!V708))*(1+AB708)),0))</f>
        <v>0</v>
      </c>
    </row>
    <row r="709" spans="4:33" x14ac:dyDescent="0.15">
      <c r="D709" s="41"/>
      <c r="F709" s="40"/>
      <c r="G709" s="40"/>
      <c r="J709" s="47"/>
      <c r="K709" s="32">
        <f t="shared" si="114"/>
        <v>0</v>
      </c>
      <c r="L709" s="48">
        <v>1.4999999999999999E-2</v>
      </c>
      <c r="M709" s="49">
        <f t="shared" si="115"/>
        <v>-50.997946611909654</v>
      </c>
      <c r="N709" s="50">
        <f>(Gesamt!$B$2-IF(H709=0,G709,H709))/365.25</f>
        <v>116</v>
      </c>
      <c r="O709" s="50">
        <f t="shared" si="110"/>
        <v>65.002053388090346</v>
      </c>
      <c r="P709" s="51">
        <f>IF(AND(OR(AND(H709&lt;=Gesamt!$B$11,G709&lt;=Gesamt!$B$11),AND(H709&gt;0,H709&lt;=Gesamt!$B$11)), O709&gt;=Gesamt!$B$4),VLOOKUP(O709,Gesamt!$B$4:$C$9,2),0)</f>
        <v>12</v>
      </c>
      <c r="Q709" s="37">
        <f>IF(M709&gt;0,((P709*K709/12)/O709*N709*((1+L709)^M709))/((1+Gesamt!$B$29)^(O709-N709)),0)</f>
        <v>0</v>
      </c>
      <c r="R709" s="52">
        <f>(F709+(IF(C709="W",IF(F709&lt;23347,VLOOKUP(23346,Staffelung,2,FALSE)*365.25,IF(F709&gt;24990,VLOOKUP(24991,Staffelung,2,FALSE)*365.25,VLOOKUP(F709,Staffelung,2,FALSE)*365.25)),Gesamt!$B$26*365.25)))</f>
        <v>23741.25</v>
      </c>
      <c r="S709" s="52">
        <f t="shared" si="116"/>
        <v>23742</v>
      </c>
      <c r="T709" s="53">
        <f t="shared" si="111"/>
        <v>65</v>
      </c>
      <c r="U709" s="49">
        <f t="shared" si="117"/>
        <v>-50.997946611909654</v>
      </c>
      <c r="V709" s="50">
        <f>(Gesamt!$B$2-IF(I709=0,G709,I709))/365.25</f>
        <v>116</v>
      </c>
      <c r="W709" s="50">
        <f t="shared" si="112"/>
        <v>65.002053388090346</v>
      </c>
      <c r="X709" s="54">
        <f>(F709+(IF(C709="W",IF(F709&lt;23347,VLOOKUP(23346,Staffelung,2,FALSE)*365.25,IF(F709&gt;24990,VLOOKUP(24991,Staffelung,2,FALSE)*365.25,VLOOKUP(F709,Staffelung,2,FALSE)*365.25)),Gesamt!$B$26*365.25)))</f>
        <v>23741.25</v>
      </c>
      <c r="Y709" s="52">
        <f t="shared" si="118"/>
        <v>23742</v>
      </c>
      <c r="Z709" s="53">
        <f t="shared" si="113"/>
        <v>65</v>
      </c>
      <c r="AA709" s="55">
        <f>IF(YEAR(Y709)&lt;=YEAR(Gesamt!$B$2),0,IF(V709&lt;Gesamt!$B$32,(IF(I709=0,G709,I709)+365.25*Gesamt!$B$32),0))</f>
        <v>0</v>
      </c>
      <c r="AB709" s="56">
        <f>IF(U709&lt;Gesamt!$B$36,Gesamt!$C$36,IF(U709&lt;Gesamt!$B$37,Gesamt!$C$37,IF(U709&lt;Gesamt!$B$38,Gesamt!$C$38,Gesamt!$C$39)))</f>
        <v>0</v>
      </c>
      <c r="AC709" s="36">
        <f>IF(AA709&gt;0,IF(AA709&lt;X709,K709/12*Gesamt!$C$32*(1+L709)^(Gesamt!$B$32-VB!V709)*(1+$K$4),0),0)</f>
        <v>0</v>
      </c>
      <c r="AD709" s="36">
        <f>(AC709/Gesamt!$B$32*V709/((1+Gesamt!$B$29)^(Gesamt!$B$32-VB!V709))*(1+AB709))</f>
        <v>0</v>
      </c>
      <c r="AE709" s="55">
        <f>IF(YEAR($Y709)&lt;=YEAR(Gesamt!$B$2),0,IF($V709&lt;Gesamt!$B$33,(IF($I709=0,$G709,$I709)+365.25*Gesamt!$B$33),0))</f>
        <v>0</v>
      </c>
      <c r="AF709" s="36" t="b">
        <f>IF(AE709&gt;0,IF(AE709&lt;$Y709,$K709/12*Gesamt!$C$33*(1+$L709)^(Gesamt!$B$33-VB!$V709)*(1+$K$4),IF(W709&gt;=35,K709/12*Gesamt!$C$33*(1+L709)^(W709-VB!V709)*(1+$K$4),0)))</f>
        <v>0</v>
      </c>
      <c r="AG709" s="36">
        <f>IF(W709&gt;=40,(AF709/Gesamt!$B$33*V709/((1+Gesamt!$B$29)^(Gesamt!$B$33-VB!V709))*(1+AB709)),IF(W709&gt;=35,(AF709/W709*V709/((1+Gesamt!$B$29)^(W709-VB!V709))*(1+AB709)),0))</f>
        <v>0</v>
      </c>
    </row>
    <row r="710" spans="4:33" x14ac:dyDescent="0.15">
      <c r="D710" s="41"/>
      <c r="F710" s="40"/>
      <c r="G710" s="40"/>
      <c r="J710" s="47"/>
      <c r="K710" s="32">
        <f t="shared" si="114"/>
        <v>0</v>
      </c>
      <c r="L710" s="48">
        <v>1.4999999999999999E-2</v>
      </c>
      <c r="M710" s="49">
        <f t="shared" si="115"/>
        <v>-50.997946611909654</v>
      </c>
      <c r="N710" s="50">
        <f>(Gesamt!$B$2-IF(H710=0,G710,H710))/365.25</f>
        <v>116</v>
      </c>
      <c r="O710" s="50">
        <f t="shared" ref="O710:O773" si="119">(S710-IF(H710=0,G710,H710))/365.25</f>
        <v>65.002053388090346</v>
      </c>
      <c r="P710" s="51">
        <f>IF(AND(OR(AND(H710&lt;=Gesamt!$B$11,G710&lt;=Gesamt!$B$11),AND(H710&gt;0,H710&lt;=Gesamt!$B$11)), O710&gt;=Gesamt!$B$4),VLOOKUP(O710,Gesamt!$B$4:$C$9,2),0)</f>
        <v>12</v>
      </c>
      <c r="Q710" s="37">
        <f>IF(M710&gt;0,((P710*K710/12)/O710*N710*((1+L710)^M710))/((1+Gesamt!$B$29)^(O710-N710)),0)</f>
        <v>0</v>
      </c>
      <c r="R710" s="52">
        <f>(F710+(IF(C710="W",IF(F710&lt;23347,VLOOKUP(23346,Staffelung,2,FALSE)*365.25,IF(F710&gt;24990,VLOOKUP(24991,Staffelung,2,FALSE)*365.25,VLOOKUP(F710,Staffelung,2,FALSE)*365.25)),Gesamt!$B$26*365.25)))</f>
        <v>23741.25</v>
      </c>
      <c r="S710" s="52">
        <f t="shared" si="116"/>
        <v>23742</v>
      </c>
      <c r="T710" s="53">
        <f t="shared" ref="T710:T773" si="120">(+X710-F710)/365.25</f>
        <v>65</v>
      </c>
      <c r="U710" s="49">
        <f t="shared" si="117"/>
        <v>-50.997946611909654</v>
      </c>
      <c r="V710" s="50">
        <f>(Gesamt!$B$2-IF(I710=0,G710,I710))/365.25</f>
        <v>116</v>
      </c>
      <c r="W710" s="50">
        <f t="shared" ref="W710:W773" si="121">(Y710-IF(I710=0,G710,I710))/365.25</f>
        <v>65.002053388090346</v>
      </c>
      <c r="X710" s="54">
        <f>(F710+(IF(C710="W",IF(F710&lt;23347,VLOOKUP(23346,Staffelung,2,FALSE)*365.25,IF(F710&gt;24990,VLOOKUP(24991,Staffelung,2,FALSE)*365.25,VLOOKUP(F710,Staffelung,2,FALSE)*365.25)),Gesamt!$B$26*365.25)))</f>
        <v>23741.25</v>
      </c>
      <c r="Y710" s="52">
        <f t="shared" si="118"/>
        <v>23742</v>
      </c>
      <c r="Z710" s="53">
        <f t="shared" ref="Z710:Z773" si="122">(+X710-F710)/365.25</f>
        <v>65</v>
      </c>
      <c r="AA710" s="55">
        <f>IF(YEAR(Y710)&lt;=YEAR(Gesamt!$B$2),0,IF(V710&lt;Gesamt!$B$32,(IF(I710=0,G710,I710)+365.25*Gesamt!$B$32),0))</f>
        <v>0</v>
      </c>
      <c r="AB710" s="56">
        <f>IF(U710&lt;Gesamt!$B$36,Gesamt!$C$36,IF(U710&lt;Gesamt!$B$37,Gesamt!$C$37,IF(U710&lt;Gesamt!$B$38,Gesamt!$C$38,Gesamt!$C$39)))</f>
        <v>0</v>
      </c>
      <c r="AC710" s="36">
        <f>IF(AA710&gt;0,IF(AA710&lt;X710,K710/12*Gesamt!$C$32*(1+L710)^(Gesamt!$B$32-VB!V710)*(1+$K$4),0),0)</f>
        <v>0</v>
      </c>
      <c r="AD710" s="36">
        <f>(AC710/Gesamt!$B$32*V710/((1+Gesamt!$B$29)^(Gesamt!$B$32-VB!V710))*(1+AB710))</f>
        <v>0</v>
      </c>
      <c r="AE710" s="55">
        <f>IF(YEAR($Y710)&lt;=YEAR(Gesamt!$B$2),0,IF($V710&lt;Gesamt!$B$33,(IF($I710=0,$G710,$I710)+365.25*Gesamt!$B$33),0))</f>
        <v>0</v>
      </c>
      <c r="AF710" s="36" t="b">
        <f>IF(AE710&gt;0,IF(AE710&lt;$Y710,$K710/12*Gesamt!$C$33*(1+$L710)^(Gesamt!$B$33-VB!$V710)*(1+$K$4),IF(W710&gt;=35,K710/12*Gesamt!$C$33*(1+L710)^(W710-VB!V710)*(1+$K$4),0)))</f>
        <v>0</v>
      </c>
      <c r="AG710" s="36">
        <f>IF(W710&gt;=40,(AF710/Gesamt!$B$33*V710/((1+Gesamt!$B$29)^(Gesamt!$B$33-VB!V710))*(1+AB710)),IF(W710&gt;=35,(AF710/W710*V710/((1+Gesamt!$B$29)^(W710-VB!V710))*(1+AB710)),0))</f>
        <v>0</v>
      </c>
    </row>
    <row r="711" spans="4:33" x14ac:dyDescent="0.15">
      <c r="D711" s="41"/>
      <c r="F711" s="40"/>
      <c r="G711" s="40"/>
      <c r="J711" s="47"/>
      <c r="K711" s="32">
        <f t="shared" si="114"/>
        <v>0</v>
      </c>
      <c r="L711" s="48">
        <v>1.4999999999999999E-2</v>
      </c>
      <c r="M711" s="49">
        <f t="shared" si="115"/>
        <v>-50.997946611909654</v>
      </c>
      <c r="N711" s="50">
        <f>(Gesamt!$B$2-IF(H711=0,G711,H711))/365.25</f>
        <v>116</v>
      </c>
      <c r="O711" s="50">
        <f t="shared" si="119"/>
        <v>65.002053388090346</v>
      </c>
      <c r="P711" s="51">
        <f>IF(AND(OR(AND(H711&lt;=Gesamt!$B$11,G711&lt;=Gesamt!$B$11),AND(H711&gt;0,H711&lt;=Gesamt!$B$11)), O711&gt;=Gesamt!$B$4),VLOOKUP(O711,Gesamt!$B$4:$C$9,2),0)</f>
        <v>12</v>
      </c>
      <c r="Q711" s="37">
        <f>IF(M711&gt;0,((P711*K711/12)/O711*N711*((1+L711)^M711))/((1+Gesamt!$B$29)^(O711-N711)),0)</f>
        <v>0</v>
      </c>
      <c r="R711" s="52">
        <f>(F711+(IF(C711="W",IF(F711&lt;23347,VLOOKUP(23346,Staffelung,2,FALSE)*365.25,IF(F711&gt;24990,VLOOKUP(24991,Staffelung,2,FALSE)*365.25,VLOOKUP(F711,Staffelung,2,FALSE)*365.25)),Gesamt!$B$26*365.25)))</f>
        <v>23741.25</v>
      </c>
      <c r="S711" s="52">
        <f t="shared" si="116"/>
        <v>23742</v>
      </c>
      <c r="T711" s="53">
        <f t="shared" si="120"/>
        <v>65</v>
      </c>
      <c r="U711" s="49">
        <f t="shared" si="117"/>
        <v>-50.997946611909654</v>
      </c>
      <c r="V711" s="50">
        <f>(Gesamt!$B$2-IF(I711=0,G711,I711))/365.25</f>
        <v>116</v>
      </c>
      <c r="W711" s="50">
        <f t="shared" si="121"/>
        <v>65.002053388090346</v>
      </c>
      <c r="X711" s="54">
        <f>(F711+(IF(C711="W",IF(F711&lt;23347,VLOOKUP(23346,Staffelung,2,FALSE)*365.25,IF(F711&gt;24990,VLOOKUP(24991,Staffelung,2,FALSE)*365.25,VLOOKUP(F711,Staffelung,2,FALSE)*365.25)),Gesamt!$B$26*365.25)))</f>
        <v>23741.25</v>
      </c>
      <c r="Y711" s="52">
        <f t="shared" si="118"/>
        <v>23742</v>
      </c>
      <c r="Z711" s="53">
        <f t="shared" si="122"/>
        <v>65</v>
      </c>
      <c r="AA711" s="55">
        <f>IF(YEAR(Y711)&lt;=YEAR(Gesamt!$B$2),0,IF(V711&lt;Gesamt!$B$32,(IF(I711=0,G711,I711)+365.25*Gesamt!$B$32),0))</f>
        <v>0</v>
      </c>
      <c r="AB711" s="56">
        <f>IF(U711&lt;Gesamt!$B$36,Gesamt!$C$36,IF(U711&lt;Gesamt!$B$37,Gesamt!$C$37,IF(U711&lt;Gesamt!$B$38,Gesamt!$C$38,Gesamt!$C$39)))</f>
        <v>0</v>
      </c>
      <c r="AC711" s="36">
        <f>IF(AA711&gt;0,IF(AA711&lt;X711,K711/12*Gesamt!$C$32*(1+L711)^(Gesamt!$B$32-VB!V711)*(1+$K$4),0),0)</f>
        <v>0</v>
      </c>
      <c r="AD711" s="36">
        <f>(AC711/Gesamt!$B$32*V711/((1+Gesamt!$B$29)^(Gesamt!$B$32-VB!V711))*(1+AB711))</f>
        <v>0</v>
      </c>
      <c r="AE711" s="55">
        <f>IF(YEAR($Y711)&lt;=YEAR(Gesamt!$B$2),0,IF($V711&lt;Gesamt!$B$33,(IF($I711=0,$G711,$I711)+365.25*Gesamt!$B$33),0))</f>
        <v>0</v>
      </c>
      <c r="AF711" s="36" t="b">
        <f>IF(AE711&gt;0,IF(AE711&lt;$Y711,$K711/12*Gesamt!$C$33*(1+$L711)^(Gesamt!$B$33-VB!$V711)*(1+$K$4),IF(W711&gt;=35,K711/12*Gesamt!$C$33*(1+L711)^(W711-VB!V711)*(1+$K$4),0)))</f>
        <v>0</v>
      </c>
      <c r="AG711" s="36">
        <f>IF(W711&gt;=40,(AF711/Gesamt!$B$33*V711/((1+Gesamt!$B$29)^(Gesamt!$B$33-VB!V711))*(1+AB711)),IF(W711&gt;=35,(AF711/W711*V711/((1+Gesamt!$B$29)^(W711-VB!V711))*(1+AB711)),0))</f>
        <v>0</v>
      </c>
    </row>
    <row r="712" spans="4:33" x14ac:dyDescent="0.15">
      <c r="D712" s="41"/>
      <c r="F712" s="40"/>
      <c r="G712" s="40"/>
      <c r="J712" s="47"/>
      <c r="K712" s="32">
        <f t="shared" si="114"/>
        <v>0</v>
      </c>
      <c r="L712" s="48">
        <v>1.4999999999999999E-2</v>
      </c>
      <c r="M712" s="49">
        <f t="shared" si="115"/>
        <v>-50.997946611909654</v>
      </c>
      <c r="N712" s="50">
        <f>(Gesamt!$B$2-IF(H712=0,G712,H712))/365.25</f>
        <v>116</v>
      </c>
      <c r="O712" s="50">
        <f t="shared" si="119"/>
        <v>65.002053388090346</v>
      </c>
      <c r="P712" s="51">
        <f>IF(AND(OR(AND(H712&lt;=Gesamt!$B$11,G712&lt;=Gesamt!$B$11),AND(H712&gt;0,H712&lt;=Gesamt!$B$11)), O712&gt;=Gesamt!$B$4),VLOOKUP(O712,Gesamt!$B$4:$C$9,2),0)</f>
        <v>12</v>
      </c>
      <c r="Q712" s="37">
        <f>IF(M712&gt;0,((P712*K712/12)/O712*N712*((1+L712)^M712))/((1+Gesamt!$B$29)^(O712-N712)),0)</f>
        <v>0</v>
      </c>
      <c r="R712" s="52">
        <f>(F712+(IF(C712="W",IF(F712&lt;23347,VLOOKUP(23346,Staffelung,2,FALSE)*365.25,IF(F712&gt;24990,VLOOKUP(24991,Staffelung,2,FALSE)*365.25,VLOOKUP(F712,Staffelung,2,FALSE)*365.25)),Gesamt!$B$26*365.25)))</f>
        <v>23741.25</v>
      </c>
      <c r="S712" s="52">
        <f t="shared" si="116"/>
        <v>23742</v>
      </c>
      <c r="T712" s="53">
        <f t="shared" si="120"/>
        <v>65</v>
      </c>
      <c r="U712" s="49">
        <f t="shared" si="117"/>
        <v>-50.997946611909654</v>
      </c>
      <c r="V712" s="50">
        <f>(Gesamt!$B$2-IF(I712=0,G712,I712))/365.25</f>
        <v>116</v>
      </c>
      <c r="W712" s="50">
        <f t="shared" si="121"/>
        <v>65.002053388090346</v>
      </c>
      <c r="X712" s="54">
        <f>(F712+(IF(C712="W",IF(F712&lt;23347,VLOOKUP(23346,Staffelung,2,FALSE)*365.25,IF(F712&gt;24990,VLOOKUP(24991,Staffelung,2,FALSE)*365.25,VLOOKUP(F712,Staffelung,2,FALSE)*365.25)),Gesamt!$B$26*365.25)))</f>
        <v>23741.25</v>
      </c>
      <c r="Y712" s="52">
        <f t="shared" si="118"/>
        <v>23742</v>
      </c>
      <c r="Z712" s="53">
        <f t="shared" si="122"/>
        <v>65</v>
      </c>
      <c r="AA712" s="55">
        <f>IF(YEAR(Y712)&lt;=YEAR(Gesamt!$B$2),0,IF(V712&lt;Gesamt!$B$32,(IF(I712=0,G712,I712)+365.25*Gesamt!$B$32),0))</f>
        <v>0</v>
      </c>
      <c r="AB712" s="56">
        <f>IF(U712&lt;Gesamt!$B$36,Gesamt!$C$36,IF(U712&lt;Gesamt!$B$37,Gesamt!$C$37,IF(U712&lt;Gesamt!$B$38,Gesamt!$C$38,Gesamt!$C$39)))</f>
        <v>0</v>
      </c>
      <c r="AC712" s="36">
        <f>IF(AA712&gt;0,IF(AA712&lt;X712,K712/12*Gesamt!$C$32*(1+L712)^(Gesamt!$B$32-VB!V712)*(1+$K$4),0),0)</f>
        <v>0</v>
      </c>
      <c r="AD712" s="36">
        <f>(AC712/Gesamt!$B$32*V712/((1+Gesamt!$B$29)^(Gesamt!$B$32-VB!V712))*(1+AB712))</f>
        <v>0</v>
      </c>
      <c r="AE712" s="55">
        <f>IF(YEAR($Y712)&lt;=YEAR(Gesamt!$B$2),0,IF($V712&lt;Gesamt!$B$33,(IF($I712=0,$G712,$I712)+365.25*Gesamt!$B$33),0))</f>
        <v>0</v>
      </c>
      <c r="AF712" s="36" t="b">
        <f>IF(AE712&gt;0,IF(AE712&lt;$Y712,$K712/12*Gesamt!$C$33*(1+$L712)^(Gesamt!$B$33-VB!$V712)*(1+$K$4),IF(W712&gt;=35,K712/12*Gesamt!$C$33*(1+L712)^(W712-VB!V712)*(1+$K$4),0)))</f>
        <v>0</v>
      </c>
      <c r="AG712" s="36">
        <f>IF(W712&gt;=40,(AF712/Gesamt!$B$33*V712/((1+Gesamt!$B$29)^(Gesamt!$B$33-VB!V712))*(1+AB712)),IF(W712&gt;=35,(AF712/W712*V712/((1+Gesamt!$B$29)^(W712-VB!V712))*(1+AB712)),0))</f>
        <v>0</v>
      </c>
    </row>
    <row r="713" spans="4:33" x14ac:dyDescent="0.15">
      <c r="D713" s="41"/>
      <c r="F713" s="40"/>
      <c r="G713" s="40"/>
      <c r="J713" s="47"/>
      <c r="K713" s="32">
        <f t="shared" si="114"/>
        <v>0</v>
      </c>
      <c r="L713" s="48">
        <v>1.4999999999999999E-2</v>
      </c>
      <c r="M713" s="49">
        <f t="shared" si="115"/>
        <v>-50.997946611909654</v>
      </c>
      <c r="N713" s="50">
        <f>(Gesamt!$B$2-IF(H713=0,G713,H713))/365.25</f>
        <v>116</v>
      </c>
      <c r="O713" s="50">
        <f t="shared" si="119"/>
        <v>65.002053388090346</v>
      </c>
      <c r="P713" s="51">
        <f>IF(AND(OR(AND(H713&lt;=Gesamt!$B$11,G713&lt;=Gesamt!$B$11),AND(H713&gt;0,H713&lt;=Gesamt!$B$11)), O713&gt;=Gesamt!$B$4),VLOOKUP(O713,Gesamt!$B$4:$C$9,2),0)</f>
        <v>12</v>
      </c>
      <c r="Q713" s="37">
        <f>IF(M713&gt;0,((P713*K713/12)/O713*N713*((1+L713)^M713))/((1+Gesamt!$B$29)^(O713-N713)),0)</f>
        <v>0</v>
      </c>
      <c r="R713" s="52">
        <f>(F713+(IF(C713="W",IF(F713&lt;23347,VLOOKUP(23346,Staffelung,2,FALSE)*365.25,IF(F713&gt;24990,VLOOKUP(24991,Staffelung,2,FALSE)*365.25,VLOOKUP(F713,Staffelung,2,FALSE)*365.25)),Gesamt!$B$26*365.25)))</f>
        <v>23741.25</v>
      </c>
      <c r="S713" s="52">
        <f t="shared" si="116"/>
        <v>23742</v>
      </c>
      <c r="T713" s="53">
        <f t="shared" si="120"/>
        <v>65</v>
      </c>
      <c r="U713" s="49">
        <f t="shared" si="117"/>
        <v>-50.997946611909654</v>
      </c>
      <c r="V713" s="50">
        <f>(Gesamt!$B$2-IF(I713=0,G713,I713))/365.25</f>
        <v>116</v>
      </c>
      <c r="W713" s="50">
        <f t="shared" si="121"/>
        <v>65.002053388090346</v>
      </c>
      <c r="X713" s="54">
        <f>(F713+(IF(C713="W",IF(F713&lt;23347,VLOOKUP(23346,Staffelung,2,FALSE)*365.25,IF(F713&gt;24990,VLOOKUP(24991,Staffelung,2,FALSE)*365.25,VLOOKUP(F713,Staffelung,2,FALSE)*365.25)),Gesamt!$B$26*365.25)))</f>
        <v>23741.25</v>
      </c>
      <c r="Y713" s="52">
        <f t="shared" si="118"/>
        <v>23742</v>
      </c>
      <c r="Z713" s="53">
        <f t="shared" si="122"/>
        <v>65</v>
      </c>
      <c r="AA713" s="55">
        <f>IF(YEAR(Y713)&lt;=YEAR(Gesamt!$B$2),0,IF(V713&lt;Gesamt!$B$32,(IF(I713=0,G713,I713)+365.25*Gesamt!$B$32),0))</f>
        <v>0</v>
      </c>
      <c r="AB713" s="56">
        <f>IF(U713&lt;Gesamt!$B$36,Gesamt!$C$36,IF(U713&lt;Gesamt!$B$37,Gesamt!$C$37,IF(U713&lt;Gesamt!$B$38,Gesamt!$C$38,Gesamt!$C$39)))</f>
        <v>0</v>
      </c>
      <c r="AC713" s="36">
        <f>IF(AA713&gt;0,IF(AA713&lt;X713,K713/12*Gesamt!$C$32*(1+L713)^(Gesamt!$B$32-VB!V713)*(1+$K$4),0),0)</f>
        <v>0</v>
      </c>
      <c r="AD713" s="36">
        <f>(AC713/Gesamt!$B$32*V713/((1+Gesamt!$B$29)^(Gesamt!$B$32-VB!V713))*(1+AB713))</f>
        <v>0</v>
      </c>
      <c r="AE713" s="55">
        <f>IF(YEAR($Y713)&lt;=YEAR(Gesamt!$B$2),0,IF($V713&lt;Gesamt!$B$33,(IF($I713=0,$G713,$I713)+365.25*Gesamt!$B$33),0))</f>
        <v>0</v>
      </c>
      <c r="AF713" s="36" t="b">
        <f>IF(AE713&gt;0,IF(AE713&lt;$Y713,$K713/12*Gesamt!$C$33*(1+$L713)^(Gesamt!$B$33-VB!$V713)*(1+$K$4),IF(W713&gt;=35,K713/12*Gesamt!$C$33*(1+L713)^(W713-VB!V713)*(1+$K$4),0)))</f>
        <v>0</v>
      </c>
      <c r="AG713" s="36">
        <f>IF(W713&gt;=40,(AF713/Gesamt!$B$33*V713/((1+Gesamt!$B$29)^(Gesamt!$B$33-VB!V713))*(1+AB713)),IF(W713&gt;=35,(AF713/W713*V713/((1+Gesamt!$B$29)^(W713-VB!V713))*(1+AB713)),0))</f>
        <v>0</v>
      </c>
    </row>
    <row r="714" spans="4:33" x14ac:dyDescent="0.15">
      <c r="D714" s="41"/>
      <c r="F714" s="40"/>
      <c r="G714" s="40"/>
      <c r="J714" s="47"/>
      <c r="K714" s="32">
        <f t="shared" si="114"/>
        <v>0</v>
      </c>
      <c r="L714" s="48">
        <v>1.4999999999999999E-2</v>
      </c>
      <c r="M714" s="49">
        <f t="shared" si="115"/>
        <v>-50.997946611909654</v>
      </c>
      <c r="N714" s="50">
        <f>(Gesamt!$B$2-IF(H714=0,G714,H714))/365.25</f>
        <v>116</v>
      </c>
      <c r="O714" s="50">
        <f t="shared" si="119"/>
        <v>65.002053388090346</v>
      </c>
      <c r="P714" s="51">
        <f>IF(AND(OR(AND(H714&lt;=Gesamt!$B$11,G714&lt;=Gesamt!$B$11),AND(H714&gt;0,H714&lt;=Gesamt!$B$11)), O714&gt;=Gesamt!$B$4),VLOOKUP(O714,Gesamt!$B$4:$C$9,2),0)</f>
        <v>12</v>
      </c>
      <c r="Q714" s="37">
        <f>IF(M714&gt;0,((P714*K714/12)/O714*N714*((1+L714)^M714))/((1+Gesamt!$B$29)^(O714-N714)),0)</f>
        <v>0</v>
      </c>
      <c r="R714" s="52">
        <f>(F714+(IF(C714="W",IF(F714&lt;23347,VLOOKUP(23346,Staffelung,2,FALSE)*365.25,IF(F714&gt;24990,VLOOKUP(24991,Staffelung,2,FALSE)*365.25,VLOOKUP(F714,Staffelung,2,FALSE)*365.25)),Gesamt!$B$26*365.25)))</f>
        <v>23741.25</v>
      </c>
      <c r="S714" s="52">
        <f t="shared" si="116"/>
        <v>23742</v>
      </c>
      <c r="T714" s="53">
        <f t="shared" si="120"/>
        <v>65</v>
      </c>
      <c r="U714" s="49">
        <f t="shared" si="117"/>
        <v>-50.997946611909654</v>
      </c>
      <c r="V714" s="50">
        <f>(Gesamt!$B$2-IF(I714=0,G714,I714))/365.25</f>
        <v>116</v>
      </c>
      <c r="W714" s="50">
        <f t="shared" si="121"/>
        <v>65.002053388090346</v>
      </c>
      <c r="X714" s="54">
        <f>(F714+(IF(C714="W",IF(F714&lt;23347,VLOOKUP(23346,Staffelung,2,FALSE)*365.25,IF(F714&gt;24990,VLOOKUP(24991,Staffelung,2,FALSE)*365.25,VLOOKUP(F714,Staffelung,2,FALSE)*365.25)),Gesamt!$B$26*365.25)))</f>
        <v>23741.25</v>
      </c>
      <c r="Y714" s="52">
        <f t="shared" si="118"/>
        <v>23742</v>
      </c>
      <c r="Z714" s="53">
        <f t="shared" si="122"/>
        <v>65</v>
      </c>
      <c r="AA714" s="55">
        <f>IF(YEAR(Y714)&lt;=YEAR(Gesamt!$B$2),0,IF(V714&lt;Gesamt!$B$32,(IF(I714=0,G714,I714)+365.25*Gesamt!$B$32),0))</f>
        <v>0</v>
      </c>
      <c r="AB714" s="56">
        <f>IF(U714&lt;Gesamt!$B$36,Gesamt!$C$36,IF(U714&lt;Gesamt!$B$37,Gesamt!$C$37,IF(U714&lt;Gesamt!$B$38,Gesamt!$C$38,Gesamt!$C$39)))</f>
        <v>0</v>
      </c>
      <c r="AC714" s="36">
        <f>IF(AA714&gt;0,IF(AA714&lt;X714,K714/12*Gesamt!$C$32*(1+L714)^(Gesamt!$B$32-VB!V714)*(1+$K$4),0),0)</f>
        <v>0</v>
      </c>
      <c r="AD714" s="36">
        <f>(AC714/Gesamt!$B$32*V714/((1+Gesamt!$B$29)^(Gesamt!$B$32-VB!V714))*(1+AB714))</f>
        <v>0</v>
      </c>
      <c r="AE714" s="55">
        <f>IF(YEAR($Y714)&lt;=YEAR(Gesamt!$B$2),0,IF($V714&lt;Gesamt!$B$33,(IF($I714=0,$G714,$I714)+365.25*Gesamt!$B$33),0))</f>
        <v>0</v>
      </c>
      <c r="AF714" s="36" t="b">
        <f>IF(AE714&gt;0,IF(AE714&lt;$Y714,$K714/12*Gesamt!$C$33*(1+$L714)^(Gesamt!$B$33-VB!$V714)*(1+$K$4),IF(W714&gt;=35,K714/12*Gesamt!$C$33*(1+L714)^(W714-VB!V714)*(1+$K$4),0)))</f>
        <v>0</v>
      </c>
      <c r="AG714" s="36">
        <f>IF(W714&gt;=40,(AF714/Gesamt!$B$33*V714/((1+Gesamt!$B$29)^(Gesamt!$B$33-VB!V714))*(1+AB714)),IF(W714&gt;=35,(AF714/W714*V714/((1+Gesamt!$B$29)^(W714-VB!V714))*(1+AB714)),0))</f>
        <v>0</v>
      </c>
    </row>
    <row r="715" spans="4:33" x14ac:dyDescent="0.15">
      <c r="D715" s="41"/>
      <c r="F715" s="40"/>
      <c r="G715" s="40"/>
      <c r="J715" s="47"/>
      <c r="K715" s="32">
        <f t="shared" si="114"/>
        <v>0</v>
      </c>
      <c r="L715" s="48">
        <v>1.4999999999999999E-2</v>
      </c>
      <c r="M715" s="49">
        <f t="shared" si="115"/>
        <v>-50.997946611909654</v>
      </c>
      <c r="N715" s="50">
        <f>(Gesamt!$B$2-IF(H715=0,G715,H715))/365.25</f>
        <v>116</v>
      </c>
      <c r="O715" s="50">
        <f t="shared" si="119"/>
        <v>65.002053388090346</v>
      </c>
      <c r="P715" s="51">
        <f>IF(AND(OR(AND(H715&lt;=Gesamt!$B$11,G715&lt;=Gesamt!$B$11),AND(H715&gt;0,H715&lt;=Gesamt!$B$11)), O715&gt;=Gesamt!$B$4),VLOOKUP(O715,Gesamt!$B$4:$C$9,2),0)</f>
        <v>12</v>
      </c>
      <c r="Q715" s="37">
        <f>IF(M715&gt;0,((P715*K715/12)/O715*N715*((1+L715)^M715))/((1+Gesamt!$B$29)^(O715-N715)),0)</f>
        <v>0</v>
      </c>
      <c r="R715" s="52">
        <f>(F715+(IF(C715="W",IF(F715&lt;23347,VLOOKUP(23346,Staffelung,2,FALSE)*365.25,IF(F715&gt;24990,VLOOKUP(24991,Staffelung,2,FALSE)*365.25,VLOOKUP(F715,Staffelung,2,FALSE)*365.25)),Gesamt!$B$26*365.25)))</f>
        <v>23741.25</v>
      </c>
      <c r="S715" s="52">
        <f t="shared" si="116"/>
        <v>23742</v>
      </c>
      <c r="T715" s="53">
        <f t="shared" si="120"/>
        <v>65</v>
      </c>
      <c r="U715" s="49">
        <f t="shared" si="117"/>
        <v>-50.997946611909654</v>
      </c>
      <c r="V715" s="50">
        <f>(Gesamt!$B$2-IF(I715=0,G715,I715))/365.25</f>
        <v>116</v>
      </c>
      <c r="W715" s="50">
        <f t="shared" si="121"/>
        <v>65.002053388090346</v>
      </c>
      <c r="X715" s="54">
        <f>(F715+(IF(C715="W",IF(F715&lt;23347,VLOOKUP(23346,Staffelung,2,FALSE)*365.25,IF(F715&gt;24990,VLOOKUP(24991,Staffelung,2,FALSE)*365.25,VLOOKUP(F715,Staffelung,2,FALSE)*365.25)),Gesamt!$B$26*365.25)))</f>
        <v>23741.25</v>
      </c>
      <c r="Y715" s="52">
        <f t="shared" si="118"/>
        <v>23742</v>
      </c>
      <c r="Z715" s="53">
        <f t="shared" si="122"/>
        <v>65</v>
      </c>
      <c r="AA715" s="55">
        <f>IF(YEAR(Y715)&lt;=YEAR(Gesamt!$B$2),0,IF(V715&lt;Gesamt!$B$32,(IF(I715=0,G715,I715)+365.25*Gesamt!$B$32),0))</f>
        <v>0</v>
      </c>
      <c r="AB715" s="56">
        <f>IF(U715&lt;Gesamt!$B$36,Gesamt!$C$36,IF(U715&lt;Gesamt!$B$37,Gesamt!$C$37,IF(U715&lt;Gesamt!$B$38,Gesamt!$C$38,Gesamt!$C$39)))</f>
        <v>0</v>
      </c>
      <c r="AC715" s="36">
        <f>IF(AA715&gt;0,IF(AA715&lt;X715,K715/12*Gesamt!$C$32*(1+L715)^(Gesamt!$B$32-VB!V715)*(1+$K$4),0),0)</f>
        <v>0</v>
      </c>
      <c r="AD715" s="36">
        <f>(AC715/Gesamt!$B$32*V715/((1+Gesamt!$B$29)^(Gesamt!$B$32-VB!V715))*(1+AB715))</f>
        <v>0</v>
      </c>
      <c r="AE715" s="55">
        <f>IF(YEAR($Y715)&lt;=YEAR(Gesamt!$B$2),0,IF($V715&lt;Gesamt!$B$33,(IF($I715=0,$G715,$I715)+365.25*Gesamt!$B$33),0))</f>
        <v>0</v>
      </c>
      <c r="AF715" s="36" t="b">
        <f>IF(AE715&gt;0,IF(AE715&lt;$Y715,$K715/12*Gesamt!$C$33*(1+$L715)^(Gesamt!$B$33-VB!$V715)*(1+$K$4),IF(W715&gt;=35,K715/12*Gesamt!$C$33*(1+L715)^(W715-VB!V715)*(1+$K$4),0)))</f>
        <v>0</v>
      </c>
      <c r="AG715" s="36">
        <f>IF(W715&gt;=40,(AF715/Gesamt!$B$33*V715/((1+Gesamt!$B$29)^(Gesamt!$B$33-VB!V715))*(1+AB715)),IF(W715&gt;=35,(AF715/W715*V715/((1+Gesamt!$B$29)^(W715-VB!V715))*(1+AB715)),0))</f>
        <v>0</v>
      </c>
    </row>
    <row r="716" spans="4:33" x14ac:dyDescent="0.15">
      <c r="D716" s="41"/>
      <c r="F716" s="40"/>
      <c r="G716" s="40"/>
      <c r="J716" s="47"/>
      <c r="K716" s="32">
        <f t="shared" si="114"/>
        <v>0</v>
      </c>
      <c r="L716" s="48">
        <v>1.4999999999999999E-2</v>
      </c>
      <c r="M716" s="49">
        <f t="shared" si="115"/>
        <v>-50.997946611909654</v>
      </c>
      <c r="N716" s="50">
        <f>(Gesamt!$B$2-IF(H716=0,G716,H716))/365.25</f>
        <v>116</v>
      </c>
      <c r="O716" s="50">
        <f t="shared" si="119"/>
        <v>65.002053388090346</v>
      </c>
      <c r="P716" s="51">
        <f>IF(AND(OR(AND(H716&lt;=Gesamt!$B$11,G716&lt;=Gesamt!$B$11),AND(H716&gt;0,H716&lt;=Gesamt!$B$11)), O716&gt;=Gesamt!$B$4),VLOOKUP(O716,Gesamt!$B$4:$C$9,2),0)</f>
        <v>12</v>
      </c>
      <c r="Q716" s="37">
        <f>IF(M716&gt;0,((P716*K716/12)/O716*N716*((1+L716)^M716))/((1+Gesamt!$B$29)^(O716-N716)),0)</f>
        <v>0</v>
      </c>
      <c r="R716" s="52">
        <f>(F716+(IF(C716="W",IF(F716&lt;23347,VLOOKUP(23346,Staffelung,2,FALSE)*365.25,IF(F716&gt;24990,VLOOKUP(24991,Staffelung,2,FALSE)*365.25,VLOOKUP(F716,Staffelung,2,FALSE)*365.25)),Gesamt!$B$26*365.25)))</f>
        <v>23741.25</v>
      </c>
      <c r="S716" s="52">
        <f t="shared" si="116"/>
        <v>23742</v>
      </c>
      <c r="T716" s="53">
        <f t="shared" si="120"/>
        <v>65</v>
      </c>
      <c r="U716" s="49">
        <f t="shared" si="117"/>
        <v>-50.997946611909654</v>
      </c>
      <c r="V716" s="50">
        <f>(Gesamt!$B$2-IF(I716=0,G716,I716))/365.25</f>
        <v>116</v>
      </c>
      <c r="W716" s="50">
        <f t="shared" si="121"/>
        <v>65.002053388090346</v>
      </c>
      <c r="X716" s="54">
        <f>(F716+(IF(C716="W",IF(F716&lt;23347,VLOOKUP(23346,Staffelung,2,FALSE)*365.25,IF(F716&gt;24990,VLOOKUP(24991,Staffelung,2,FALSE)*365.25,VLOOKUP(F716,Staffelung,2,FALSE)*365.25)),Gesamt!$B$26*365.25)))</f>
        <v>23741.25</v>
      </c>
      <c r="Y716" s="52">
        <f t="shared" si="118"/>
        <v>23742</v>
      </c>
      <c r="Z716" s="53">
        <f t="shared" si="122"/>
        <v>65</v>
      </c>
      <c r="AA716" s="55">
        <f>IF(YEAR(Y716)&lt;=YEAR(Gesamt!$B$2),0,IF(V716&lt;Gesamt!$B$32,(IF(I716=0,G716,I716)+365.25*Gesamt!$B$32),0))</f>
        <v>0</v>
      </c>
      <c r="AB716" s="56">
        <f>IF(U716&lt;Gesamt!$B$36,Gesamt!$C$36,IF(U716&lt;Gesamt!$B$37,Gesamt!$C$37,IF(U716&lt;Gesamt!$B$38,Gesamt!$C$38,Gesamt!$C$39)))</f>
        <v>0</v>
      </c>
      <c r="AC716" s="36">
        <f>IF(AA716&gt;0,IF(AA716&lt;X716,K716/12*Gesamt!$C$32*(1+L716)^(Gesamt!$B$32-VB!V716)*(1+$K$4),0),0)</f>
        <v>0</v>
      </c>
      <c r="AD716" s="36">
        <f>(AC716/Gesamt!$B$32*V716/((1+Gesamt!$B$29)^(Gesamt!$B$32-VB!V716))*(1+AB716))</f>
        <v>0</v>
      </c>
      <c r="AE716" s="55">
        <f>IF(YEAR($Y716)&lt;=YEAR(Gesamt!$B$2),0,IF($V716&lt;Gesamt!$B$33,(IF($I716=0,$G716,$I716)+365.25*Gesamt!$B$33),0))</f>
        <v>0</v>
      </c>
      <c r="AF716" s="36" t="b">
        <f>IF(AE716&gt;0,IF(AE716&lt;$Y716,$K716/12*Gesamt!$C$33*(1+$L716)^(Gesamt!$B$33-VB!$V716)*(1+$K$4),IF(W716&gt;=35,K716/12*Gesamt!$C$33*(1+L716)^(W716-VB!V716)*(1+$K$4),0)))</f>
        <v>0</v>
      </c>
      <c r="AG716" s="36">
        <f>IF(W716&gt;=40,(AF716/Gesamt!$B$33*V716/((1+Gesamt!$B$29)^(Gesamt!$B$33-VB!V716))*(1+AB716)),IF(W716&gt;=35,(AF716/W716*V716/((1+Gesamt!$B$29)^(W716-VB!V716))*(1+AB716)),0))</f>
        <v>0</v>
      </c>
    </row>
    <row r="717" spans="4:33" x14ac:dyDescent="0.15">
      <c r="D717" s="41"/>
      <c r="F717" s="40"/>
      <c r="G717" s="40"/>
      <c r="J717" s="47"/>
      <c r="K717" s="32">
        <f t="shared" si="114"/>
        <v>0</v>
      </c>
      <c r="L717" s="48">
        <v>1.4999999999999999E-2</v>
      </c>
      <c r="M717" s="49">
        <f t="shared" si="115"/>
        <v>-50.997946611909654</v>
      </c>
      <c r="N717" s="50">
        <f>(Gesamt!$B$2-IF(H717=0,G717,H717))/365.25</f>
        <v>116</v>
      </c>
      <c r="O717" s="50">
        <f t="shared" si="119"/>
        <v>65.002053388090346</v>
      </c>
      <c r="P717" s="51">
        <f>IF(AND(OR(AND(H717&lt;=Gesamt!$B$11,G717&lt;=Gesamt!$B$11),AND(H717&gt;0,H717&lt;=Gesamt!$B$11)), O717&gt;=Gesamt!$B$4),VLOOKUP(O717,Gesamt!$B$4:$C$9,2),0)</f>
        <v>12</v>
      </c>
      <c r="Q717" s="37">
        <f>IF(M717&gt;0,((P717*K717/12)/O717*N717*((1+L717)^M717))/((1+Gesamt!$B$29)^(O717-N717)),0)</f>
        <v>0</v>
      </c>
      <c r="R717" s="52">
        <f>(F717+(IF(C717="W",IF(F717&lt;23347,VLOOKUP(23346,Staffelung,2,FALSE)*365.25,IF(F717&gt;24990,VLOOKUP(24991,Staffelung,2,FALSE)*365.25,VLOOKUP(F717,Staffelung,2,FALSE)*365.25)),Gesamt!$B$26*365.25)))</f>
        <v>23741.25</v>
      </c>
      <c r="S717" s="52">
        <f t="shared" si="116"/>
        <v>23742</v>
      </c>
      <c r="T717" s="53">
        <f t="shared" si="120"/>
        <v>65</v>
      </c>
      <c r="U717" s="49">
        <f t="shared" si="117"/>
        <v>-50.997946611909654</v>
      </c>
      <c r="V717" s="50">
        <f>(Gesamt!$B$2-IF(I717=0,G717,I717))/365.25</f>
        <v>116</v>
      </c>
      <c r="W717" s="50">
        <f t="shared" si="121"/>
        <v>65.002053388090346</v>
      </c>
      <c r="X717" s="54">
        <f>(F717+(IF(C717="W",IF(F717&lt;23347,VLOOKUP(23346,Staffelung,2,FALSE)*365.25,IF(F717&gt;24990,VLOOKUP(24991,Staffelung,2,FALSE)*365.25,VLOOKUP(F717,Staffelung,2,FALSE)*365.25)),Gesamt!$B$26*365.25)))</f>
        <v>23741.25</v>
      </c>
      <c r="Y717" s="52">
        <f t="shared" si="118"/>
        <v>23742</v>
      </c>
      <c r="Z717" s="53">
        <f t="shared" si="122"/>
        <v>65</v>
      </c>
      <c r="AA717" s="55">
        <f>IF(YEAR(Y717)&lt;=YEAR(Gesamt!$B$2),0,IF(V717&lt;Gesamt!$B$32,(IF(I717=0,G717,I717)+365.25*Gesamt!$B$32),0))</f>
        <v>0</v>
      </c>
      <c r="AB717" s="56">
        <f>IF(U717&lt;Gesamt!$B$36,Gesamt!$C$36,IF(U717&lt;Gesamt!$B$37,Gesamt!$C$37,IF(U717&lt;Gesamt!$B$38,Gesamt!$C$38,Gesamt!$C$39)))</f>
        <v>0</v>
      </c>
      <c r="AC717" s="36">
        <f>IF(AA717&gt;0,IF(AA717&lt;X717,K717/12*Gesamt!$C$32*(1+L717)^(Gesamt!$B$32-VB!V717)*(1+$K$4),0),0)</f>
        <v>0</v>
      </c>
      <c r="AD717" s="36">
        <f>(AC717/Gesamt!$B$32*V717/((1+Gesamt!$B$29)^(Gesamt!$B$32-VB!V717))*(1+AB717))</f>
        <v>0</v>
      </c>
      <c r="AE717" s="55">
        <f>IF(YEAR($Y717)&lt;=YEAR(Gesamt!$B$2),0,IF($V717&lt;Gesamt!$B$33,(IF($I717=0,$G717,$I717)+365.25*Gesamt!$B$33),0))</f>
        <v>0</v>
      </c>
      <c r="AF717" s="36" t="b">
        <f>IF(AE717&gt;0,IF(AE717&lt;$Y717,$K717/12*Gesamt!$C$33*(1+$L717)^(Gesamt!$B$33-VB!$V717)*(1+$K$4),IF(W717&gt;=35,K717/12*Gesamt!$C$33*(1+L717)^(W717-VB!V717)*(1+$K$4),0)))</f>
        <v>0</v>
      </c>
      <c r="AG717" s="36">
        <f>IF(W717&gt;=40,(AF717/Gesamt!$B$33*V717/((1+Gesamt!$B$29)^(Gesamt!$B$33-VB!V717))*(1+AB717)),IF(W717&gt;=35,(AF717/W717*V717/((1+Gesamt!$B$29)^(W717-VB!V717))*(1+AB717)),0))</f>
        <v>0</v>
      </c>
    </row>
    <row r="718" spans="4:33" x14ac:dyDescent="0.15">
      <c r="D718" s="41"/>
      <c r="F718" s="40"/>
      <c r="G718" s="40"/>
      <c r="J718" s="47"/>
      <c r="K718" s="32">
        <f t="shared" si="114"/>
        <v>0</v>
      </c>
      <c r="L718" s="48">
        <v>1.4999999999999999E-2</v>
      </c>
      <c r="M718" s="49">
        <f t="shared" si="115"/>
        <v>-50.997946611909654</v>
      </c>
      <c r="N718" s="50">
        <f>(Gesamt!$B$2-IF(H718=0,G718,H718))/365.25</f>
        <v>116</v>
      </c>
      <c r="O718" s="50">
        <f t="shared" si="119"/>
        <v>65.002053388090346</v>
      </c>
      <c r="P718" s="51">
        <f>IF(AND(OR(AND(H718&lt;=Gesamt!$B$11,G718&lt;=Gesamt!$B$11),AND(H718&gt;0,H718&lt;=Gesamt!$B$11)), O718&gt;=Gesamt!$B$4),VLOOKUP(O718,Gesamt!$B$4:$C$9,2),0)</f>
        <v>12</v>
      </c>
      <c r="Q718" s="37">
        <f>IF(M718&gt;0,((P718*K718/12)/O718*N718*((1+L718)^M718))/((1+Gesamt!$B$29)^(O718-N718)),0)</f>
        <v>0</v>
      </c>
      <c r="R718" s="52">
        <f>(F718+(IF(C718="W",IF(F718&lt;23347,VLOOKUP(23346,Staffelung,2,FALSE)*365.25,IF(F718&gt;24990,VLOOKUP(24991,Staffelung,2,FALSE)*365.25,VLOOKUP(F718,Staffelung,2,FALSE)*365.25)),Gesamt!$B$26*365.25)))</f>
        <v>23741.25</v>
      </c>
      <c r="S718" s="52">
        <f t="shared" si="116"/>
        <v>23742</v>
      </c>
      <c r="T718" s="53">
        <f t="shared" si="120"/>
        <v>65</v>
      </c>
      <c r="U718" s="49">
        <f t="shared" si="117"/>
        <v>-50.997946611909654</v>
      </c>
      <c r="V718" s="50">
        <f>(Gesamt!$B$2-IF(I718=0,G718,I718))/365.25</f>
        <v>116</v>
      </c>
      <c r="W718" s="50">
        <f t="shared" si="121"/>
        <v>65.002053388090346</v>
      </c>
      <c r="X718" s="54">
        <f>(F718+(IF(C718="W",IF(F718&lt;23347,VLOOKUP(23346,Staffelung,2,FALSE)*365.25,IF(F718&gt;24990,VLOOKUP(24991,Staffelung,2,FALSE)*365.25,VLOOKUP(F718,Staffelung,2,FALSE)*365.25)),Gesamt!$B$26*365.25)))</f>
        <v>23741.25</v>
      </c>
      <c r="Y718" s="52">
        <f t="shared" si="118"/>
        <v>23742</v>
      </c>
      <c r="Z718" s="53">
        <f t="shared" si="122"/>
        <v>65</v>
      </c>
      <c r="AA718" s="55">
        <f>IF(YEAR(Y718)&lt;=YEAR(Gesamt!$B$2),0,IF(V718&lt;Gesamt!$B$32,(IF(I718=0,G718,I718)+365.25*Gesamt!$B$32),0))</f>
        <v>0</v>
      </c>
      <c r="AB718" s="56">
        <f>IF(U718&lt;Gesamt!$B$36,Gesamt!$C$36,IF(U718&lt;Gesamt!$B$37,Gesamt!$C$37,IF(U718&lt;Gesamt!$B$38,Gesamt!$C$38,Gesamt!$C$39)))</f>
        <v>0</v>
      </c>
      <c r="AC718" s="36">
        <f>IF(AA718&gt;0,IF(AA718&lt;X718,K718/12*Gesamt!$C$32*(1+L718)^(Gesamt!$B$32-VB!V718)*(1+$K$4),0),0)</f>
        <v>0</v>
      </c>
      <c r="AD718" s="36">
        <f>(AC718/Gesamt!$B$32*V718/((1+Gesamt!$B$29)^(Gesamt!$B$32-VB!V718))*(1+AB718))</f>
        <v>0</v>
      </c>
      <c r="AE718" s="55">
        <f>IF(YEAR($Y718)&lt;=YEAR(Gesamt!$B$2),0,IF($V718&lt;Gesamt!$B$33,(IF($I718=0,$G718,$I718)+365.25*Gesamt!$B$33),0))</f>
        <v>0</v>
      </c>
      <c r="AF718" s="36" t="b">
        <f>IF(AE718&gt;0,IF(AE718&lt;$Y718,$K718/12*Gesamt!$C$33*(1+$L718)^(Gesamt!$B$33-VB!$V718)*(1+$K$4),IF(W718&gt;=35,K718/12*Gesamt!$C$33*(1+L718)^(W718-VB!V718)*(1+$K$4),0)))</f>
        <v>0</v>
      </c>
      <c r="AG718" s="36">
        <f>IF(W718&gt;=40,(AF718/Gesamt!$B$33*V718/((1+Gesamt!$B$29)^(Gesamt!$B$33-VB!V718))*(1+AB718)),IF(W718&gt;=35,(AF718/W718*V718/((1+Gesamt!$B$29)^(W718-VB!V718))*(1+AB718)),0))</f>
        <v>0</v>
      </c>
    </row>
    <row r="719" spans="4:33" x14ac:dyDescent="0.15">
      <c r="D719" s="41"/>
      <c r="F719" s="40"/>
      <c r="G719" s="40"/>
      <c r="J719" s="47"/>
      <c r="K719" s="32">
        <f t="shared" si="114"/>
        <v>0</v>
      </c>
      <c r="L719" s="48">
        <v>1.4999999999999999E-2</v>
      </c>
      <c r="M719" s="49">
        <f t="shared" si="115"/>
        <v>-50.997946611909654</v>
      </c>
      <c r="N719" s="50">
        <f>(Gesamt!$B$2-IF(H719=0,G719,H719))/365.25</f>
        <v>116</v>
      </c>
      <c r="O719" s="50">
        <f t="shared" si="119"/>
        <v>65.002053388090346</v>
      </c>
      <c r="P719" s="51">
        <f>IF(AND(OR(AND(H719&lt;=Gesamt!$B$11,G719&lt;=Gesamt!$B$11),AND(H719&gt;0,H719&lt;=Gesamt!$B$11)), O719&gt;=Gesamt!$B$4),VLOOKUP(O719,Gesamt!$B$4:$C$9,2),0)</f>
        <v>12</v>
      </c>
      <c r="Q719" s="37">
        <f>IF(M719&gt;0,((P719*K719/12)/O719*N719*((1+L719)^M719))/((1+Gesamt!$B$29)^(O719-N719)),0)</f>
        <v>0</v>
      </c>
      <c r="R719" s="52">
        <f>(F719+(IF(C719="W",IF(F719&lt;23347,VLOOKUP(23346,Staffelung,2,FALSE)*365.25,IF(F719&gt;24990,VLOOKUP(24991,Staffelung,2,FALSE)*365.25,VLOOKUP(F719,Staffelung,2,FALSE)*365.25)),Gesamt!$B$26*365.25)))</f>
        <v>23741.25</v>
      </c>
      <c r="S719" s="52">
        <f t="shared" si="116"/>
        <v>23742</v>
      </c>
      <c r="T719" s="53">
        <f t="shared" si="120"/>
        <v>65</v>
      </c>
      <c r="U719" s="49">
        <f t="shared" si="117"/>
        <v>-50.997946611909654</v>
      </c>
      <c r="V719" s="50">
        <f>(Gesamt!$B$2-IF(I719=0,G719,I719))/365.25</f>
        <v>116</v>
      </c>
      <c r="W719" s="50">
        <f t="shared" si="121"/>
        <v>65.002053388090346</v>
      </c>
      <c r="X719" s="54">
        <f>(F719+(IF(C719="W",IF(F719&lt;23347,VLOOKUP(23346,Staffelung,2,FALSE)*365.25,IF(F719&gt;24990,VLOOKUP(24991,Staffelung,2,FALSE)*365.25,VLOOKUP(F719,Staffelung,2,FALSE)*365.25)),Gesamt!$B$26*365.25)))</f>
        <v>23741.25</v>
      </c>
      <c r="Y719" s="52">
        <f t="shared" si="118"/>
        <v>23742</v>
      </c>
      <c r="Z719" s="53">
        <f t="shared" si="122"/>
        <v>65</v>
      </c>
      <c r="AA719" s="55">
        <f>IF(YEAR(Y719)&lt;=YEAR(Gesamt!$B$2),0,IF(V719&lt;Gesamt!$B$32,(IF(I719=0,G719,I719)+365.25*Gesamt!$B$32),0))</f>
        <v>0</v>
      </c>
      <c r="AB719" s="56">
        <f>IF(U719&lt;Gesamt!$B$36,Gesamt!$C$36,IF(U719&lt;Gesamt!$B$37,Gesamt!$C$37,IF(U719&lt;Gesamt!$B$38,Gesamt!$C$38,Gesamt!$C$39)))</f>
        <v>0</v>
      </c>
      <c r="AC719" s="36">
        <f>IF(AA719&gt;0,IF(AA719&lt;X719,K719/12*Gesamt!$C$32*(1+L719)^(Gesamt!$B$32-VB!V719)*(1+$K$4),0),0)</f>
        <v>0</v>
      </c>
      <c r="AD719" s="36">
        <f>(AC719/Gesamt!$B$32*V719/((1+Gesamt!$B$29)^(Gesamt!$B$32-VB!V719))*(1+AB719))</f>
        <v>0</v>
      </c>
      <c r="AE719" s="55">
        <f>IF(YEAR($Y719)&lt;=YEAR(Gesamt!$B$2),0,IF($V719&lt;Gesamt!$B$33,(IF($I719=0,$G719,$I719)+365.25*Gesamt!$B$33),0))</f>
        <v>0</v>
      </c>
      <c r="AF719" s="36" t="b">
        <f>IF(AE719&gt;0,IF(AE719&lt;$Y719,$K719/12*Gesamt!$C$33*(1+$L719)^(Gesamt!$B$33-VB!$V719)*(1+$K$4),IF(W719&gt;=35,K719/12*Gesamt!$C$33*(1+L719)^(W719-VB!V719)*(1+$K$4),0)))</f>
        <v>0</v>
      </c>
      <c r="AG719" s="36">
        <f>IF(W719&gt;=40,(AF719/Gesamt!$B$33*V719/((1+Gesamt!$B$29)^(Gesamt!$B$33-VB!V719))*(1+AB719)),IF(W719&gt;=35,(AF719/W719*V719/((1+Gesamt!$B$29)^(W719-VB!V719))*(1+AB719)),0))</f>
        <v>0</v>
      </c>
    </row>
    <row r="720" spans="4:33" x14ac:dyDescent="0.15">
      <c r="D720" s="41"/>
      <c r="F720" s="40"/>
      <c r="G720" s="40"/>
      <c r="J720" s="47"/>
      <c r="K720" s="32">
        <f t="shared" si="114"/>
        <v>0</v>
      </c>
      <c r="L720" s="48">
        <v>1.4999999999999999E-2</v>
      </c>
      <c r="M720" s="49">
        <f t="shared" si="115"/>
        <v>-50.997946611909654</v>
      </c>
      <c r="N720" s="50">
        <f>(Gesamt!$B$2-IF(H720=0,G720,H720))/365.25</f>
        <v>116</v>
      </c>
      <c r="O720" s="50">
        <f t="shared" si="119"/>
        <v>65.002053388090346</v>
      </c>
      <c r="P720" s="51">
        <f>IF(AND(OR(AND(H720&lt;=Gesamt!$B$11,G720&lt;=Gesamt!$B$11),AND(H720&gt;0,H720&lt;=Gesamt!$B$11)), O720&gt;=Gesamt!$B$4),VLOOKUP(O720,Gesamt!$B$4:$C$9,2),0)</f>
        <v>12</v>
      </c>
      <c r="Q720" s="37">
        <f>IF(M720&gt;0,((P720*K720/12)/O720*N720*((1+L720)^M720))/((1+Gesamt!$B$29)^(O720-N720)),0)</f>
        <v>0</v>
      </c>
      <c r="R720" s="52">
        <f>(F720+(IF(C720="W",IF(F720&lt;23347,VLOOKUP(23346,Staffelung,2,FALSE)*365.25,IF(F720&gt;24990,VLOOKUP(24991,Staffelung,2,FALSE)*365.25,VLOOKUP(F720,Staffelung,2,FALSE)*365.25)),Gesamt!$B$26*365.25)))</f>
        <v>23741.25</v>
      </c>
      <c r="S720" s="52">
        <f t="shared" si="116"/>
        <v>23742</v>
      </c>
      <c r="T720" s="53">
        <f t="shared" si="120"/>
        <v>65</v>
      </c>
      <c r="U720" s="49">
        <f t="shared" si="117"/>
        <v>-50.997946611909654</v>
      </c>
      <c r="V720" s="50">
        <f>(Gesamt!$B$2-IF(I720=0,G720,I720))/365.25</f>
        <v>116</v>
      </c>
      <c r="W720" s="50">
        <f t="shared" si="121"/>
        <v>65.002053388090346</v>
      </c>
      <c r="X720" s="54">
        <f>(F720+(IF(C720="W",IF(F720&lt;23347,VLOOKUP(23346,Staffelung,2,FALSE)*365.25,IF(F720&gt;24990,VLOOKUP(24991,Staffelung,2,FALSE)*365.25,VLOOKUP(F720,Staffelung,2,FALSE)*365.25)),Gesamt!$B$26*365.25)))</f>
        <v>23741.25</v>
      </c>
      <c r="Y720" s="52">
        <f t="shared" si="118"/>
        <v>23742</v>
      </c>
      <c r="Z720" s="53">
        <f t="shared" si="122"/>
        <v>65</v>
      </c>
      <c r="AA720" s="55">
        <f>IF(YEAR(Y720)&lt;=YEAR(Gesamt!$B$2),0,IF(V720&lt;Gesamt!$B$32,(IF(I720=0,G720,I720)+365.25*Gesamt!$B$32),0))</f>
        <v>0</v>
      </c>
      <c r="AB720" s="56">
        <f>IF(U720&lt;Gesamt!$B$36,Gesamt!$C$36,IF(U720&lt;Gesamt!$B$37,Gesamt!$C$37,IF(U720&lt;Gesamt!$B$38,Gesamt!$C$38,Gesamt!$C$39)))</f>
        <v>0</v>
      </c>
      <c r="AC720" s="36">
        <f>IF(AA720&gt;0,IF(AA720&lt;X720,K720/12*Gesamt!$C$32*(1+L720)^(Gesamt!$B$32-VB!V720)*(1+$K$4),0),0)</f>
        <v>0</v>
      </c>
      <c r="AD720" s="36">
        <f>(AC720/Gesamt!$B$32*V720/((1+Gesamt!$B$29)^(Gesamt!$B$32-VB!V720))*(1+AB720))</f>
        <v>0</v>
      </c>
      <c r="AE720" s="55">
        <f>IF(YEAR($Y720)&lt;=YEAR(Gesamt!$B$2),0,IF($V720&lt;Gesamt!$B$33,(IF($I720=0,$G720,$I720)+365.25*Gesamt!$B$33),0))</f>
        <v>0</v>
      </c>
      <c r="AF720" s="36" t="b">
        <f>IF(AE720&gt;0,IF(AE720&lt;$Y720,$K720/12*Gesamt!$C$33*(1+$L720)^(Gesamt!$B$33-VB!$V720)*(1+$K$4),IF(W720&gt;=35,K720/12*Gesamt!$C$33*(1+L720)^(W720-VB!V720)*(1+$K$4),0)))</f>
        <v>0</v>
      </c>
      <c r="AG720" s="36">
        <f>IF(W720&gt;=40,(AF720/Gesamt!$B$33*V720/((1+Gesamt!$B$29)^(Gesamt!$B$33-VB!V720))*(1+AB720)),IF(W720&gt;=35,(AF720/W720*V720/((1+Gesamt!$B$29)^(W720-VB!V720))*(1+AB720)),0))</f>
        <v>0</v>
      </c>
    </row>
    <row r="721" spans="4:33" x14ac:dyDescent="0.15">
      <c r="D721" s="41"/>
      <c r="F721" s="40"/>
      <c r="G721" s="40"/>
      <c r="J721" s="47"/>
      <c r="K721" s="32">
        <f t="shared" si="114"/>
        <v>0</v>
      </c>
      <c r="L721" s="48">
        <v>1.4999999999999999E-2</v>
      </c>
      <c r="M721" s="49">
        <f t="shared" si="115"/>
        <v>-50.997946611909654</v>
      </c>
      <c r="N721" s="50">
        <f>(Gesamt!$B$2-IF(H721=0,G721,H721))/365.25</f>
        <v>116</v>
      </c>
      <c r="O721" s="50">
        <f t="shared" si="119"/>
        <v>65.002053388090346</v>
      </c>
      <c r="P721" s="51">
        <f>IF(AND(OR(AND(H721&lt;=Gesamt!$B$11,G721&lt;=Gesamt!$B$11),AND(H721&gt;0,H721&lt;=Gesamt!$B$11)), O721&gt;=Gesamt!$B$4),VLOOKUP(O721,Gesamt!$B$4:$C$9,2),0)</f>
        <v>12</v>
      </c>
      <c r="Q721" s="37">
        <f>IF(M721&gt;0,((P721*K721/12)/O721*N721*((1+L721)^M721))/((1+Gesamt!$B$29)^(O721-N721)),0)</f>
        <v>0</v>
      </c>
      <c r="R721" s="52">
        <f>(F721+(IF(C721="W",IF(F721&lt;23347,VLOOKUP(23346,Staffelung,2,FALSE)*365.25,IF(F721&gt;24990,VLOOKUP(24991,Staffelung,2,FALSE)*365.25,VLOOKUP(F721,Staffelung,2,FALSE)*365.25)),Gesamt!$B$26*365.25)))</f>
        <v>23741.25</v>
      </c>
      <c r="S721" s="52">
        <f t="shared" si="116"/>
        <v>23742</v>
      </c>
      <c r="T721" s="53">
        <f t="shared" si="120"/>
        <v>65</v>
      </c>
      <c r="U721" s="49">
        <f t="shared" si="117"/>
        <v>-50.997946611909654</v>
      </c>
      <c r="V721" s="50">
        <f>(Gesamt!$B$2-IF(I721=0,G721,I721))/365.25</f>
        <v>116</v>
      </c>
      <c r="W721" s="50">
        <f t="shared" si="121"/>
        <v>65.002053388090346</v>
      </c>
      <c r="X721" s="54">
        <f>(F721+(IF(C721="W",IF(F721&lt;23347,VLOOKUP(23346,Staffelung,2,FALSE)*365.25,IF(F721&gt;24990,VLOOKUP(24991,Staffelung,2,FALSE)*365.25,VLOOKUP(F721,Staffelung,2,FALSE)*365.25)),Gesamt!$B$26*365.25)))</f>
        <v>23741.25</v>
      </c>
      <c r="Y721" s="52">
        <f t="shared" si="118"/>
        <v>23742</v>
      </c>
      <c r="Z721" s="53">
        <f t="shared" si="122"/>
        <v>65</v>
      </c>
      <c r="AA721" s="55">
        <f>IF(YEAR(Y721)&lt;=YEAR(Gesamt!$B$2),0,IF(V721&lt;Gesamt!$B$32,(IF(I721=0,G721,I721)+365.25*Gesamt!$B$32),0))</f>
        <v>0</v>
      </c>
      <c r="AB721" s="56">
        <f>IF(U721&lt;Gesamt!$B$36,Gesamt!$C$36,IF(U721&lt;Gesamt!$B$37,Gesamt!$C$37,IF(U721&lt;Gesamt!$B$38,Gesamt!$C$38,Gesamt!$C$39)))</f>
        <v>0</v>
      </c>
      <c r="AC721" s="36">
        <f>IF(AA721&gt;0,IF(AA721&lt;X721,K721/12*Gesamt!$C$32*(1+L721)^(Gesamt!$B$32-VB!V721)*(1+$K$4),0),0)</f>
        <v>0</v>
      </c>
      <c r="AD721" s="36">
        <f>(AC721/Gesamt!$B$32*V721/((1+Gesamt!$B$29)^(Gesamt!$B$32-VB!V721))*(1+AB721))</f>
        <v>0</v>
      </c>
      <c r="AE721" s="55">
        <f>IF(YEAR($Y721)&lt;=YEAR(Gesamt!$B$2),0,IF($V721&lt;Gesamt!$B$33,(IF($I721=0,$G721,$I721)+365.25*Gesamt!$B$33),0))</f>
        <v>0</v>
      </c>
      <c r="AF721" s="36" t="b">
        <f>IF(AE721&gt;0,IF(AE721&lt;$Y721,$K721/12*Gesamt!$C$33*(1+$L721)^(Gesamt!$B$33-VB!$V721)*(1+$K$4),IF(W721&gt;=35,K721/12*Gesamt!$C$33*(1+L721)^(W721-VB!V721)*(1+$K$4),0)))</f>
        <v>0</v>
      </c>
      <c r="AG721" s="36">
        <f>IF(W721&gt;=40,(AF721/Gesamt!$B$33*V721/((1+Gesamt!$B$29)^(Gesamt!$B$33-VB!V721))*(1+AB721)),IF(W721&gt;=35,(AF721/W721*V721/((1+Gesamt!$B$29)^(W721-VB!V721))*(1+AB721)),0))</f>
        <v>0</v>
      </c>
    </row>
    <row r="722" spans="4:33" x14ac:dyDescent="0.15">
      <c r="D722" s="41"/>
      <c r="F722" s="40"/>
      <c r="G722" s="40"/>
      <c r="J722" s="47"/>
      <c r="K722" s="32">
        <f t="shared" si="114"/>
        <v>0</v>
      </c>
      <c r="L722" s="48">
        <v>1.4999999999999999E-2</v>
      </c>
      <c r="M722" s="49">
        <f t="shared" si="115"/>
        <v>-50.997946611909654</v>
      </c>
      <c r="N722" s="50">
        <f>(Gesamt!$B$2-IF(H722=0,G722,H722))/365.25</f>
        <v>116</v>
      </c>
      <c r="O722" s="50">
        <f t="shared" si="119"/>
        <v>65.002053388090346</v>
      </c>
      <c r="P722" s="51">
        <f>IF(AND(OR(AND(H722&lt;=Gesamt!$B$11,G722&lt;=Gesamt!$B$11),AND(H722&gt;0,H722&lt;=Gesamt!$B$11)), O722&gt;=Gesamt!$B$4),VLOOKUP(O722,Gesamt!$B$4:$C$9,2),0)</f>
        <v>12</v>
      </c>
      <c r="Q722" s="37">
        <f>IF(M722&gt;0,((P722*K722/12)/O722*N722*((1+L722)^M722))/((1+Gesamt!$B$29)^(O722-N722)),0)</f>
        <v>0</v>
      </c>
      <c r="R722" s="52">
        <f>(F722+(IF(C722="W",IF(F722&lt;23347,VLOOKUP(23346,Staffelung,2,FALSE)*365.25,IF(F722&gt;24990,VLOOKUP(24991,Staffelung,2,FALSE)*365.25,VLOOKUP(F722,Staffelung,2,FALSE)*365.25)),Gesamt!$B$26*365.25)))</f>
        <v>23741.25</v>
      </c>
      <c r="S722" s="52">
        <f t="shared" si="116"/>
        <v>23742</v>
      </c>
      <c r="T722" s="53">
        <f t="shared" si="120"/>
        <v>65</v>
      </c>
      <c r="U722" s="49">
        <f t="shared" si="117"/>
        <v>-50.997946611909654</v>
      </c>
      <c r="V722" s="50">
        <f>(Gesamt!$B$2-IF(I722=0,G722,I722))/365.25</f>
        <v>116</v>
      </c>
      <c r="W722" s="50">
        <f t="shared" si="121"/>
        <v>65.002053388090346</v>
      </c>
      <c r="X722" s="54">
        <f>(F722+(IF(C722="W",IF(F722&lt;23347,VLOOKUP(23346,Staffelung,2,FALSE)*365.25,IF(F722&gt;24990,VLOOKUP(24991,Staffelung,2,FALSE)*365.25,VLOOKUP(F722,Staffelung,2,FALSE)*365.25)),Gesamt!$B$26*365.25)))</f>
        <v>23741.25</v>
      </c>
      <c r="Y722" s="52">
        <f t="shared" si="118"/>
        <v>23742</v>
      </c>
      <c r="Z722" s="53">
        <f t="shared" si="122"/>
        <v>65</v>
      </c>
      <c r="AA722" s="55">
        <f>IF(YEAR(Y722)&lt;=YEAR(Gesamt!$B$2),0,IF(V722&lt;Gesamt!$B$32,(IF(I722=0,G722,I722)+365.25*Gesamt!$B$32),0))</f>
        <v>0</v>
      </c>
      <c r="AB722" s="56">
        <f>IF(U722&lt;Gesamt!$B$36,Gesamt!$C$36,IF(U722&lt;Gesamt!$B$37,Gesamt!$C$37,IF(U722&lt;Gesamt!$B$38,Gesamt!$C$38,Gesamt!$C$39)))</f>
        <v>0</v>
      </c>
      <c r="AC722" s="36">
        <f>IF(AA722&gt;0,IF(AA722&lt;X722,K722/12*Gesamt!$C$32*(1+L722)^(Gesamt!$B$32-VB!V722)*(1+$K$4),0),0)</f>
        <v>0</v>
      </c>
      <c r="AD722" s="36">
        <f>(AC722/Gesamt!$B$32*V722/((1+Gesamt!$B$29)^(Gesamt!$B$32-VB!V722))*(1+AB722))</f>
        <v>0</v>
      </c>
      <c r="AE722" s="55">
        <f>IF(YEAR($Y722)&lt;=YEAR(Gesamt!$B$2),0,IF($V722&lt;Gesamt!$B$33,(IF($I722=0,$G722,$I722)+365.25*Gesamt!$B$33),0))</f>
        <v>0</v>
      </c>
      <c r="AF722" s="36" t="b">
        <f>IF(AE722&gt;0,IF(AE722&lt;$Y722,$K722/12*Gesamt!$C$33*(1+$L722)^(Gesamt!$B$33-VB!$V722)*(1+$K$4),IF(W722&gt;=35,K722/12*Gesamt!$C$33*(1+L722)^(W722-VB!V722)*(1+$K$4),0)))</f>
        <v>0</v>
      </c>
      <c r="AG722" s="36">
        <f>IF(W722&gt;=40,(AF722/Gesamt!$B$33*V722/((1+Gesamt!$B$29)^(Gesamt!$B$33-VB!V722))*(1+AB722)),IF(W722&gt;=35,(AF722/W722*V722/((1+Gesamt!$B$29)^(W722-VB!V722))*(1+AB722)),0))</f>
        <v>0</v>
      </c>
    </row>
    <row r="723" spans="4:33" x14ac:dyDescent="0.15">
      <c r="D723" s="41"/>
      <c r="F723" s="40"/>
      <c r="G723" s="40"/>
      <c r="J723" s="47"/>
      <c r="K723" s="32">
        <f t="shared" si="114"/>
        <v>0</v>
      </c>
      <c r="L723" s="48">
        <v>1.4999999999999999E-2</v>
      </c>
      <c r="M723" s="49">
        <f t="shared" si="115"/>
        <v>-50.997946611909654</v>
      </c>
      <c r="N723" s="50">
        <f>(Gesamt!$B$2-IF(H723=0,G723,H723))/365.25</f>
        <v>116</v>
      </c>
      <c r="O723" s="50">
        <f t="shared" si="119"/>
        <v>65.002053388090346</v>
      </c>
      <c r="P723" s="51">
        <f>IF(AND(OR(AND(H723&lt;=Gesamt!$B$11,G723&lt;=Gesamt!$B$11),AND(H723&gt;0,H723&lt;=Gesamt!$B$11)), O723&gt;=Gesamt!$B$4),VLOOKUP(O723,Gesamt!$B$4:$C$9,2),0)</f>
        <v>12</v>
      </c>
      <c r="Q723" s="37">
        <f>IF(M723&gt;0,((P723*K723/12)/O723*N723*((1+L723)^M723))/((1+Gesamt!$B$29)^(O723-N723)),0)</f>
        <v>0</v>
      </c>
      <c r="R723" s="52">
        <f>(F723+(IF(C723="W",IF(F723&lt;23347,VLOOKUP(23346,Staffelung,2,FALSE)*365.25,IF(F723&gt;24990,VLOOKUP(24991,Staffelung,2,FALSE)*365.25,VLOOKUP(F723,Staffelung,2,FALSE)*365.25)),Gesamt!$B$26*365.25)))</f>
        <v>23741.25</v>
      </c>
      <c r="S723" s="52">
        <f t="shared" si="116"/>
        <v>23742</v>
      </c>
      <c r="T723" s="53">
        <f t="shared" si="120"/>
        <v>65</v>
      </c>
      <c r="U723" s="49">
        <f t="shared" si="117"/>
        <v>-50.997946611909654</v>
      </c>
      <c r="V723" s="50">
        <f>(Gesamt!$B$2-IF(I723=0,G723,I723))/365.25</f>
        <v>116</v>
      </c>
      <c r="W723" s="50">
        <f t="shared" si="121"/>
        <v>65.002053388090346</v>
      </c>
      <c r="X723" s="54">
        <f>(F723+(IF(C723="W",IF(F723&lt;23347,VLOOKUP(23346,Staffelung,2,FALSE)*365.25,IF(F723&gt;24990,VLOOKUP(24991,Staffelung,2,FALSE)*365.25,VLOOKUP(F723,Staffelung,2,FALSE)*365.25)),Gesamt!$B$26*365.25)))</f>
        <v>23741.25</v>
      </c>
      <c r="Y723" s="52">
        <f t="shared" si="118"/>
        <v>23742</v>
      </c>
      <c r="Z723" s="53">
        <f t="shared" si="122"/>
        <v>65</v>
      </c>
      <c r="AA723" s="55">
        <f>IF(YEAR(Y723)&lt;=YEAR(Gesamt!$B$2),0,IF(V723&lt;Gesamt!$B$32,(IF(I723=0,G723,I723)+365.25*Gesamt!$B$32),0))</f>
        <v>0</v>
      </c>
      <c r="AB723" s="56">
        <f>IF(U723&lt;Gesamt!$B$36,Gesamt!$C$36,IF(U723&lt;Gesamt!$B$37,Gesamt!$C$37,IF(U723&lt;Gesamt!$B$38,Gesamt!$C$38,Gesamt!$C$39)))</f>
        <v>0</v>
      </c>
      <c r="AC723" s="36">
        <f>IF(AA723&gt;0,IF(AA723&lt;X723,K723/12*Gesamt!$C$32*(1+L723)^(Gesamt!$B$32-VB!V723)*(1+$K$4),0),0)</f>
        <v>0</v>
      </c>
      <c r="AD723" s="36">
        <f>(AC723/Gesamt!$B$32*V723/((1+Gesamt!$B$29)^(Gesamt!$B$32-VB!V723))*(1+AB723))</f>
        <v>0</v>
      </c>
      <c r="AE723" s="55">
        <f>IF(YEAR($Y723)&lt;=YEAR(Gesamt!$B$2),0,IF($V723&lt;Gesamt!$B$33,(IF($I723=0,$G723,$I723)+365.25*Gesamt!$B$33),0))</f>
        <v>0</v>
      </c>
      <c r="AF723" s="36" t="b">
        <f>IF(AE723&gt;0,IF(AE723&lt;$Y723,$K723/12*Gesamt!$C$33*(1+$L723)^(Gesamt!$B$33-VB!$V723)*(1+$K$4),IF(W723&gt;=35,K723/12*Gesamt!$C$33*(1+L723)^(W723-VB!V723)*(1+$K$4),0)))</f>
        <v>0</v>
      </c>
      <c r="AG723" s="36">
        <f>IF(W723&gt;=40,(AF723/Gesamt!$B$33*V723/((1+Gesamt!$B$29)^(Gesamt!$B$33-VB!V723))*(1+AB723)),IF(W723&gt;=35,(AF723/W723*V723/((1+Gesamt!$B$29)^(W723-VB!V723))*(1+AB723)),0))</f>
        <v>0</v>
      </c>
    </row>
    <row r="724" spans="4:33" x14ac:dyDescent="0.15">
      <c r="D724" s="41"/>
      <c r="F724" s="40"/>
      <c r="G724" s="40"/>
      <c r="J724" s="47"/>
      <c r="K724" s="32">
        <f t="shared" si="114"/>
        <v>0</v>
      </c>
      <c r="L724" s="48">
        <v>1.4999999999999999E-2</v>
      </c>
      <c r="M724" s="49">
        <f t="shared" si="115"/>
        <v>-50.997946611909654</v>
      </c>
      <c r="N724" s="50">
        <f>(Gesamt!$B$2-IF(H724=0,G724,H724))/365.25</f>
        <v>116</v>
      </c>
      <c r="O724" s="50">
        <f t="shared" si="119"/>
        <v>65.002053388090346</v>
      </c>
      <c r="P724" s="51">
        <f>IF(AND(OR(AND(H724&lt;=Gesamt!$B$11,G724&lt;=Gesamt!$B$11),AND(H724&gt;0,H724&lt;=Gesamt!$B$11)), O724&gt;=Gesamt!$B$4),VLOOKUP(O724,Gesamt!$B$4:$C$9,2),0)</f>
        <v>12</v>
      </c>
      <c r="Q724" s="37">
        <f>IF(M724&gt;0,((P724*K724/12)/O724*N724*((1+L724)^M724))/((1+Gesamt!$B$29)^(O724-N724)),0)</f>
        <v>0</v>
      </c>
      <c r="R724" s="52">
        <f>(F724+(IF(C724="W",IF(F724&lt;23347,VLOOKUP(23346,Staffelung,2,FALSE)*365.25,IF(F724&gt;24990,VLOOKUP(24991,Staffelung,2,FALSE)*365.25,VLOOKUP(F724,Staffelung,2,FALSE)*365.25)),Gesamt!$B$26*365.25)))</f>
        <v>23741.25</v>
      </c>
      <c r="S724" s="52">
        <f t="shared" si="116"/>
        <v>23742</v>
      </c>
      <c r="T724" s="53">
        <f t="shared" si="120"/>
        <v>65</v>
      </c>
      <c r="U724" s="49">
        <f t="shared" si="117"/>
        <v>-50.997946611909654</v>
      </c>
      <c r="V724" s="50">
        <f>(Gesamt!$B$2-IF(I724=0,G724,I724))/365.25</f>
        <v>116</v>
      </c>
      <c r="W724" s="50">
        <f t="shared" si="121"/>
        <v>65.002053388090346</v>
      </c>
      <c r="X724" s="54">
        <f>(F724+(IF(C724="W",IF(F724&lt;23347,VLOOKUP(23346,Staffelung,2,FALSE)*365.25,IF(F724&gt;24990,VLOOKUP(24991,Staffelung,2,FALSE)*365.25,VLOOKUP(F724,Staffelung,2,FALSE)*365.25)),Gesamt!$B$26*365.25)))</f>
        <v>23741.25</v>
      </c>
      <c r="Y724" s="52">
        <f t="shared" si="118"/>
        <v>23742</v>
      </c>
      <c r="Z724" s="53">
        <f t="shared" si="122"/>
        <v>65</v>
      </c>
      <c r="AA724" s="55">
        <f>IF(YEAR(Y724)&lt;=YEAR(Gesamt!$B$2),0,IF(V724&lt;Gesamt!$B$32,(IF(I724=0,G724,I724)+365.25*Gesamt!$B$32),0))</f>
        <v>0</v>
      </c>
      <c r="AB724" s="56">
        <f>IF(U724&lt;Gesamt!$B$36,Gesamt!$C$36,IF(U724&lt;Gesamt!$B$37,Gesamt!$C$37,IF(U724&lt;Gesamt!$B$38,Gesamt!$C$38,Gesamt!$C$39)))</f>
        <v>0</v>
      </c>
      <c r="AC724" s="36">
        <f>IF(AA724&gt;0,IF(AA724&lt;X724,K724/12*Gesamt!$C$32*(1+L724)^(Gesamt!$B$32-VB!V724)*(1+$K$4),0),0)</f>
        <v>0</v>
      </c>
      <c r="AD724" s="36">
        <f>(AC724/Gesamt!$B$32*V724/((1+Gesamt!$B$29)^(Gesamt!$B$32-VB!V724))*(1+AB724))</f>
        <v>0</v>
      </c>
      <c r="AE724" s="55">
        <f>IF(YEAR($Y724)&lt;=YEAR(Gesamt!$B$2),0,IF($V724&lt;Gesamt!$B$33,(IF($I724=0,$G724,$I724)+365.25*Gesamt!$B$33),0))</f>
        <v>0</v>
      </c>
      <c r="AF724" s="36" t="b">
        <f>IF(AE724&gt;0,IF(AE724&lt;$Y724,$K724/12*Gesamt!$C$33*(1+$L724)^(Gesamt!$B$33-VB!$V724)*(1+$K$4),IF(W724&gt;=35,K724/12*Gesamt!$C$33*(1+L724)^(W724-VB!V724)*(1+$K$4),0)))</f>
        <v>0</v>
      </c>
      <c r="AG724" s="36">
        <f>IF(W724&gt;=40,(AF724/Gesamt!$B$33*V724/((1+Gesamt!$B$29)^(Gesamt!$B$33-VB!V724))*(1+AB724)),IF(W724&gt;=35,(AF724/W724*V724/((1+Gesamt!$B$29)^(W724-VB!V724))*(1+AB724)),0))</f>
        <v>0</v>
      </c>
    </row>
    <row r="725" spans="4:33" x14ac:dyDescent="0.15">
      <c r="D725" s="41"/>
      <c r="F725" s="40"/>
      <c r="G725" s="40"/>
      <c r="J725" s="47"/>
      <c r="K725" s="32">
        <f t="shared" si="114"/>
        <v>0</v>
      </c>
      <c r="L725" s="48">
        <v>1.4999999999999999E-2</v>
      </c>
      <c r="M725" s="49">
        <f t="shared" si="115"/>
        <v>-50.997946611909654</v>
      </c>
      <c r="N725" s="50">
        <f>(Gesamt!$B$2-IF(H725=0,G725,H725))/365.25</f>
        <v>116</v>
      </c>
      <c r="O725" s="50">
        <f t="shared" si="119"/>
        <v>65.002053388090346</v>
      </c>
      <c r="P725" s="51">
        <f>IF(AND(OR(AND(H725&lt;=Gesamt!$B$11,G725&lt;=Gesamt!$B$11),AND(H725&gt;0,H725&lt;=Gesamt!$B$11)), O725&gt;=Gesamt!$B$4),VLOOKUP(O725,Gesamt!$B$4:$C$9,2),0)</f>
        <v>12</v>
      </c>
      <c r="Q725" s="37">
        <f>IF(M725&gt;0,((P725*K725/12)/O725*N725*((1+L725)^M725))/((1+Gesamt!$B$29)^(O725-N725)),0)</f>
        <v>0</v>
      </c>
      <c r="R725" s="52">
        <f>(F725+(IF(C725="W",IF(F725&lt;23347,VLOOKUP(23346,Staffelung,2,FALSE)*365.25,IF(F725&gt;24990,VLOOKUP(24991,Staffelung,2,FALSE)*365.25,VLOOKUP(F725,Staffelung,2,FALSE)*365.25)),Gesamt!$B$26*365.25)))</f>
        <v>23741.25</v>
      </c>
      <c r="S725" s="52">
        <f t="shared" si="116"/>
        <v>23742</v>
      </c>
      <c r="T725" s="53">
        <f t="shared" si="120"/>
        <v>65</v>
      </c>
      <c r="U725" s="49">
        <f t="shared" si="117"/>
        <v>-50.997946611909654</v>
      </c>
      <c r="V725" s="50">
        <f>(Gesamt!$B$2-IF(I725=0,G725,I725))/365.25</f>
        <v>116</v>
      </c>
      <c r="W725" s="50">
        <f t="shared" si="121"/>
        <v>65.002053388090346</v>
      </c>
      <c r="X725" s="54">
        <f>(F725+(IF(C725="W",IF(F725&lt;23347,VLOOKUP(23346,Staffelung,2,FALSE)*365.25,IF(F725&gt;24990,VLOOKUP(24991,Staffelung,2,FALSE)*365.25,VLOOKUP(F725,Staffelung,2,FALSE)*365.25)),Gesamt!$B$26*365.25)))</f>
        <v>23741.25</v>
      </c>
      <c r="Y725" s="52">
        <f t="shared" si="118"/>
        <v>23742</v>
      </c>
      <c r="Z725" s="53">
        <f t="shared" si="122"/>
        <v>65</v>
      </c>
      <c r="AA725" s="55">
        <f>IF(YEAR(Y725)&lt;=YEAR(Gesamt!$B$2),0,IF(V725&lt;Gesamt!$B$32,(IF(I725=0,G725,I725)+365.25*Gesamt!$B$32),0))</f>
        <v>0</v>
      </c>
      <c r="AB725" s="56">
        <f>IF(U725&lt;Gesamt!$B$36,Gesamt!$C$36,IF(U725&lt;Gesamt!$B$37,Gesamt!$C$37,IF(U725&lt;Gesamt!$B$38,Gesamt!$C$38,Gesamt!$C$39)))</f>
        <v>0</v>
      </c>
      <c r="AC725" s="36">
        <f>IF(AA725&gt;0,IF(AA725&lt;X725,K725/12*Gesamt!$C$32*(1+L725)^(Gesamt!$B$32-VB!V725)*(1+$K$4),0),0)</f>
        <v>0</v>
      </c>
      <c r="AD725" s="36">
        <f>(AC725/Gesamt!$B$32*V725/((1+Gesamt!$B$29)^(Gesamt!$B$32-VB!V725))*(1+AB725))</f>
        <v>0</v>
      </c>
      <c r="AE725" s="55">
        <f>IF(YEAR($Y725)&lt;=YEAR(Gesamt!$B$2),0,IF($V725&lt;Gesamt!$B$33,(IF($I725=0,$G725,$I725)+365.25*Gesamt!$B$33),0))</f>
        <v>0</v>
      </c>
      <c r="AF725" s="36" t="b">
        <f>IF(AE725&gt;0,IF(AE725&lt;$Y725,$K725/12*Gesamt!$C$33*(1+$L725)^(Gesamt!$B$33-VB!$V725)*(1+$K$4),IF(W725&gt;=35,K725/12*Gesamt!$C$33*(1+L725)^(W725-VB!V725)*(1+$K$4),0)))</f>
        <v>0</v>
      </c>
      <c r="AG725" s="36">
        <f>IF(W725&gt;=40,(AF725/Gesamt!$B$33*V725/((1+Gesamt!$B$29)^(Gesamt!$B$33-VB!V725))*(1+AB725)),IF(W725&gt;=35,(AF725/W725*V725/((1+Gesamt!$B$29)^(W725-VB!V725))*(1+AB725)),0))</f>
        <v>0</v>
      </c>
    </row>
    <row r="726" spans="4:33" x14ac:dyDescent="0.15">
      <c r="D726" s="41"/>
      <c r="F726" s="40"/>
      <c r="G726" s="40"/>
      <c r="J726" s="47"/>
      <c r="K726" s="32">
        <f t="shared" si="114"/>
        <v>0</v>
      </c>
      <c r="L726" s="48">
        <v>1.4999999999999999E-2</v>
      </c>
      <c r="M726" s="49">
        <f t="shared" si="115"/>
        <v>-50.997946611909654</v>
      </c>
      <c r="N726" s="50">
        <f>(Gesamt!$B$2-IF(H726=0,G726,H726))/365.25</f>
        <v>116</v>
      </c>
      <c r="O726" s="50">
        <f t="shared" si="119"/>
        <v>65.002053388090346</v>
      </c>
      <c r="P726" s="51">
        <f>IF(AND(OR(AND(H726&lt;=Gesamt!$B$11,G726&lt;=Gesamt!$B$11),AND(H726&gt;0,H726&lt;=Gesamt!$B$11)), O726&gt;=Gesamt!$B$4),VLOOKUP(O726,Gesamt!$B$4:$C$9,2),0)</f>
        <v>12</v>
      </c>
      <c r="Q726" s="37">
        <f>IF(M726&gt;0,((P726*K726/12)/O726*N726*((1+L726)^M726))/((1+Gesamt!$B$29)^(O726-N726)),0)</f>
        <v>0</v>
      </c>
      <c r="R726" s="52">
        <f>(F726+(IF(C726="W",IF(F726&lt;23347,VLOOKUP(23346,Staffelung,2,FALSE)*365.25,IF(F726&gt;24990,VLOOKUP(24991,Staffelung,2,FALSE)*365.25,VLOOKUP(F726,Staffelung,2,FALSE)*365.25)),Gesamt!$B$26*365.25)))</f>
        <v>23741.25</v>
      </c>
      <c r="S726" s="52">
        <f t="shared" si="116"/>
        <v>23742</v>
      </c>
      <c r="T726" s="53">
        <f t="shared" si="120"/>
        <v>65</v>
      </c>
      <c r="U726" s="49">
        <f t="shared" si="117"/>
        <v>-50.997946611909654</v>
      </c>
      <c r="V726" s="50">
        <f>(Gesamt!$B$2-IF(I726=0,G726,I726))/365.25</f>
        <v>116</v>
      </c>
      <c r="W726" s="50">
        <f t="shared" si="121"/>
        <v>65.002053388090346</v>
      </c>
      <c r="X726" s="54">
        <f>(F726+(IF(C726="W",IF(F726&lt;23347,VLOOKUP(23346,Staffelung,2,FALSE)*365.25,IF(F726&gt;24990,VLOOKUP(24991,Staffelung,2,FALSE)*365.25,VLOOKUP(F726,Staffelung,2,FALSE)*365.25)),Gesamt!$B$26*365.25)))</f>
        <v>23741.25</v>
      </c>
      <c r="Y726" s="52">
        <f t="shared" si="118"/>
        <v>23742</v>
      </c>
      <c r="Z726" s="53">
        <f t="shared" si="122"/>
        <v>65</v>
      </c>
      <c r="AA726" s="55">
        <f>IF(YEAR(Y726)&lt;=YEAR(Gesamt!$B$2),0,IF(V726&lt;Gesamt!$B$32,(IF(I726=0,G726,I726)+365.25*Gesamt!$B$32),0))</f>
        <v>0</v>
      </c>
      <c r="AB726" s="56">
        <f>IF(U726&lt;Gesamt!$B$36,Gesamt!$C$36,IF(U726&lt;Gesamt!$B$37,Gesamt!$C$37,IF(U726&lt;Gesamt!$B$38,Gesamt!$C$38,Gesamt!$C$39)))</f>
        <v>0</v>
      </c>
      <c r="AC726" s="36">
        <f>IF(AA726&gt;0,IF(AA726&lt;X726,K726/12*Gesamt!$C$32*(1+L726)^(Gesamt!$B$32-VB!V726)*(1+$K$4),0),0)</f>
        <v>0</v>
      </c>
      <c r="AD726" s="36">
        <f>(AC726/Gesamt!$B$32*V726/((1+Gesamt!$B$29)^(Gesamt!$B$32-VB!V726))*(1+AB726))</f>
        <v>0</v>
      </c>
      <c r="AE726" s="55">
        <f>IF(YEAR($Y726)&lt;=YEAR(Gesamt!$B$2),0,IF($V726&lt;Gesamt!$B$33,(IF($I726=0,$G726,$I726)+365.25*Gesamt!$B$33),0))</f>
        <v>0</v>
      </c>
      <c r="AF726" s="36" t="b">
        <f>IF(AE726&gt;0,IF(AE726&lt;$Y726,$K726/12*Gesamt!$C$33*(1+$L726)^(Gesamt!$B$33-VB!$V726)*(1+$K$4),IF(W726&gt;=35,K726/12*Gesamt!$C$33*(1+L726)^(W726-VB!V726)*(1+$K$4),0)))</f>
        <v>0</v>
      </c>
      <c r="AG726" s="36">
        <f>IF(W726&gt;=40,(AF726/Gesamt!$B$33*V726/((1+Gesamt!$B$29)^(Gesamt!$B$33-VB!V726))*(1+AB726)),IF(W726&gt;=35,(AF726/W726*V726/((1+Gesamt!$B$29)^(W726-VB!V726))*(1+AB726)),0))</f>
        <v>0</v>
      </c>
    </row>
    <row r="727" spans="4:33" x14ac:dyDescent="0.15">
      <c r="D727" s="41"/>
      <c r="F727" s="40"/>
      <c r="G727" s="40"/>
      <c r="J727" s="47"/>
      <c r="K727" s="32">
        <f t="shared" si="114"/>
        <v>0</v>
      </c>
      <c r="L727" s="48">
        <v>1.4999999999999999E-2</v>
      </c>
      <c r="M727" s="49">
        <f t="shared" si="115"/>
        <v>-50.997946611909654</v>
      </c>
      <c r="N727" s="50">
        <f>(Gesamt!$B$2-IF(H727=0,G727,H727))/365.25</f>
        <v>116</v>
      </c>
      <c r="O727" s="50">
        <f t="shared" si="119"/>
        <v>65.002053388090346</v>
      </c>
      <c r="P727" s="51">
        <f>IF(AND(OR(AND(H727&lt;=Gesamt!$B$11,G727&lt;=Gesamt!$B$11),AND(H727&gt;0,H727&lt;=Gesamt!$B$11)), O727&gt;=Gesamt!$B$4),VLOOKUP(O727,Gesamt!$B$4:$C$9,2),0)</f>
        <v>12</v>
      </c>
      <c r="Q727" s="37">
        <f>IF(M727&gt;0,((P727*K727/12)/O727*N727*((1+L727)^M727))/((1+Gesamt!$B$29)^(O727-N727)),0)</f>
        <v>0</v>
      </c>
      <c r="R727" s="52">
        <f>(F727+(IF(C727="W",IF(F727&lt;23347,VLOOKUP(23346,Staffelung,2,FALSE)*365.25,IF(F727&gt;24990,VLOOKUP(24991,Staffelung,2,FALSE)*365.25,VLOOKUP(F727,Staffelung,2,FALSE)*365.25)),Gesamt!$B$26*365.25)))</f>
        <v>23741.25</v>
      </c>
      <c r="S727" s="52">
        <f t="shared" si="116"/>
        <v>23742</v>
      </c>
      <c r="T727" s="53">
        <f t="shared" si="120"/>
        <v>65</v>
      </c>
      <c r="U727" s="49">
        <f t="shared" si="117"/>
        <v>-50.997946611909654</v>
      </c>
      <c r="V727" s="50">
        <f>(Gesamt!$B$2-IF(I727=0,G727,I727))/365.25</f>
        <v>116</v>
      </c>
      <c r="W727" s="50">
        <f t="shared" si="121"/>
        <v>65.002053388090346</v>
      </c>
      <c r="X727" s="54">
        <f>(F727+(IF(C727="W",IF(F727&lt;23347,VLOOKUP(23346,Staffelung,2,FALSE)*365.25,IF(F727&gt;24990,VLOOKUP(24991,Staffelung,2,FALSE)*365.25,VLOOKUP(F727,Staffelung,2,FALSE)*365.25)),Gesamt!$B$26*365.25)))</f>
        <v>23741.25</v>
      </c>
      <c r="Y727" s="52">
        <f t="shared" si="118"/>
        <v>23742</v>
      </c>
      <c r="Z727" s="53">
        <f t="shared" si="122"/>
        <v>65</v>
      </c>
      <c r="AA727" s="55">
        <f>IF(YEAR(Y727)&lt;=YEAR(Gesamt!$B$2),0,IF(V727&lt;Gesamt!$B$32,(IF(I727=0,G727,I727)+365.25*Gesamt!$B$32),0))</f>
        <v>0</v>
      </c>
      <c r="AB727" s="56">
        <f>IF(U727&lt;Gesamt!$B$36,Gesamt!$C$36,IF(U727&lt;Gesamt!$B$37,Gesamt!$C$37,IF(U727&lt;Gesamt!$B$38,Gesamt!$C$38,Gesamt!$C$39)))</f>
        <v>0</v>
      </c>
      <c r="AC727" s="36">
        <f>IF(AA727&gt;0,IF(AA727&lt;X727,K727/12*Gesamt!$C$32*(1+L727)^(Gesamt!$B$32-VB!V727)*(1+$K$4),0),0)</f>
        <v>0</v>
      </c>
      <c r="AD727" s="36">
        <f>(AC727/Gesamt!$B$32*V727/((1+Gesamt!$B$29)^(Gesamt!$B$32-VB!V727))*(1+AB727))</f>
        <v>0</v>
      </c>
      <c r="AE727" s="55">
        <f>IF(YEAR($Y727)&lt;=YEAR(Gesamt!$B$2),0,IF($V727&lt;Gesamt!$B$33,(IF($I727=0,$G727,$I727)+365.25*Gesamt!$B$33),0))</f>
        <v>0</v>
      </c>
      <c r="AF727" s="36" t="b">
        <f>IF(AE727&gt;0,IF(AE727&lt;$Y727,$K727/12*Gesamt!$C$33*(1+$L727)^(Gesamt!$B$33-VB!$V727)*(1+$K$4),IF(W727&gt;=35,K727/12*Gesamt!$C$33*(1+L727)^(W727-VB!V727)*(1+$K$4),0)))</f>
        <v>0</v>
      </c>
      <c r="AG727" s="36">
        <f>IF(W727&gt;=40,(AF727/Gesamt!$B$33*V727/((1+Gesamt!$B$29)^(Gesamt!$B$33-VB!V727))*(1+AB727)),IF(W727&gt;=35,(AF727/W727*V727/((1+Gesamt!$B$29)^(W727-VB!V727))*(1+AB727)),0))</f>
        <v>0</v>
      </c>
    </row>
    <row r="728" spans="4:33" x14ac:dyDescent="0.15">
      <c r="D728" s="41"/>
      <c r="F728" s="40"/>
      <c r="G728" s="40"/>
      <c r="J728" s="47"/>
      <c r="K728" s="32">
        <f t="shared" si="114"/>
        <v>0</v>
      </c>
      <c r="L728" s="48">
        <v>1.4999999999999999E-2</v>
      </c>
      <c r="M728" s="49">
        <f t="shared" si="115"/>
        <v>-50.997946611909654</v>
      </c>
      <c r="N728" s="50">
        <f>(Gesamt!$B$2-IF(H728=0,G728,H728))/365.25</f>
        <v>116</v>
      </c>
      <c r="O728" s="50">
        <f t="shared" si="119"/>
        <v>65.002053388090346</v>
      </c>
      <c r="P728" s="51">
        <f>IF(AND(OR(AND(H728&lt;=Gesamt!$B$11,G728&lt;=Gesamt!$B$11),AND(H728&gt;0,H728&lt;=Gesamt!$B$11)), O728&gt;=Gesamt!$B$4),VLOOKUP(O728,Gesamt!$B$4:$C$9,2),0)</f>
        <v>12</v>
      </c>
      <c r="Q728" s="37">
        <f>IF(M728&gt;0,((P728*K728/12)/O728*N728*((1+L728)^M728))/((1+Gesamt!$B$29)^(O728-N728)),0)</f>
        <v>0</v>
      </c>
      <c r="R728" s="52">
        <f>(F728+(IF(C728="W",IF(F728&lt;23347,VLOOKUP(23346,Staffelung,2,FALSE)*365.25,IF(F728&gt;24990,VLOOKUP(24991,Staffelung,2,FALSE)*365.25,VLOOKUP(F728,Staffelung,2,FALSE)*365.25)),Gesamt!$B$26*365.25)))</f>
        <v>23741.25</v>
      </c>
      <c r="S728" s="52">
        <f t="shared" si="116"/>
        <v>23742</v>
      </c>
      <c r="T728" s="53">
        <f t="shared" si="120"/>
        <v>65</v>
      </c>
      <c r="U728" s="49">
        <f t="shared" si="117"/>
        <v>-50.997946611909654</v>
      </c>
      <c r="V728" s="50">
        <f>(Gesamt!$B$2-IF(I728=0,G728,I728))/365.25</f>
        <v>116</v>
      </c>
      <c r="W728" s="50">
        <f t="shared" si="121"/>
        <v>65.002053388090346</v>
      </c>
      <c r="X728" s="54">
        <f>(F728+(IF(C728="W",IF(F728&lt;23347,VLOOKUP(23346,Staffelung,2,FALSE)*365.25,IF(F728&gt;24990,VLOOKUP(24991,Staffelung,2,FALSE)*365.25,VLOOKUP(F728,Staffelung,2,FALSE)*365.25)),Gesamt!$B$26*365.25)))</f>
        <v>23741.25</v>
      </c>
      <c r="Y728" s="52">
        <f t="shared" si="118"/>
        <v>23742</v>
      </c>
      <c r="Z728" s="53">
        <f t="shared" si="122"/>
        <v>65</v>
      </c>
      <c r="AA728" s="55">
        <f>IF(YEAR(Y728)&lt;=YEAR(Gesamt!$B$2),0,IF(V728&lt;Gesamt!$B$32,(IF(I728=0,G728,I728)+365.25*Gesamt!$B$32),0))</f>
        <v>0</v>
      </c>
      <c r="AB728" s="56">
        <f>IF(U728&lt;Gesamt!$B$36,Gesamt!$C$36,IF(U728&lt;Gesamt!$B$37,Gesamt!$C$37,IF(U728&lt;Gesamt!$B$38,Gesamt!$C$38,Gesamt!$C$39)))</f>
        <v>0</v>
      </c>
      <c r="AC728" s="36">
        <f>IF(AA728&gt;0,IF(AA728&lt;X728,K728/12*Gesamt!$C$32*(1+L728)^(Gesamt!$B$32-VB!V728)*(1+$K$4),0),0)</f>
        <v>0</v>
      </c>
      <c r="AD728" s="36">
        <f>(AC728/Gesamt!$B$32*V728/((1+Gesamt!$B$29)^(Gesamt!$B$32-VB!V728))*(1+AB728))</f>
        <v>0</v>
      </c>
      <c r="AE728" s="55">
        <f>IF(YEAR($Y728)&lt;=YEAR(Gesamt!$B$2),0,IF($V728&lt;Gesamt!$B$33,(IF($I728=0,$G728,$I728)+365.25*Gesamt!$B$33),0))</f>
        <v>0</v>
      </c>
      <c r="AF728" s="36" t="b">
        <f>IF(AE728&gt;0,IF(AE728&lt;$Y728,$K728/12*Gesamt!$C$33*(1+$L728)^(Gesamt!$B$33-VB!$V728)*(1+$K$4),IF(W728&gt;=35,K728/12*Gesamt!$C$33*(1+L728)^(W728-VB!V728)*(1+$K$4),0)))</f>
        <v>0</v>
      </c>
      <c r="AG728" s="36">
        <f>IF(W728&gt;=40,(AF728/Gesamt!$B$33*V728/((1+Gesamt!$B$29)^(Gesamt!$B$33-VB!V728))*(1+AB728)),IF(W728&gt;=35,(AF728/W728*V728/((1+Gesamt!$B$29)^(W728-VB!V728))*(1+AB728)),0))</f>
        <v>0</v>
      </c>
    </row>
    <row r="729" spans="4:33" x14ac:dyDescent="0.15">
      <c r="D729" s="41"/>
      <c r="F729" s="40"/>
      <c r="G729" s="40"/>
      <c r="J729" s="47"/>
      <c r="K729" s="32">
        <f t="shared" si="114"/>
        <v>0</v>
      </c>
      <c r="L729" s="48">
        <v>1.4999999999999999E-2</v>
      </c>
      <c r="M729" s="49">
        <f t="shared" si="115"/>
        <v>-50.997946611909654</v>
      </c>
      <c r="N729" s="50">
        <f>(Gesamt!$B$2-IF(H729=0,G729,H729))/365.25</f>
        <v>116</v>
      </c>
      <c r="O729" s="50">
        <f t="shared" si="119"/>
        <v>65.002053388090346</v>
      </c>
      <c r="P729" s="51">
        <f>IF(AND(OR(AND(H729&lt;=Gesamt!$B$11,G729&lt;=Gesamt!$B$11),AND(H729&gt;0,H729&lt;=Gesamt!$B$11)), O729&gt;=Gesamt!$B$4),VLOOKUP(O729,Gesamt!$B$4:$C$9,2),0)</f>
        <v>12</v>
      </c>
      <c r="Q729" s="37">
        <f>IF(M729&gt;0,((P729*K729/12)/O729*N729*((1+L729)^M729))/((1+Gesamt!$B$29)^(O729-N729)),0)</f>
        <v>0</v>
      </c>
      <c r="R729" s="52">
        <f>(F729+(IF(C729="W",IF(F729&lt;23347,VLOOKUP(23346,Staffelung,2,FALSE)*365.25,IF(F729&gt;24990,VLOOKUP(24991,Staffelung,2,FALSE)*365.25,VLOOKUP(F729,Staffelung,2,FALSE)*365.25)),Gesamt!$B$26*365.25)))</f>
        <v>23741.25</v>
      </c>
      <c r="S729" s="52">
        <f t="shared" si="116"/>
        <v>23742</v>
      </c>
      <c r="T729" s="53">
        <f t="shared" si="120"/>
        <v>65</v>
      </c>
      <c r="U729" s="49">
        <f t="shared" si="117"/>
        <v>-50.997946611909654</v>
      </c>
      <c r="V729" s="50">
        <f>(Gesamt!$B$2-IF(I729=0,G729,I729))/365.25</f>
        <v>116</v>
      </c>
      <c r="W729" s="50">
        <f t="shared" si="121"/>
        <v>65.002053388090346</v>
      </c>
      <c r="X729" s="54">
        <f>(F729+(IF(C729="W",IF(F729&lt;23347,VLOOKUP(23346,Staffelung,2,FALSE)*365.25,IF(F729&gt;24990,VLOOKUP(24991,Staffelung,2,FALSE)*365.25,VLOOKUP(F729,Staffelung,2,FALSE)*365.25)),Gesamt!$B$26*365.25)))</f>
        <v>23741.25</v>
      </c>
      <c r="Y729" s="52">
        <f t="shared" si="118"/>
        <v>23742</v>
      </c>
      <c r="Z729" s="53">
        <f t="shared" si="122"/>
        <v>65</v>
      </c>
      <c r="AA729" s="55">
        <f>IF(YEAR(Y729)&lt;=YEAR(Gesamt!$B$2),0,IF(V729&lt;Gesamt!$B$32,(IF(I729=0,G729,I729)+365.25*Gesamt!$B$32),0))</f>
        <v>0</v>
      </c>
      <c r="AB729" s="56">
        <f>IF(U729&lt;Gesamt!$B$36,Gesamt!$C$36,IF(U729&lt;Gesamt!$B$37,Gesamt!$C$37,IF(U729&lt;Gesamt!$B$38,Gesamt!$C$38,Gesamt!$C$39)))</f>
        <v>0</v>
      </c>
      <c r="AC729" s="36">
        <f>IF(AA729&gt;0,IF(AA729&lt;X729,K729/12*Gesamt!$C$32*(1+L729)^(Gesamt!$B$32-VB!V729)*(1+$K$4),0),0)</f>
        <v>0</v>
      </c>
      <c r="AD729" s="36">
        <f>(AC729/Gesamt!$B$32*V729/((1+Gesamt!$B$29)^(Gesamt!$B$32-VB!V729))*(1+AB729))</f>
        <v>0</v>
      </c>
      <c r="AE729" s="55">
        <f>IF(YEAR($Y729)&lt;=YEAR(Gesamt!$B$2),0,IF($V729&lt;Gesamt!$B$33,(IF($I729=0,$G729,$I729)+365.25*Gesamt!$B$33),0))</f>
        <v>0</v>
      </c>
      <c r="AF729" s="36" t="b">
        <f>IF(AE729&gt;0,IF(AE729&lt;$Y729,$K729/12*Gesamt!$C$33*(1+$L729)^(Gesamt!$B$33-VB!$V729)*(1+$K$4),IF(W729&gt;=35,K729/12*Gesamt!$C$33*(1+L729)^(W729-VB!V729)*(1+$K$4),0)))</f>
        <v>0</v>
      </c>
      <c r="AG729" s="36">
        <f>IF(W729&gt;=40,(AF729/Gesamt!$B$33*V729/((1+Gesamt!$B$29)^(Gesamt!$B$33-VB!V729))*(1+AB729)),IF(W729&gt;=35,(AF729/W729*V729/((1+Gesamt!$B$29)^(W729-VB!V729))*(1+AB729)),0))</f>
        <v>0</v>
      </c>
    </row>
    <row r="730" spans="4:33" x14ac:dyDescent="0.15">
      <c r="D730" s="41"/>
      <c r="F730" s="40"/>
      <c r="G730" s="40"/>
      <c r="J730" s="47"/>
      <c r="K730" s="32">
        <f t="shared" si="114"/>
        <v>0</v>
      </c>
      <c r="L730" s="48">
        <v>1.4999999999999999E-2</v>
      </c>
      <c r="M730" s="49">
        <f t="shared" si="115"/>
        <v>-50.997946611909654</v>
      </c>
      <c r="N730" s="50">
        <f>(Gesamt!$B$2-IF(H730=0,G730,H730))/365.25</f>
        <v>116</v>
      </c>
      <c r="O730" s="50">
        <f t="shared" si="119"/>
        <v>65.002053388090346</v>
      </c>
      <c r="P730" s="51">
        <f>IF(AND(OR(AND(H730&lt;=Gesamt!$B$11,G730&lt;=Gesamt!$B$11),AND(H730&gt;0,H730&lt;=Gesamt!$B$11)), O730&gt;=Gesamt!$B$4),VLOOKUP(O730,Gesamt!$B$4:$C$9,2),0)</f>
        <v>12</v>
      </c>
      <c r="Q730" s="37">
        <f>IF(M730&gt;0,((P730*K730/12)/O730*N730*((1+L730)^M730))/((1+Gesamt!$B$29)^(O730-N730)),0)</f>
        <v>0</v>
      </c>
      <c r="R730" s="52">
        <f>(F730+(IF(C730="W",IF(F730&lt;23347,VLOOKUP(23346,Staffelung,2,FALSE)*365.25,IF(F730&gt;24990,VLOOKUP(24991,Staffelung,2,FALSE)*365.25,VLOOKUP(F730,Staffelung,2,FALSE)*365.25)),Gesamt!$B$26*365.25)))</f>
        <v>23741.25</v>
      </c>
      <c r="S730" s="52">
        <f t="shared" si="116"/>
        <v>23742</v>
      </c>
      <c r="T730" s="53">
        <f t="shared" si="120"/>
        <v>65</v>
      </c>
      <c r="U730" s="49">
        <f t="shared" si="117"/>
        <v>-50.997946611909654</v>
      </c>
      <c r="V730" s="50">
        <f>(Gesamt!$B$2-IF(I730=0,G730,I730))/365.25</f>
        <v>116</v>
      </c>
      <c r="W730" s="50">
        <f t="shared" si="121"/>
        <v>65.002053388090346</v>
      </c>
      <c r="X730" s="54">
        <f>(F730+(IF(C730="W",IF(F730&lt;23347,VLOOKUP(23346,Staffelung,2,FALSE)*365.25,IF(F730&gt;24990,VLOOKUP(24991,Staffelung,2,FALSE)*365.25,VLOOKUP(F730,Staffelung,2,FALSE)*365.25)),Gesamt!$B$26*365.25)))</f>
        <v>23741.25</v>
      </c>
      <c r="Y730" s="52">
        <f t="shared" si="118"/>
        <v>23742</v>
      </c>
      <c r="Z730" s="53">
        <f t="shared" si="122"/>
        <v>65</v>
      </c>
      <c r="AA730" s="55">
        <f>IF(YEAR(Y730)&lt;=YEAR(Gesamt!$B$2),0,IF(V730&lt;Gesamt!$B$32,(IF(I730=0,G730,I730)+365.25*Gesamt!$B$32),0))</f>
        <v>0</v>
      </c>
      <c r="AB730" s="56">
        <f>IF(U730&lt;Gesamt!$B$36,Gesamt!$C$36,IF(U730&lt;Gesamt!$B$37,Gesamt!$C$37,IF(U730&lt;Gesamt!$B$38,Gesamt!$C$38,Gesamt!$C$39)))</f>
        <v>0</v>
      </c>
      <c r="AC730" s="36">
        <f>IF(AA730&gt;0,IF(AA730&lt;X730,K730/12*Gesamt!$C$32*(1+L730)^(Gesamt!$B$32-VB!V730)*(1+$K$4),0),0)</f>
        <v>0</v>
      </c>
      <c r="AD730" s="36">
        <f>(AC730/Gesamt!$B$32*V730/((1+Gesamt!$B$29)^(Gesamt!$B$32-VB!V730))*(1+AB730))</f>
        <v>0</v>
      </c>
      <c r="AE730" s="55">
        <f>IF(YEAR($Y730)&lt;=YEAR(Gesamt!$B$2),0,IF($V730&lt;Gesamt!$B$33,(IF($I730=0,$G730,$I730)+365.25*Gesamt!$B$33),0))</f>
        <v>0</v>
      </c>
      <c r="AF730" s="36" t="b">
        <f>IF(AE730&gt;0,IF(AE730&lt;$Y730,$K730/12*Gesamt!$C$33*(1+$L730)^(Gesamt!$B$33-VB!$V730)*(1+$K$4),IF(W730&gt;=35,K730/12*Gesamt!$C$33*(1+L730)^(W730-VB!V730)*(1+$K$4),0)))</f>
        <v>0</v>
      </c>
      <c r="AG730" s="36">
        <f>IF(W730&gt;=40,(AF730/Gesamt!$B$33*V730/((1+Gesamt!$B$29)^(Gesamt!$B$33-VB!V730))*(1+AB730)),IF(W730&gt;=35,(AF730/W730*V730/((1+Gesamt!$B$29)^(W730-VB!V730))*(1+AB730)),0))</f>
        <v>0</v>
      </c>
    </row>
    <row r="731" spans="4:33" x14ac:dyDescent="0.15">
      <c r="D731" s="41"/>
      <c r="F731" s="40"/>
      <c r="G731" s="40"/>
      <c r="J731" s="47"/>
      <c r="K731" s="32">
        <f t="shared" ref="K731:K794" si="123">J731*12</f>
        <v>0</v>
      </c>
      <c r="L731" s="48">
        <v>1.4999999999999999E-2</v>
      </c>
      <c r="M731" s="49">
        <f t="shared" ref="M731:M794" si="124">+O731-N731</f>
        <v>-50.997946611909654</v>
      </c>
      <c r="N731" s="50">
        <f>(Gesamt!$B$2-IF(H731=0,G731,H731))/365.25</f>
        <v>116</v>
      </c>
      <c r="O731" s="50">
        <f t="shared" si="119"/>
        <v>65.002053388090346</v>
      </c>
      <c r="P731" s="51">
        <f>IF(AND(OR(AND(H731&lt;=Gesamt!$B$11,G731&lt;=Gesamt!$B$11),AND(H731&gt;0,H731&lt;=Gesamt!$B$11)), O731&gt;=Gesamt!$B$4),VLOOKUP(O731,Gesamt!$B$4:$C$9,2),0)</f>
        <v>12</v>
      </c>
      <c r="Q731" s="37">
        <f>IF(M731&gt;0,((P731*K731/12)/O731*N731*((1+L731)^M731))/((1+Gesamt!$B$29)^(O731-N731)),0)</f>
        <v>0</v>
      </c>
      <c r="R731" s="52">
        <f>(F731+(IF(C731="W",IF(F731&lt;23347,VLOOKUP(23346,Staffelung,2,FALSE)*365.25,IF(F731&gt;24990,VLOOKUP(24991,Staffelung,2,FALSE)*365.25,VLOOKUP(F731,Staffelung,2,FALSE)*365.25)),Gesamt!$B$26*365.25)))</f>
        <v>23741.25</v>
      </c>
      <c r="S731" s="52">
        <f t="shared" ref="S731:S794" si="125">EOMONTH(R731,0)</f>
        <v>23742</v>
      </c>
      <c r="T731" s="53">
        <f t="shared" si="120"/>
        <v>65</v>
      </c>
      <c r="U731" s="49">
        <f t="shared" ref="U731:U794" si="126">+W731-V731</f>
        <v>-50.997946611909654</v>
      </c>
      <c r="V731" s="50">
        <f>(Gesamt!$B$2-IF(I731=0,G731,I731))/365.25</f>
        <v>116</v>
      </c>
      <c r="W731" s="50">
        <f t="shared" si="121"/>
        <v>65.002053388090346</v>
      </c>
      <c r="X731" s="54">
        <f>(F731+(IF(C731="W",IF(F731&lt;23347,VLOOKUP(23346,Staffelung,2,FALSE)*365.25,IF(F731&gt;24990,VLOOKUP(24991,Staffelung,2,FALSE)*365.25,VLOOKUP(F731,Staffelung,2,FALSE)*365.25)),Gesamt!$B$26*365.25)))</f>
        <v>23741.25</v>
      </c>
      <c r="Y731" s="52">
        <f t="shared" ref="Y731:Y794" si="127">S731</f>
        <v>23742</v>
      </c>
      <c r="Z731" s="53">
        <f t="shared" si="122"/>
        <v>65</v>
      </c>
      <c r="AA731" s="55">
        <f>IF(YEAR(Y731)&lt;=YEAR(Gesamt!$B$2),0,IF(V731&lt;Gesamt!$B$32,(IF(I731=0,G731,I731)+365.25*Gesamt!$B$32),0))</f>
        <v>0</v>
      </c>
      <c r="AB731" s="56">
        <f>IF(U731&lt;Gesamt!$B$36,Gesamt!$C$36,IF(U731&lt;Gesamt!$B$37,Gesamt!$C$37,IF(U731&lt;Gesamt!$B$38,Gesamt!$C$38,Gesamt!$C$39)))</f>
        <v>0</v>
      </c>
      <c r="AC731" s="36">
        <f>IF(AA731&gt;0,IF(AA731&lt;X731,K731/12*Gesamt!$C$32*(1+L731)^(Gesamt!$B$32-VB!V731)*(1+$K$4),0),0)</f>
        <v>0</v>
      </c>
      <c r="AD731" s="36">
        <f>(AC731/Gesamt!$B$32*V731/((1+Gesamt!$B$29)^(Gesamt!$B$32-VB!V731))*(1+AB731))</f>
        <v>0</v>
      </c>
      <c r="AE731" s="55">
        <f>IF(YEAR($Y731)&lt;=YEAR(Gesamt!$B$2),0,IF($V731&lt;Gesamt!$B$33,(IF($I731=0,$G731,$I731)+365.25*Gesamt!$B$33),0))</f>
        <v>0</v>
      </c>
      <c r="AF731" s="36" t="b">
        <f>IF(AE731&gt;0,IF(AE731&lt;$Y731,$K731/12*Gesamt!$C$33*(1+$L731)^(Gesamt!$B$33-VB!$V731)*(1+$K$4),IF(W731&gt;=35,K731/12*Gesamt!$C$33*(1+L731)^(W731-VB!V731)*(1+$K$4),0)))</f>
        <v>0</v>
      </c>
      <c r="AG731" s="36">
        <f>IF(W731&gt;=40,(AF731/Gesamt!$B$33*V731/((1+Gesamt!$B$29)^(Gesamt!$B$33-VB!V731))*(1+AB731)),IF(W731&gt;=35,(AF731/W731*V731/((1+Gesamt!$B$29)^(W731-VB!V731))*(1+AB731)),0))</f>
        <v>0</v>
      </c>
    </row>
    <row r="732" spans="4:33" x14ac:dyDescent="0.15">
      <c r="D732" s="41"/>
      <c r="F732" s="40"/>
      <c r="G732" s="40"/>
      <c r="J732" s="47"/>
      <c r="K732" s="32">
        <f t="shared" si="123"/>
        <v>0</v>
      </c>
      <c r="L732" s="48">
        <v>1.4999999999999999E-2</v>
      </c>
      <c r="M732" s="49">
        <f t="shared" si="124"/>
        <v>-50.997946611909654</v>
      </c>
      <c r="N732" s="50">
        <f>(Gesamt!$B$2-IF(H732=0,G732,H732))/365.25</f>
        <v>116</v>
      </c>
      <c r="O732" s="50">
        <f t="shared" si="119"/>
        <v>65.002053388090346</v>
      </c>
      <c r="P732" s="51">
        <f>IF(AND(OR(AND(H732&lt;=Gesamt!$B$11,G732&lt;=Gesamt!$B$11),AND(H732&gt;0,H732&lt;=Gesamt!$B$11)), O732&gt;=Gesamt!$B$4),VLOOKUP(O732,Gesamt!$B$4:$C$9,2),0)</f>
        <v>12</v>
      </c>
      <c r="Q732" s="37">
        <f>IF(M732&gt;0,((P732*K732/12)/O732*N732*((1+L732)^M732))/((1+Gesamt!$B$29)^(O732-N732)),0)</f>
        <v>0</v>
      </c>
      <c r="R732" s="52">
        <f>(F732+(IF(C732="W",IF(F732&lt;23347,VLOOKUP(23346,Staffelung,2,FALSE)*365.25,IF(F732&gt;24990,VLOOKUP(24991,Staffelung,2,FALSE)*365.25,VLOOKUP(F732,Staffelung,2,FALSE)*365.25)),Gesamt!$B$26*365.25)))</f>
        <v>23741.25</v>
      </c>
      <c r="S732" s="52">
        <f t="shared" si="125"/>
        <v>23742</v>
      </c>
      <c r="T732" s="53">
        <f t="shared" si="120"/>
        <v>65</v>
      </c>
      <c r="U732" s="49">
        <f t="shared" si="126"/>
        <v>-50.997946611909654</v>
      </c>
      <c r="V732" s="50">
        <f>(Gesamt!$B$2-IF(I732=0,G732,I732))/365.25</f>
        <v>116</v>
      </c>
      <c r="W732" s="50">
        <f t="shared" si="121"/>
        <v>65.002053388090346</v>
      </c>
      <c r="X732" s="54">
        <f>(F732+(IF(C732="W",IF(F732&lt;23347,VLOOKUP(23346,Staffelung,2,FALSE)*365.25,IF(F732&gt;24990,VLOOKUP(24991,Staffelung,2,FALSE)*365.25,VLOOKUP(F732,Staffelung,2,FALSE)*365.25)),Gesamt!$B$26*365.25)))</f>
        <v>23741.25</v>
      </c>
      <c r="Y732" s="52">
        <f t="shared" si="127"/>
        <v>23742</v>
      </c>
      <c r="Z732" s="53">
        <f t="shared" si="122"/>
        <v>65</v>
      </c>
      <c r="AA732" s="55">
        <f>IF(YEAR(Y732)&lt;=YEAR(Gesamt!$B$2),0,IF(V732&lt;Gesamt!$B$32,(IF(I732=0,G732,I732)+365.25*Gesamt!$B$32),0))</f>
        <v>0</v>
      </c>
      <c r="AB732" s="56">
        <f>IF(U732&lt;Gesamt!$B$36,Gesamt!$C$36,IF(U732&lt;Gesamt!$B$37,Gesamt!$C$37,IF(U732&lt;Gesamt!$B$38,Gesamt!$C$38,Gesamt!$C$39)))</f>
        <v>0</v>
      </c>
      <c r="AC732" s="36">
        <f>IF(AA732&gt;0,IF(AA732&lt;X732,K732/12*Gesamt!$C$32*(1+L732)^(Gesamt!$B$32-VB!V732)*(1+$K$4),0),0)</f>
        <v>0</v>
      </c>
      <c r="AD732" s="36">
        <f>(AC732/Gesamt!$B$32*V732/((1+Gesamt!$B$29)^(Gesamt!$B$32-VB!V732))*(1+AB732))</f>
        <v>0</v>
      </c>
      <c r="AE732" s="55">
        <f>IF(YEAR($Y732)&lt;=YEAR(Gesamt!$B$2),0,IF($V732&lt;Gesamt!$B$33,(IF($I732=0,$G732,$I732)+365.25*Gesamt!$B$33),0))</f>
        <v>0</v>
      </c>
      <c r="AF732" s="36" t="b">
        <f>IF(AE732&gt;0,IF(AE732&lt;$Y732,$K732/12*Gesamt!$C$33*(1+$L732)^(Gesamt!$B$33-VB!$V732)*(1+$K$4),IF(W732&gt;=35,K732/12*Gesamt!$C$33*(1+L732)^(W732-VB!V732)*(1+$K$4),0)))</f>
        <v>0</v>
      </c>
      <c r="AG732" s="36">
        <f>IF(W732&gt;=40,(AF732/Gesamt!$B$33*V732/((1+Gesamt!$B$29)^(Gesamt!$B$33-VB!V732))*(1+AB732)),IF(W732&gt;=35,(AF732/W732*V732/((1+Gesamt!$B$29)^(W732-VB!V732))*(1+AB732)),0))</f>
        <v>0</v>
      </c>
    </row>
    <row r="733" spans="4:33" x14ac:dyDescent="0.15">
      <c r="D733" s="41"/>
      <c r="F733" s="40"/>
      <c r="G733" s="40"/>
      <c r="J733" s="47"/>
      <c r="K733" s="32">
        <f t="shared" si="123"/>
        <v>0</v>
      </c>
      <c r="L733" s="48">
        <v>1.4999999999999999E-2</v>
      </c>
      <c r="M733" s="49">
        <f t="shared" si="124"/>
        <v>-50.997946611909654</v>
      </c>
      <c r="N733" s="50">
        <f>(Gesamt!$B$2-IF(H733=0,G733,H733))/365.25</f>
        <v>116</v>
      </c>
      <c r="O733" s="50">
        <f t="shared" si="119"/>
        <v>65.002053388090346</v>
      </c>
      <c r="P733" s="51">
        <f>IF(AND(OR(AND(H733&lt;=Gesamt!$B$11,G733&lt;=Gesamt!$B$11),AND(H733&gt;0,H733&lt;=Gesamt!$B$11)), O733&gt;=Gesamt!$B$4),VLOOKUP(O733,Gesamt!$B$4:$C$9,2),0)</f>
        <v>12</v>
      </c>
      <c r="Q733" s="37">
        <f>IF(M733&gt;0,((P733*K733/12)/O733*N733*((1+L733)^M733))/((1+Gesamt!$B$29)^(O733-N733)),0)</f>
        <v>0</v>
      </c>
      <c r="R733" s="52">
        <f>(F733+(IF(C733="W",IF(F733&lt;23347,VLOOKUP(23346,Staffelung,2,FALSE)*365.25,IF(F733&gt;24990,VLOOKUP(24991,Staffelung,2,FALSE)*365.25,VLOOKUP(F733,Staffelung,2,FALSE)*365.25)),Gesamt!$B$26*365.25)))</f>
        <v>23741.25</v>
      </c>
      <c r="S733" s="52">
        <f t="shared" si="125"/>
        <v>23742</v>
      </c>
      <c r="T733" s="53">
        <f t="shared" si="120"/>
        <v>65</v>
      </c>
      <c r="U733" s="49">
        <f t="shared" si="126"/>
        <v>-50.997946611909654</v>
      </c>
      <c r="V733" s="50">
        <f>(Gesamt!$B$2-IF(I733=0,G733,I733))/365.25</f>
        <v>116</v>
      </c>
      <c r="W733" s="50">
        <f t="shared" si="121"/>
        <v>65.002053388090346</v>
      </c>
      <c r="X733" s="54">
        <f>(F733+(IF(C733="W",IF(F733&lt;23347,VLOOKUP(23346,Staffelung,2,FALSE)*365.25,IF(F733&gt;24990,VLOOKUP(24991,Staffelung,2,FALSE)*365.25,VLOOKUP(F733,Staffelung,2,FALSE)*365.25)),Gesamt!$B$26*365.25)))</f>
        <v>23741.25</v>
      </c>
      <c r="Y733" s="52">
        <f t="shared" si="127"/>
        <v>23742</v>
      </c>
      <c r="Z733" s="53">
        <f t="shared" si="122"/>
        <v>65</v>
      </c>
      <c r="AA733" s="55">
        <f>IF(YEAR(Y733)&lt;=YEAR(Gesamt!$B$2),0,IF(V733&lt;Gesamt!$B$32,(IF(I733=0,G733,I733)+365.25*Gesamt!$B$32),0))</f>
        <v>0</v>
      </c>
      <c r="AB733" s="56">
        <f>IF(U733&lt;Gesamt!$B$36,Gesamt!$C$36,IF(U733&lt;Gesamt!$B$37,Gesamt!$C$37,IF(U733&lt;Gesamt!$B$38,Gesamt!$C$38,Gesamt!$C$39)))</f>
        <v>0</v>
      </c>
      <c r="AC733" s="36">
        <f>IF(AA733&gt;0,IF(AA733&lt;X733,K733/12*Gesamt!$C$32*(1+L733)^(Gesamt!$B$32-VB!V733)*(1+$K$4),0),0)</f>
        <v>0</v>
      </c>
      <c r="AD733" s="36">
        <f>(AC733/Gesamt!$B$32*V733/((1+Gesamt!$B$29)^(Gesamt!$B$32-VB!V733))*(1+AB733))</f>
        <v>0</v>
      </c>
      <c r="AE733" s="55">
        <f>IF(YEAR($Y733)&lt;=YEAR(Gesamt!$B$2),0,IF($V733&lt;Gesamt!$B$33,(IF($I733=0,$G733,$I733)+365.25*Gesamt!$B$33),0))</f>
        <v>0</v>
      </c>
      <c r="AF733" s="36" t="b">
        <f>IF(AE733&gt;0,IF(AE733&lt;$Y733,$K733/12*Gesamt!$C$33*(1+$L733)^(Gesamt!$B$33-VB!$V733)*(1+$K$4),IF(W733&gt;=35,K733/12*Gesamt!$C$33*(1+L733)^(W733-VB!V733)*(1+$K$4),0)))</f>
        <v>0</v>
      </c>
      <c r="AG733" s="36">
        <f>IF(W733&gt;=40,(AF733/Gesamt!$B$33*V733/((1+Gesamt!$B$29)^(Gesamt!$B$33-VB!V733))*(1+AB733)),IF(W733&gt;=35,(AF733/W733*V733/((1+Gesamt!$B$29)^(W733-VB!V733))*(1+AB733)),0))</f>
        <v>0</v>
      </c>
    </row>
    <row r="734" spans="4:33" x14ac:dyDescent="0.15">
      <c r="D734" s="41"/>
      <c r="F734" s="40"/>
      <c r="G734" s="40"/>
      <c r="J734" s="47"/>
      <c r="K734" s="32">
        <f t="shared" si="123"/>
        <v>0</v>
      </c>
      <c r="L734" s="48">
        <v>1.4999999999999999E-2</v>
      </c>
      <c r="M734" s="49">
        <f t="shared" si="124"/>
        <v>-50.997946611909654</v>
      </c>
      <c r="N734" s="50">
        <f>(Gesamt!$B$2-IF(H734=0,G734,H734))/365.25</f>
        <v>116</v>
      </c>
      <c r="O734" s="50">
        <f t="shared" si="119"/>
        <v>65.002053388090346</v>
      </c>
      <c r="P734" s="51">
        <f>IF(AND(OR(AND(H734&lt;=Gesamt!$B$11,G734&lt;=Gesamt!$B$11),AND(H734&gt;0,H734&lt;=Gesamt!$B$11)), O734&gt;=Gesamt!$B$4),VLOOKUP(O734,Gesamt!$B$4:$C$9,2),0)</f>
        <v>12</v>
      </c>
      <c r="Q734" s="37">
        <f>IF(M734&gt;0,((P734*K734/12)/O734*N734*((1+L734)^M734))/((1+Gesamt!$B$29)^(O734-N734)),0)</f>
        <v>0</v>
      </c>
      <c r="R734" s="52">
        <f>(F734+(IF(C734="W",IF(F734&lt;23347,VLOOKUP(23346,Staffelung,2,FALSE)*365.25,IF(F734&gt;24990,VLOOKUP(24991,Staffelung,2,FALSE)*365.25,VLOOKUP(F734,Staffelung,2,FALSE)*365.25)),Gesamt!$B$26*365.25)))</f>
        <v>23741.25</v>
      </c>
      <c r="S734" s="52">
        <f t="shared" si="125"/>
        <v>23742</v>
      </c>
      <c r="T734" s="53">
        <f t="shared" si="120"/>
        <v>65</v>
      </c>
      <c r="U734" s="49">
        <f t="shared" si="126"/>
        <v>-50.997946611909654</v>
      </c>
      <c r="V734" s="50">
        <f>(Gesamt!$B$2-IF(I734=0,G734,I734))/365.25</f>
        <v>116</v>
      </c>
      <c r="W734" s="50">
        <f t="shared" si="121"/>
        <v>65.002053388090346</v>
      </c>
      <c r="X734" s="54">
        <f>(F734+(IF(C734="W",IF(F734&lt;23347,VLOOKUP(23346,Staffelung,2,FALSE)*365.25,IF(F734&gt;24990,VLOOKUP(24991,Staffelung,2,FALSE)*365.25,VLOOKUP(F734,Staffelung,2,FALSE)*365.25)),Gesamt!$B$26*365.25)))</f>
        <v>23741.25</v>
      </c>
      <c r="Y734" s="52">
        <f t="shared" si="127"/>
        <v>23742</v>
      </c>
      <c r="Z734" s="53">
        <f t="shared" si="122"/>
        <v>65</v>
      </c>
      <c r="AA734" s="55">
        <f>IF(YEAR(Y734)&lt;=YEAR(Gesamt!$B$2),0,IF(V734&lt;Gesamt!$B$32,(IF(I734=0,G734,I734)+365.25*Gesamt!$B$32),0))</f>
        <v>0</v>
      </c>
      <c r="AB734" s="56">
        <f>IF(U734&lt;Gesamt!$B$36,Gesamt!$C$36,IF(U734&lt;Gesamt!$B$37,Gesamt!$C$37,IF(U734&lt;Gesamt!$B$38,Gesamt!$C$38,Gesamt!$C$39)))</f>
        <v>0</v>
      </c>
      <c r="AC734" s="36">
        <f>IF(AA734&gt;0,IF(AA734&lt;X734,K734/12*Gesamt!$C$32*(1+L734)^(Gesamt!$B$32-VB!V734)*(1+$K$4),0),0)</f>
        <v>0</v>
      </c>
      <c r="AD734" s="36">
        <f>(AC734/Gesamt!$B$32*V734/((1+Gesamt!$B$29)^(Gesamt!$B$32-VB!V734))*(1+AB734))</f>
        <v>0</v>
      </c>
      <c r="AE734" s="55">
        <f>IF(YEAR($Y734)&lt;=YEAR(Gesamt!$B$2),0,IF($V734&lt;Gesamt!$B$33,(IF($I734=0,$G734,$I734)+365.25*Gesamt!$B$33),0))</f>
        <v>0</v>
      </c>
      <c r="AF734" s="36" t="b">
        <f>IF(AE734&gt;0,IF(AE734&lt;$Y734,$K734/12*Gesamt!$C$33*(1+$L734)^(Gesamt!$B$33-VB!$V734)*(1+$K$4),IF(W734&gt;=35,K734/12*Gesamt!$C$33*(1+L734)^(W734-VB!V734)*(1+$K$4),0)))</f>
        <v>0</v>
      </c>
      <c r="AG734" s="36">
        <f>IF(W734&gt;=40,(AF734/Gesamt!$B$33*V734/((1+Gesamt!$B$29)^(Gesamt!$B$33-VB!V734))*(1+AB734)),IF(W734&gt;=35,(AF734/W734*V734/((1+Gesamt!$B$29)^(W734-VB!V734))*(1+AB734)),0))</f>
        <v>0</v>
      </c>
    </row>
    <row r="735" spans="4:33" x14ac:dyDescent="0.15">
      <c r="D735" s="41"/>
      <c r="F735" s="40"/>
      <c r="G735" s="40"/>
      <c r="J735" s="47"/>
      <c r="K735" s="32">
        <f t="shared" si="123"/>
        <v>0</v>
      </c>
      <c r="L735" s="48">
        <v>1.4999999999999999E-2</v>
      </c>
      <c r="M735" s="49">
        <f t="shared" si="124"/>
        <v>-50.997946611909654</v>
      </c>
      <c r="N735" s="50">
        <f>(Gesamt!$B$2-IF(H735=0,G735,H735))/365.25</f>
        <v>116</v>
      </c>
      <c r="O735" s="50">
        <f t="shared" si="119"/>
        <v>65.002053388090346</v>
      </c>
      <c r="P735" s="51">
        <f>IF(AND(OR(AND(H735&lt;=Gesamt!$B$11,G735&lt;=Gesamt!$B$11),AND(H735&gt;0,H735&lt;=Gesamt!$B$11)), O735&gt;=Gesamt!$B$4),VLOOKUP(O735,Gesamt!$B$4:$C$9,2),0)</f>
        <v>12</v>
      </c>
      <c r="Q735" s="37">
        <f>IF(M735&gt;0,((P735*K735/12)/O735*N735*((1+L735)^M735))/((1+Gesamt!$B$29)^(O735-N735)),0)</f>
        <v>0</v>
      </c>
      <c r="R735" s="52">
        <f>(F735+(IF(C735="W",IF(F735&lt;23347,VLOOKUP(23346,Staffelung,2,FALSE)*365.25,IF(F735&gt;24990,VLOOKUP(24991,Staffelung,2,FALSE)*365.25,VLOOKUP(F735,Staffelung,2,FALSE)*365.25)),Gesamt!$B$26*365.25)))</f>
        <v>23741.25</v>
      </c>
      <c r="S735" s="52">
        <f t="shared" si="125"/>
        <v>23742</v>
      </c>
      <c r="T735" s="53">
        <f t="shared" si="120"/>
        <v>65</v>
      </c>
      <c r="U735" s="49">
        <f t="shared" si="126"/>
        <v>-50.997946611909654</v>
      </c>
      <c r="V735" s="50">
        <f>(Gesamt!$B$2-IF(I735=0,G735,I735))/365.25</f>
        <v>116</v>
      </c>
      <c r="W735" s="50">
        <f t="shared" si="121"/>
        <v>65.002053388090346</v>
      </c>
      <c r="X735" s="54">
        <f>(F735+(IF(C735="W",IF(F735&lt;23347,VLOOKUP(23346,Staffelung,2,FALSE)*365.25,IF(F735&gt;24990,VLOOKUP(24991,Staffelung,2,FALSE)*365.25,VLOOKUP(F735,Staffelung,2,FALSE)*365.25)),Gesamt!$B$26*365.25)))</f>
        <v>23741.25</v>
      </c>
      <c r="Y735" s="52">
        <f t="shared" si="127"/>
        <v>23742</v>
      </c>
      <c r="Z735" s="53">
        <f t="shared" si="122"/>
        <v>65</v>
      </c>
      <c r="AA735" s="55">
        <f>IF(YEAR(Y735)&lt;=YEAR(Gesamt!$B$2),0,IF(V735&lt;Gesamt!$B$32,(IF(I735=0,G735,I735)+365.25*Gesamt!$B$32),0))</f>
        <v>0</v>
      </c>
      <c r="AB735" s="56">
        <f>IF(U735&lt;Gesamt!$B$36,Gesamt!$C$36,IF(U735&lt;Gesamt!$B$37,Gesamt!$C$37,IF(U735&lt;Gesamt!$B$38,Gesamt!$C$38,Gesamt!$C$39)))</f>
        <v>0</v>
      </c>
      <c r="AC735" s="36">
        <f>IF(AA735&gt;0,IF(AA735&lt;X735,K735/12*Gesamt!$C$32*(1+L735)^(Gesamt!$B$32-VB!V735)*(1+$K$4),0),0)</f>
        <v>0</v>
      </c>
      <c r="AD735" s="36">
        <f>(AC735/Gesamt!$B$32*V735/((1+Gesamt!$B$29)^(Gesamt!$B$32-VB!V735))*(1+AB735))</f>
        <v>0</v>
      </c>
      <c r="AE735" s="55">
        <f>IF(YEAR($Y735)&lt;=YEAR(Gesamt!$B$2),0,IF($V735&lt;Gesamt!$B$33,(IF($I735=0,$G735,$I735)+365.25*Gesamt!$B$33),0))</f>
        <v>0</v>
      </c>
      <c r="AF735" s="36" t="b">
        <f>IF(AE735&gt;0,IF(AE735&lt;$Y735,$K735/12*Gesamt!$C$33*(1+$L735)^(Gesamt!$B$33-VB!$V735)*(1+$K$4),IF(W735&gt;=35,K735/12*Gesamt!$C$33*(1+L735)^(W735-VB!V735)*(1+$K$4),0)))</f>
        <v>0</v>
      </c>
      <c r="AG735" s="36">
        <f>IF(W735&gt;=40,(AF735/Gesamt!$B$33*V735/((1+Gesamt!$B$29)^(Gesamt!$B$33-VB!V735))*(1+AB735)),IF(W735&gt;=35,(AF735/W735*V735/((1+Gesamt!$B$29)^(W735-VB!V735))*(1+AB735)),0))</f>
        <v>0</v>
      </c>
    </row>
    <row r="736" spans="4:33" x14ac:dyDescent="0.15">
      <c r="D736" s="41"/>
      <c r="F736" s="40"/>
      <c r="G736" s="40"/>
      <c r="J736" s="47"/>
      <c r="K736" s="32">
        <f t="shared" si="123"/>
        <v>0</v>
      </c>
      <c r="L736" s="48">
        <v>1.4999999999999999E-2</v>
      </c>
      <c r="M736" s="49">
        <f t="shared" si="124"/>
        <v>-50.997946611909654</v>
      </c>
      <c r="N736" s="50">
        <f>(Gesamt!$B$2-IF(H736=0,G736,H736))/365.25</f>
        <v>116</v>
      </c>
      <c r="O736" s="50">
        <f t="shared" si="119"/>
        <v>65.002053388090346</v>
      </c>
      <c r="P736" s="51">
        <f>IF(AND(OR(AND(H736&lt;=Gesamt!$B$11,G736&lt;=Gesamt!$B$11),AND(H736&gt;0,H736&lt;=Gesamt!$B$11)), O736&gt;=Gesamt!$B$4),VLOOKUP(O736,Gesamt!$B$4:$C$9,2),0)</f>
        <v>12</v>
      </c>
      <c r="Q736" s="37">
        <f>IF(M736&gt;0,((P736*K736/12)/O736*N736*((1+L736)^M736))/((1+Gesamt!$B$29)^(O736-N736)),0)</f>
        <v>0</v>
      </c>
      <c r="R736" s="52">
        <f>(F736+(IF(C736="W",IF(F736&lt;23347,VLOOKUP(23346,Staffelung,2,FALSE)*365.25,IF(F736&gt;24990,VLOOKUP(24991,Staffelung,2,FALSE)*365.25,VLOOKUP(F736,Staffelung,2,FALSE)*365.25)),Gesamt!$B$26*365.25)))</f>
        <v>23741.25</v>
      </c>
      <c r="S736" s="52">
        <f t="shared" si="125"/>
        <v>23742</v>
      </c>
      <c r="T736" s="53">
        <f t="shared" si="120"/>
        <v>65</v>
      </c>
      <c r="U736" s="49">
        <f t="shared" si="126"/>
        <v>-50.997946611909654</v>
      </c>
      <c r="V736" s="50">
        <f>(Gesamt!$B$2-IF(I736=0,G736,I736))/365.25</f>
        <v>116</v>
      </c>
      <c r="W736" s="50">
        <f t="shared" si="121"/>
        <v>65.002053388090346</v>
      </c>
      <c r="X736" s="54">
        <f>(F736+(IF(C736="W",IF(F736&lt;23347,VLOOKUP(23346,Staffelung,2,FALSE)*365.25,IF(F736&gt;24990,VLOOKUP(24991,Staffelung,2,FALSE)*365.25,VLOOKUP(F736,Staffelung,2,FALSE)*365.25)),Gesamt!$B$26*365.25)))</f>
        <v>23741.25</v>
      </c>
      <c r="Y736" s="52">
        <f t="shared" si="127"/>
        <v>23742</v>
      </c>
      <c r="Z736" s="53">
        <f t="shared" si="122"/>
        <v>65</v>
      </c>
      <c r="AA736" s="55">
        <f>IF(YEAR(Y736)&lt;=YEAR(Gesamt!$B$2),0,IF(V736&lt;Gesamt!$B$32,(IF(I736=0,G736,I736)+365.25*Gesamt!$B$32),0))</f>
        <v>0</v>
      </c>
      <c r="AB736" s="56">
        <f>IF(U736&lt;Gesamt!$B$36,Gesamt!$C$36,IF(U736&lt;Gesamt!$B$37,Gesamt!$C$37,IF(U736&lt;Gesamt!$B$38,Gesamt!$C$38,Gesamt!$C$39)))</f>
        <v>0</v>
      </c>
      <c r="AC736" s="36">
        <f>IF(AA736&gt;0,IF(AA736&lt;X736,K736/12*Gesamt!$C$32*(1+L736)^(Gesamt!$B$32-VB!V736)*(1+$K$4),0),0)</f>
        <v>0</v>
      </c>
      <c r="AD736" s="36">
        <f>(AC736/Gesamt!$B$32*V736/((1+Gesamt!$B$29)^(Gesamt!$B$32-VB!V736))*(1+AB736))</f>
        <v>0</v>
      </c>
      <c r="AE736" s="55">
        <f>IF(YEAR($Y736)&lt;=YEAR(Gesamt!$B$2),0,IF($V736&lt;Gesamt!$B$33,(IF($I736=0,$G736,$I736)+365.25*Gesamt!$B$33),0))</f>
        <v>0</v>
      </c>
      <c r="AF736" s="36" t="b">
        <f>IF(AE736&gt;0,IF(AE736&lt;$Y736,$K736/12*Gesamt!$C$33*(1+$L736)^(Gesamt!$B$33-VB!$V736)*(1+$K$4),IF(W736&gt;=35,K736/12*Gesamt!$C$33*(1+L736)^(W736-VB!V736)*(1+$K$4),0)))</f>
        <v>0</v>
      </c>
      <c r="AG736" s="36">
        <f>IF(W736&gt;=40,(AF736/Gesamt!$B$33*V736/((1+Gesamt!$B$29)^(Gesamt!$B$33-VB!V736))*(1+AB736)),IF(W736&gt;=35,(AF736/W736*V736/((1+Gesamt!$B$29)^(W736-VB!V736))*(1+AB736)),0))</f>
        <v>0</v>
      </c>
    </row>
    <row r="737" spans="4:33" x14ac:dyDescent="0.15">
      <c r="D737" s="41"/>
      <c r="F737" s="40"/>
      <c r="G737" s="40"/>
      <c r="J737" s="47"/>
      <c r="K737" s="32">
        <f t="shared" si="123"/>
        <v>0</v>
      </c>
      <c r="L737" s="48">
        <v>1.4999999999999999E-2</v>
      </c>
      <c r="M737" s="49">
        <f t="shared" si="124"/>
        <v>-50.997946611909654</v>
      </c>
      <c r="N737" s="50">
        <f>(Gesamt!$B$2-IF(H737=0,G737,H737))/365.25</f>
        <v>116</v>
      </c>
      <c r="O737" s="50">
        <f t="shared" si="119"/>
        <v>65.002053388090346</v>
      </c>
      <c r="P737" s="51">
        <f>IF(AND(OR(AND(H737&lt;=Gesamt!$B$11,G737&lt;=Gesamt!$B$11),AND(H737&gt;0,H737&lt;=Gesamt!$B$11)), O737&gt;=Gesamt!$B$4),VLOOKUP(O737,Gesamt!$B$4:$C$9,2),0)</f>
        <v>12</v>
      </c>
      <c r="Q737" s="37">
        <f>IF(M737&gt;0,((P737*K737/12)/O737*N737*((1+L737)^M737))/((1+Gesamt!$B$29)^(O737-N737)),0)</f>
        <v>0</v>
      </c>
      <c r="R737" s="52">
        <f>(F737+(IF(C737="W",IF(F737&lt;23347,VLOOKUP(23346,Staffelung,2,FALSE)*365.25,IF(F737&gt;24990,VLOOKUP(24991,Staffelung,2,FALSE)*365.25,VLOOKUP(F737,Staffelung,2,FALSE)*365.25)),Gesamt!$B$26*365.25)))</f>
        <v>23741.25</v>
      </c>
      <c r="S737" s="52">
        <f t="shared" si="125"/>
        <v>23742</v>
      </c>
      <c r="T737" s="53">
        <f t="shared" si="120"/>
        <v>65</v>
      </c>
      <c r="U737" s="49">
        <f t="shared" si="126"/>
        <v>-50.997946611909654</v>
      </c>
      <c r="V737" s="50">
        <f>(Gesamt!$B$2-IF(I737=0,G737,I737))/365.25</f>
        <v>116</v>
      </c>
      <c r="W737" s="50">
        <f t="shared" si="121"/>
        <v>65.002053388090346</v>
      </c>
      <c r="X737" s="54">
        <f>(F737+(IF(C737="W",IF(F737&lt;23347,VLOOKUP(23346,Staffelung,2,FALSE)*365.25,IF(F737&gt;24990,VLOOKUP(24991,Staffelung,2,FALSE)*365.25,VLOOKUP(F737,Staffelung,2,FALSE)*365.25)),Gesamt!$B$26*365.25)))</f>
        <v>23741.25</v>
      </c>
      <c r="Y737" s="52">
        <f t="shared" si="127"/>
        <v>23742</v>
      </c>
      <c r="Z737" s="53">
        <f t="shared" si="122"/>
        <v>65</v>
      </c>
      <c r="AA737" s="55">
        <f>IF(YEAR(Y737)&lt;=YEAR(Gesamt!$B$2),0,IF(V737&lt;Gesamt!$B$32,(IF(I737=0,G737,I737)+365.25*Gesamt!$B$32),0))</f>
        <v>0</v>
      </c>
      <c r="AB737" s="56">
        <f>IF(U737&lt;Gesamt!$B$36,Gesamt!$C$36,IF(U737&lt;Gesamt!$B$37,Gesamt!$C$37,IF(U737&lt;Gesamt!$B$38,Gesamt!$C$38,Gesamt!$C$39)))</f>
        <v>0</v>
      </c>
      <c r="AC737" s="36">
        <f>IF(AA737&gt;0,IF(AA737&lt;X737,K737/12*Gesamt!$C$32*(1+L737)^(Gesamt!$B$32-VB!V737)*(1+$K$4),0),0)</f>
        <v>0</v>
      </c>
      <c r="AD737" s="36">
        <f>(AC737/Gesamt!$B$32*V737/((1+Gesamt!$B$29)^(Gesamt!$B$32-VB!V737))*(1+AB737))</f>
        <v>0</v>
      </c>
      <c r="AE737" s="55">
        <f>IF(YEAR($Y737)&lt;=YEAR(Gesamt!$B$2),0,IF($V737&lt;Gesamt!$B$33,(IF($I737=0,$G737,$I737)+365.25*Gesamt!$B$33),0))</f>
        <v>0</v>
      </c>
      <c r="AF737" s="36" t="b">
        <f>IF(AE737&gt;0,IF(AE737&lt;$Y737,$K737/12*Gesamt!$C$33*(1+$L737)^(Gesamt!$B$33-VB!$V737)*(1+$K$4),IF(W737&gt;=35,K737/12*Gesamt!$C$33*(1+L737)^(W737-VB!V737)*(1+$K$4),0)))</f>
        <v>0</v>
      </c>
      <c r="AG737" s="36">
        <f>IF(W737&gt;=40,(AF737/Gesamt!$B$33*V737/((1+Gesamt!$B$29)^(Gesamt!$B$33-VB!V737))*(1+AB737)),IF(W737&gt;=35,(AF737/W737*V737/((1+Gesamt!$B$29)^(W737-VB!V737))*(1+AB737)),0))</f>
        <v>0</v>
      </c>
    </row>
    <row r="738" spans="4:33" x14ac:dyDescent="0.15">
      <c r="D738" s="41"/>
      <c r="F738" s="40"/>
      <c r="G738" s="40"/>
      <c r="J738" s="47"/>
      <c r="K738" s="32">
        <f t="shared" si="123"/>
        <v>0</v>
      </c>
      <c r="L738" s="48">
        <v>1.4999999999999999E-2</v>
      </c>
      <c r="M738" s="49">
        <f t="shared" si="124"/>
        <v>-50.997946611909654</v>
      </c>
      <c r="N738" s="50">
        <f>(Gesamt!$B$2-IF(H738=0,G738,H738))/365.25</f>
        <v>116</v>
      </c>
      <c r="O738" s="50">
        <f t="shared" si="119"/>
        <v>65.002053388090346</v>
      </c>
      <c r="P738" s="51">
        <f>IF(AND(OR(AND(H738&lt;=Gesamt!$B$11,G738&lt;=Gesamt!$B$11),AND(H738&gt;0,H738&lt;=Gesamt!$B$11)), O738&gt;=Gesamt!$B$4),VLOOKUP(O738,Gesamt!$B$4:$C$9,2),0)</f>
        <v>12</v>
      </c>
      <c r="Q738" s="37">
        <f>IF(M738&gt;0,((P738*K738/12)/O738*N738*((1+L738)^M738))/((1+Gesamt!$B$29)^(O738-N738)),0)</f>
        <v>0</v>
      </c>
      <c r="R738" s="52">
        <f>(F738+(IF(C738="W",IF(F738&lt;23347,VLOOKUP(23346,Staffelung,2,FALSE)*365.25,IF(F738&gt;24990,VLOOKUP(24991,Staffelung,2,FALSE)*365.25,VLOOKUP(F738,Staffelung,2,FALSE)*365.25)),Gesamt!$B$26*365.25)))</f>
        <v>23741.25</v>
      </c>
      <c r="S738" s="52">
        <f t="shared" si="125"/>
        <v>23742</v>
      </c>
      <c r="T738" s="53">
        <f t="shared" si="120"/>
        <v>65</v>
      </c>
      <c r="U738" s="49">
        <f t="shared" si="126"/>
        <v>-50.997946611909654</v>
      </c>
      <c r="V738" s="50">
        <f>(Gesamt!$B$2-IF(I738=0,G738,I738))/365.25</f>
        <v>116</v>
      </c>
      <c r="W738" s="50">
        <f t="shared" si="121"/>
        <v>65.002053388090346</v>
      </c>
      <c r="X738" s="54">
        <f>(F738+(IF(C738="W",IF(F738&lt;23347,VLOOKUP(23346,Staffelung,2,FALSE)*365.25,IF(F738&gt;24990,VLOOKUP(24991,Staffelung,2,FALSE)*365.25,VLOOKUP(F738,Staffelung,2,FALSE)*365.25)),Gesamt!$B$26*365.25)))</f>
        <v>23741.25</v>
      </c>
      <c r="Y738" s="52">
        <f t="shared" si="127"/>
        <v>23742</v>
      </c>
      <c r="Z738" s="53">
        <f t="shared" si="122"/>
        <v>65</v>
      </c>
      <c r="AA738" s="55">
        <f>IF(YEAR(Y738)&lt;=YEAR(Gesamt!$B$2),0,IF(V738&lt;Gesamt!$B$32,(IF(I738=0,G738,I738)+365.25*Gesamt!$B$32),0))</f>
        <v>0</v>
      </c>
      <c r="AB738" s="56">
        <f>IF(U738&lt;Gesamt!$B$36,Gesamt!$C$36,IF(U738&lt;Gesamt!$B$37,Gesamt!$C$37,IF(U738&lt;Gesamt!$B$38,Gesamt!$C$38,Gesamt!$C$39)))</f>
        <v>0</v>
      </c>
      <c r="AC738" s="36">
        <f>IF(AA738&gt;0,IF(AA738&lt;X738,K738/12*Gesamt!$C$32*(1+L738)^(Gesamt!$B$32-VB!V738)*(1+$K$4),0),0)</f>
        <v>0</v>
      </c>
      <c r="AD738" s="36">
        <f>(AC738/Gesamt!$B$32*V738/((1+Gesamt!$B$29)^(Gesamt!$B$32-VB!V738))*(1+AB738))</f>
        <v>0</v>
      </c>
      <c r="AE738" s="55">
        <f>IF(YEAR($Y738)&lt;=YEAR(Gesamt!$B$2),0,IF($V738&lt;Gesamt!$B$33,(IF($I738=0,$G738,$I738)+365.25*Gesamt!$B$33),0))</f>
        <v>0</v>
      </c>
      <c r="AF738" s="36" t="b">
        <f>IF(AE738&gt;0,IF(AE738&lt;$Y738,$K738/12*Gesamt!$C$33*(1+$L738)^(Gesamt!$B$33-VB!$V738)*(1+$K$4),IF(W738&gt;=35,K738/12*Gesamt!$C$33*(1+L738)^(W738-VB!V738)*(1+$K$4),0)))</f>
        <v>0</v>
      </c>
      <c r="AG738" s="36">
        <f>IF(W738&gt;=40,(AF738/Gesamt!$B$33*V738/((1+Gesamt!$B$29)^(Gesamt!$B$33-VB!V738))*(1+AB738)),IF(W738&gt;=35,(AF738/W738*V738/((1+Gesamt!$B$29)^(W738-VB!V738))*(1+AB738)),0))</f>
        <v>0</v>
      </c>
    </row>
    <row r="739" spans="4:33" x14ac:dyDescent="0.15">
      <c r="D739" s="41"/>
      <c r="F739" s="40"/>
      <c r="G739" s="40"/>
      <c r="J739" s="47"/>
      <c r="K739" s="32">
        <f t="shared" si="123"/>
        <v>0</v>
      </c>
      <c r="L739" s="48">
        <v>1.4999999999999999E-2</v>
      </c>
      <c r="M739" s="49">
        <f t="shared" si="124"/>
        <v>-50.997946611909654</v>
      </c>
      <c r="N739" s="50">
        <f>(Gesamt!$B$2-IF(H739=0,G739,H739))/365.25</f>
        <v>116</v>
      </c>
      <c r="O739" s="50">
        <f t="shared" si="119"/>
        <v>65.002053388090346</v>
      </c>
      <c r="P739" s="51">
        <f>IF(AND(OR(AND(H739&lt;=Gesamt!$B$11,G739&lt;=Gesamt!$B$11),AND(H739&gt;0,H739&lt;=Gesamt!$B$11)), O739&gt;=Gesamt!$B$4),VLOOKUP(O739,Gesamt!$B$4:$C$9,2),0)</f>
        <v>12</v>
      </c>
      <c r="Q739" s="37">
        <f>IF(M739&gt;0,((P739*K739/12)/O739*N739*((1+L739)^M739))/((1+Gesamt!$B$29)^(O739-N739)),0)</f>
        <v>0</v>
      </c>
      <c r="R739" s="52">
        <f>(F739+(IF(C739="W",IF(F739&lt;23347,VLOOKUP(23346,Staffelung,2,FALSE)*365.25,IF(F739&gt;24990,VLOOKUP(24991,Staffelung,2,FALSE)*365.25,VLOOKUP(F739,Staffelung,2,FALSE)*365.25)),Gesamt!$B$26*365.25)))</f>
        <v>23741.25</v>
      </c>
      <c r="S739" s="52">
        <f t="shared" si="125"/>
        <v>23742</v>
      </c>
      <c r="T739" s="53">
        <f t="shared" si="120"/>
        <v>65</v>
      </c>
      <c r="U739" s="49">
        <f t="shared" si="126"/>
        <v>-50.997946611909654</v>
      </c>
      <c r="V739" s="50">
        <f>(Gesamt!$B$2-IF(I739=0,G739,I739))/365.25</f>
        <v>116</v>
      </c>
      <c r="W739" s="50">
        <f t="shared" si="121"/>
        <v>65.002053388090346</v>
      </c>
      <c r="X739" s="54">
        <f>(F739+(IF(C739="W",IF(F739&lt;23347,VLOOKUP(23346,Staffelung,2,FALSE)*365.25,IF(F739&gt;24990,VLOOKUP(24991,Staffelung,2,FALSE)*365.25,VLOOKUP(F739,Staffelung,2,FALSE)*365.25)),Gesamt!$B$26*365.25)))</f>
        <v>23741.25</v>
      </c>
      <c r="Y739" s="52">
        <f t="shared" si="127"/>
        <v>23742</v>
      </c>
      <c r="Z739" s="53">
        <f t="shared" si="122"/>
        <v>65</v>
      </c>
      <c r="AA739" s="55">
        <f>IF(YEAR(Y739)&lt;=YEAR(Gesamt!$B$2),0,IF(V739&lt;Gesamt!$B$32,(IF(I739=0,G739,I739)+365.25*Gesamt!$B$32),0))</f>
        <v>0</v>
      </c>
      <c r="AB739" s="56">
        <f>IF(U739&lt;Gesamt!$B$36,Gesamt!$C$36,IF(U739&lt;Gesamt!$B$37,Gesamt!$C$37,IF(U739&lt;Gesamt!$B$38,Gesamt!$C$38,Gesamt!$C$39)))</f>
        <v>0</v>
      </c>
      <c r="AC739" s="36">
        <f>IF(AA739&gt;0,IF(AA739&lt;X739,K739/12*Gesamt!$C$32*(1+L739)^(Gesamt!$B$32-VB!V739)*(1+$K$4),0),0)</f>
        <v>0</v>
      </c>
      <c r="AD739" s="36">
        <f>(AC739/Gesamt!$B$32*V739/((1+Gesamt!$B$29)^(Gesamt!$B$32-VB!V739))*(1+AB739))</f>
        <v>0</v>
      </c>
      <c r="AE739" s="55">
        <f>IF(YEAR($Y739)&lt;=YEAR(Gesamt!$B$2),0,IF($V739&lt;Gesamt!$B$33,(IF($I739=0,$G739,$I739)+365.25*Gesamt!$B$33),0))</f>
        <v>0</v>
      </c>
      <c r="AF739" s="36" t="b">
        <f>IF(AE739&gt;0,IF(AE739&lt;$Y739,$K739/12*Gesamt!$C$33*(1+$L739)^(Gesamt!$B$33-VB!$V739)*(1+$K$4),IF(W739&gt;=35,K739/12*Gesamt!$C$33*(1+L739)^(W739-VB!V739)*(1+$K$4),0)))</f>
        <v>0</v>
      </c>
      <c r="AG739" s="36">
        <f>IF(W739&gt;=40,(AF739/Gesamt!$B$33*V739/((1+Gesamt!$B$29)^(Gesamt!$B$33-VB!V739))*(1+AB739)),IF(W739&gt;=35,(AF739/W739*V739/((1+Gesamt!$B$29)^(W739-VB!V739))*(1+AB739)),0))</f>
        <v>0</v>
      </c>
    </row>
    <row r="740" spans="4:33" x14ac:dyDescent="0.15">
      <c r="D740" s="41"/>
      <c r="F740" s="40"/>
      <c r="G740" s="40"/>
      <c r="J740" s="47"/>
      <c r="K740" s="32">
        <f t="shared" si="123"/>
        <v>0</v>
      </c>
      <c r="L740" s="48">
        <v>1.4999999999999999E-2</v>
      </c>
      <c r="M740" s="49">
        <f t="shared" si="124"/>
        <v>-50.997946611909654</v>
      </c>
      <c r="N740" s="50">
        <f>(Gesamt!$B$2-IF(H740=0,G740,H740))/365.25</f>
        <v>116</v>
      </c>
      <c r="O740" s="50">
        <f t="shared" si="119"/>
        <v>65.002053388090346</v>
      </c>
      <c r="P740" s="51">
        <f>IF(AND(OR(AND(H740&lt;=Gesamt!$B$11,G740&lt;=Gesamt!$B$11),AND(H740&gt;0,H740&lt;=Gesamt!$B$11)), O740&gt;=Gesamt!$B$4),VLOOKUP(O740,Gesamt!$B$4:$C$9,2),0)</f>
        <v>12</v>
      </c>
      <c r="Q740" s="37">
        <f>IF(M740&gt;0,((P740*K740/12)/O740*N740*((1+L740)^M740))/((1+Gesamt!$B$29)^(O740-N740)),0)</f>
        <v>0</v>
      </c>
      <c r="R740" s="52">
        <f>(F740+(IF(C740="W",IF(F740&lt;23347,VLOOKUP(23346,Staffelung,2,FALSE)*365.25,IF(F740&gt;24990,VLOOKUP(24991,Staffelung,2,FALSE)*365.25,VLOOKUP(F740,Staffelung,2,FALSE)*365.25)),Gesamt!$B$26*365.25)))</f>
        <v>23741.25</v>
      </c>
      <c r="S740" s="52">
        <f t="shared" si="125"/>
        <v>23742</v>
      </c>
      <c r="T740" s="53">
        <f t="shared" si="120"/>
        <v>65</v>
      </c>
      <c r="U740" s="49">
        <f t="shared" si="126"/>
        <v>-50.997946611909654</v>
      </c>
      <c r="V740" s="50">
        <f>(Gesamt!$B$2-IF(I740=0,G740,I740))/365.25</f>
        <v>116</v>
      </c>
      <c r="W740" s="50">
        <f t="shared" si="121"/>
        <v>65.002053388090346</v>
      </c>
      <c r="X740" s="54">
        <f>(F740+(IF(C740="W",IF(F740&lt;23347,VLOOKUP(23346,Staffelung,2,FALSE)*365.25,IF(F740&gt;24990,VLOOKUP(24991,Staffelung,2,FALSE)*365.25,VLOOKUP(F740,Staffelung,2,FALSE)*365.25)),Gesamt!$B$26*365.25)))</f>
        <v>23741.25</v>
      </c>
      <c r="Y740" s="52">
        <f t="shared" si="127"/>
        <v>23742</v>
      </c>
      <c r="Z740" s="53">
        <f t="shared" si="122"/>
        <v>65</v>
      </c>
      <c r="AA740" s="55">
        <f>IF(YEAR(Y740)&lt;=YEAR(Gesamt!$B$2),0,IF(V740&lt;Gesamt!$B$32,(IF(I740=0,G740,I740)+365.25*Gesamt!$B$32),0))</f>
        <v>0</v>
      </c>
      <c r="AB740" s="56">
        <f>IF(U740&lt;Gesamt!$B$36,Gesamt!$C$36,IF(U740&lt;Gesamt!$B$37,Gesamt!$C$37,IF(U740&lt;Gesamt!$B$38,Gesamt!$C$38,Gesamt!$C$39)))</f>
        <v>0</v>
      </c>
      <c r="AC740" s="36">
        <f>IF(AA740&gt;0,IF(AA740&lt;X740,K740/12*Gesamt!$C$32*(1+L740)^(Gesamt!$B$32-VB!V740)*(1+$K$4),0),0)</f>
        <v>0</v>
      </c>
      <c r="AD740" s="36">
        <f>(AC740/Gesamt!$B$32*V740/((1+Gesamt!$B$29)^(Gesamt!$B$32-VB!V740))*(1+AB740))</f>
        <v>0</v>
      </c>
      <c r="AE740" s="55">
        <f>IF(YEAR($Y740)&lt;=YEAR(Gesamt!$B$2),0,IF($V740&lt;Gesamt!$B$33,(IF($I740=0,$G740,$I740)+365.25*Gesamt!$B$33),0))</f>
        <v>0</v>
      </c>
      <c r="AF740" s="36" t="b">
        <f>IF(AE740&gt;0,IF(AE740&lt;$Y740,$K740/12*Gesamt!$C$33*(1+$L740)^(Gesamt!$B$33-VB!$V740)*(1+$K$4),IF(W740&gt;=35,K740/12*Gesamt!$C$33*(1+L740)^(W740-VB!V740)*(1+$K$4),0)))</f>
        <v>0</v>
      </c>
      <c r="AG740" s="36">
        <f>IF(W740&gt;=40,(AF740/Gesamt!$B$33*V740/((1+Gesamt!$B$29)^(Gesamt!$B$33-VB!V740))*(1+AB740)),IF(W740&gt;=35,(AF740/W740*V740/((1+Gesamt!$B$29)^(W740-VB!V740))*(1+AB740)),0))</f>
        <v>0</v>
      </c>
    </row>
    <row r="741" spans="4:33" x14ac:dyDescent="0.15">
      <c r="D741" s="41"/>
      <c r="F741" s="40"/>
      <c r="G741" s="40"/>
      <c r="J741" s="47"/>
      <c r="K741" s="32">
        <f t="shared" si="123"/>
        <v>0</v>
      </c>
      <c r="L741" s="48">
        <v>1.4999999999999999E-2</v>
      </c>
      <c r="M741" s="49">
        <f t="shared" si="124"/>
        <v>-50.997946611909654</v>
      </c>
      <c r="N741" s="50">
        <f>(Gesamt!$B$2-IF(H741=0,G741,H741))/365.25</f>
        <v>116</v>
      </c>
      <c r="O741" s="50">
        <f t="shared" si="119"/>
        <v>65.002053388090346</v>
      </c>
      <c r="P741" s="51">
        <f>IF(AND(OR(AND(H741&lt;=Gesamt!$B$11,G741&lt;=Gesamt!$B$11),AND(H741&gt;0,H741&lt;=Gesamt!$B$11)), O741&gt;=Gesamt!$B$4),VLOOKUP(O741,Gesamt!$B$4:$C$9,2),0)</f>
        <v>12</v>
      </c>
      <c r="Q741" s="37">
        <f>IF(M741&gt;0,((P741*K741/12)/O741*N741*((1+L741)^M741))/((1+Gesamt!$B$29)^(O741-N741)),0)</f>
        <v>0</v>
      </c>
      <c r="R741" s="52">
        <f>(F741+(IF(C741="W",IF(F741&lt;23347,VLOOKUP(23346,Staffelung,2,FALSE)*365.25,IF(F741&gt;24990,VLOOKUP(24991,Staffelung,2,FALSE)*365.25,VLOOKUP(F741,Staffelung,2,FALSE)*365.25)),Gesamt!$B$26*365.25)))</f>
        <v>23741.25</v>
      </c>
      <c r="S741" s="52">
        <f t="shared" si="125"/>
        <v>23742</v>
      </c>
      <c r="T741" s="53">
        <f t="shared" si="120"/>
        <v>65</v>
      </c>
      <c r="U741" s="49">
        <f t="shared" si="126"/>
        <v>-50.997946611909654</v>
      </c>
      <c r="V741" s="50">
        <f>(Gesamt!$B$2-IF(I741=0,G741,I741))/365.25</f>
        <v>116</v>
      </c>
      <c r="W741" s="50">
        <f t="shared" si="121"/>
        <v>65.002053388090346</v>
      </c>
      <c r="X741" s="54">
        <f>(F741+(IF(C741="W",IF(F741&lt;23347,VLOOKUP(23346,Staffelung,2,FALSE)*365.25,IF(F741&gt;24990,VLOOKUP(24991,Staffelung,2,FALSE)*365.25,VLOOKUP(F741,Staffelung,2,FALSE)*365.25)),Gesamt!$B$26*365.25)))</f>
        <v>23741.25</v>
      </c>
      <c r="Y741" s="52">
        <f t="shared" si="127"/>
        <v>23742</v>
      </c>
      <c r="Z741" s="53">
        <f t="shared" si="122"/>
        <v>65</v>
      </c>
      <c r="AA741" s="55">
        <f>IF(YEAR(Y741)&lt;=YEAR(Gesamt!$B$2),0,IF(V741&lt;Gesamt!$B$32,(IF(I741=0,G741,I741)+365.25*Gesamt!$B$32),0))</f>
        <v>0</v>
      </c>
      <c r="AB741" s="56">
        <f>IF(U741&lt;Gesamt!$B$36,Gesamt!$C$36,IF(U741&lt;Gesamt!$B$37,Gesamt!$C$37,IF(U741&lt;Gesamt!$B$38,Gesamt!$C$38,Gesamt!$C$39)))</f>
        <v>0</v>
      </c>
      <c r="AC741" s="36">
        <f>IF(AA741&gt;0,IF(AA741&lt;X741,K741/12*Gesamt!$C$32*(1+L741)^(Gesamt!$B$32-VB!V741)*(1+$K$4),0),0)</f>
        <v>0</v>
      </c>
      <c r="AD741" s="36">
        <f>(AC741/Gesamt!$B$32*V741/((1+Gesamt!$B$29)^(Gesamt!$B$32-VB!V741))*(1+AB741))</f>
        <v>0</v>
      </c>
      <c r="AE741" s="55">
        <f>IF(YEAR($Y741)&lt;=YEAR(Gesamt!$B$2),0,IF($V741&lt;Gesamt!$B$33,(IF($I741=0,$G741,$I741)+365.25*Gesamt!$B$33),0))</f>
        <v>0</v>
      </c>
      <c r="AF741" s="36" t="b">
        <f>IF(AE741&gt;0,IF(AE741&lt;$Y741,$K741/12*Gesamt!$C$33*(1+$L741)^(Gesamt!$B$33-VB!$V741)*(1+$K$4),IF(W741&gt;=35,K741/12*Gesamt!$C$33*(1+L741)^(W741-VB!V741)*(1+$K$4),0)))</f>
        <v>0</v>
      </c>
      <c r="AG741" s="36">
        <f>IF(W741&gt;=40,(AF741/Gesamt!$B$33*V741/((1+Gesamt!$B$29)^(Gesamt!$B$33-VB!V741))*(1+AB741)),IF(W741&gt;=35,(AF741/W741*V741/((1+Gesamt!$B$29)^(W741-VB!V741))*(1+AB741)),0))</f>
        <v>0</v>
      </c>
    </row>
    <row r="742" spans="4:33" x14ac:dyDescent="0.15">
      <c r="D742" s="41"/>
      <c r="F742" s="40"/>
      <c r="G742" s="40"/>
      <c r="J742" s="47"/>
      <c r="K742" s="32">
        <f t="shared" si="123"/>
        <v>0</v>
      </c>
      <c r="L742" s="48">
        <v>1.4999999999999999E-2</v>
      </c>
      <c r="M742" s="49">
        <f t="shared" si="124"/>
        <v>-50.997946611909654</v>
      </c>
      <c r="N742" s="50">
        <f>(Gesamt!$B$2-IF(H742=0,G742,H742))/365.25</f>
        <v>116</v>
      </c>
      <c r="O742" s="50">
        <f t="shared" si="119"/>
        <v>65.002053388090346</v>
      </c>
      <c r="P742" s="51">
        <f>IF(AND(OR(AND(H742&lt;=Gesamt!$B$11,G742&lt;=Gesamt!$B$11),AND(H742&gt;0,H742&lt;=Gesamt!$B$11)), O742&gt;=Gesamt!$B$4),VLOOKUP(O742,Gesamt!$B$4:$C$9,2),0)</f>
        <v>12</v>
      </c>
      <c r="Q742" s="37">
        <f>IF(M742&gt;0,((P742*K742/12)/O742*N742*((1+L742)^M742))/((1+Gesamt!$B$29)^(O742-N742)),0)</f>
        <v>0</v>
      </c>
      <c r="R742" s="52">
        <f>(F742+(IF(C742="W",IF(F742&lt;23347,VLOOKUP(23346,Staffelung,2,FALSE)*365.25,IF(F742&gt;24990,VLOOKUP(24991,Staffelung,2,FALSE)*365.25,VLOOKUP(F742,Staffelung,2,FALSE)*365.25)),Gesamt!$B$26*365.25)))</f>
        <v>23741.25</v>
      </c>
      <c r="S742" s="52">
        <f t="shared" si="125"/>
        <v>23742</v>
      </c>
      <c r="T742" s="53">
        <f t="shared" si="120"/>
        <v>65</v>
      </c>
      <c r="U742" s="49">
        <f t="shared" si="126"/>
        <v>-50.997946611909654</v>
      </c>
      <c r="V742" s="50">
        <f>(Gesamt!$B$2-IF(I742=0,G742,I742))/365.25</f>
        <v>116</v>
      </c>
      <c r="W742" s="50">
        <f t="shared" si="121"/>
        <v>65.002053388090346</v>
      </c>
      <c r="X742" s="54">
        <f>(F742+(IF(C742="W",IF(F742&lt;23347,VLOOKUP(23346,Staffelung,2,FALSE)*365.25,IF(F742&gt;24990,VLOOKUP(24991,Staffelung,2,FALSE)*365.25,VLOOKUP(F742,Staffelung,2,FALSE)*365.25)),Gesamt!$B$26*365.25)))</f>
        <v>23741.25</v>
      </c>
      <c r="Y742" s="52">
        <f t="shared" si="127"/>
        <v>23742</v>
      </c>
      <c r="Z742" s="53">
        <f t="shared" si="122"/>
        <v>65</v>
      </c>
      <c r="AA742" s="55">
        <f>IF(YEAR(Y742)&lt;=YEAR(Gesamt!$B$2),0,IF(V742&lt;Gesamt!$B$32,(IF(I742=0,G742,I742)+365.25*Gesamt!$B$32),0))</f>
        <v>0</v>
      </c>
      <c r="AB742" s="56">
        <f>IF(U742&lt;Gesamt!$B$36,Gesamt!$C$36,IF(U742&lt;Gesamt!$B$37,Gesamt!$C$37,IF(U742&lt;Gesamt!$B$38,Gesamt!$C$38,Gesamt!$C$39)))</f>
        <v>0</v>
      </c>
      <c r="AC742" s="36">
        <f>IF(AA742&gt;0,IF(AA742&lt;X742,K742/12*Gesamt!$C$32*(1+L742)^(Gesamt!$B$32-VB!V742)*(1+$K$4),0),0)</f>
        <v>0</v>
      </c>
      <c r="AD742" s="36">
        <f>(AC742/Gesamt!$B$32*V742/((1+Gesamt!$B$29)^(Gesamt!$B$32-VB!V742))*(1+AB742))</f>
        <v>0</v>
      </c>
      <c r="AE742" s="55">
        <f>IF(YEAR($Y742)&lt;=YEAR(Gesamt!$B$2),0,IF($V742&lt;Gesamt!$B$33,(IF($I742=0,$G742,$I742)+365.25*Gesamt!$B$33),0))</f>
        <v>0</v>
      </c>
      <c r="AF742" s="36" t="b">
        <f>IF(AE742&gt;0,IF(AE742&lt;$Y742,$K742/12*Gesamt!$C$33*(1+$L742)^(Gesamt!$B$33-VB!$V742)*(1+$K$4),IF(W742&gt;=35,K742/12*Gesamt!$C$33*(1+L742)^(W742-VB!V742)*(1+$K$4),0)))</f>
        <v>0</v>
      </c>
      <c r="AG742" s="36">
        <f>IF(W742&gt;=40,(AF742/Gesamt!$B$33*V742/((1+Gesamt!$B$29)^(Gesamt!$B$33-VB!V742))*(1+AB742)),IF(W742&gt;=35,(AF742/W742*V742/((1+Gesamt!$B$29)^(W742-VB!V742))*(1+AB742)),0))</f>
        <v>0</v>
      </c>
    </row>
    <row r="743" spans="4:33" x14ac:dyDescent="0.15">
      <c r="D743" s="41"/>
      <c r="F743" s="40"/>
      <c r="G743" s="40"/>
      <c r="J743" s="47"/>
      <c r="K743" s="32">
        <f t="shared" si="123"/>
        <v>0</v>
      </c>
      <c r="L743" s="48">
        <v>1.4999999999999999E-2</v>
      </c>
      <c r="M743" s="49">
        <f t="shared" si="124"/>
        <v>-50.997946611909654</v>
      </c>
      <c r="N743" s="50">
        <f>(Gesamt!$B$2-IF(H743=0,G743,H743))/365.25</f>
        <v>116</v>
      </c>
      <c r="O743" s="50">
        <f t="shared" si="119"/>
        <v>65.002053388090346</v>
      </c>
      <c r="P743" s="51">
        <f>IF(AND(OR(AND(H743&lt;=Gesamt!$B$11,G743&lt;=Gesamt!$B$11),AND(H743&gt;0,H743&lt;=Gesamt!$B$11)), O743&gt;=Gesamt!$B$4),VLOOKUP(O743,Gesamt!$B$4:$C$9,2),0)</f>
        <v>12</v>
      </c>
      <c r="Q743" s="37">
        <f>IF(M743&gt;0,((P743*K743/12)/O743*N743*((1+L743)^M743))/((1+Gesamt!$B$29)^(O743-N743)),0)</f>
        <v>0</v>
      </c>
      <c r="R743" s="52">
        <f>(F743+(IF(C743="W",IF(F743&lt;23347,VLOOKUP(23346,Staffelung,2,FALSE)*365.25,IF(F743&gt;24990,VLOOKUP(24991,Staffelung,2,FALSE)*365.25,VLOOKUP(F743,Staffelung,2,FALSE)*365.25)),Gesamt!$B$26*365.25)))</f>
        <v>23741.25</v>
      </c>
      <c r="S743" s="52">
        <f t="shared" si="125"/>
        <v>23742</v>
      </c>
      <c r="T743" s="53">
        <f t="shared" si="120"/>
        <v>65</v>
      </c>
      <c r="U743" s="49">
        <f t="shared" si="126"/>
        <v>-50.997946611909654</v>
      </c>
      <c r="V743" s="50">
        <f>(Gesamt!$B$2-IF(I743=0,G743,I743))/365.25</f>
        <v>116</v>
      </c>
      <c r="W743" s="50">
        <f t="shared" si="121"/>
        <v>65.002053388090346</v>
      </c>
      <c r="X743" s="54">
        <f>(F743+(IF(C743="W",IF(F743&lt;23347,VLOOKUP(23346,Staffelung,2,FALSE)*365.25,IF(F743&gt;24990,VLOOKUP(24991,Staffelung,2,FALSE)*365.25,VLOOKUP(F743,Staffelung,2,FALSE)*365.25)),Gesamt!$B$26*365.25)))</f>
        <v>23741.25</v>
      </c>
      <c r="Y743" s="52">
        <f t="shared" si="127"/>
        <v>23742</v>
      </c>
      <c r="Z743" s="53">
        <f t="shared" si="122"/>
        <v>65</v>
      </c>
      <c r="AA743" s="55">
        <f>IF(YEAR(Y743)&lt;=YEAR(Gesamt!$B$2),0,IF(V743&lt;Gesamt!$B$32,(IF(I743=0,G743,I743)+365.25*Gesamt!$B$32),0))</f>
        <v>0</v>
      </c>
      <c r="AB743" s="56">
        <f>IF(U743&lt;Gesamt!$B$36,Gesamt!$C$36,IF(U743&lt;Gesamt!$B$37,Gesamt!$C$37,IF(U743&lt;Gesamt!$B$38,Gesamt!$C$38,Gesamt!$C$39)))</f>
        <v>0</v>
      </c>
      <c r="AC743" s="36">
        <f>IF(AA743&gt;0,IF(AA743&lt;X743,K743/12*Gesamt!$C$32*(1+L743)^(Gesamt!$B$32-VB!V743)*(1+$K$4),0),0)</f>
        <v>0</v>
      </c>
      <c r="AD743" s="36">
        <f>(AC743/Gesamt!$B$32*V743/((1+Gesamt!$B$29)^(Gesamt!$B$32-VB!V743))*(1+AB743))</f>
        <v>0</v>
      </c>
      <c r="AE743" s="55">
        <f>IF(YEAR($Y743)&lt;=YEAR(Gesamt!$B$2),0,IF($V743&lt;Gesamt!$B$33,(IF($I743=0,$G743,$I743)+365.25*Gesamt!$B$33),0))</f>
        <v>0</v>
      </c>
      <c r="AF743" s="36" t="b">
        <f>IF(AE743&gt;0,IF(AE743&lt;$Y743,$K743/12*Gesamt!$C$33*(1+$L743)^(Gesamt!$B$33-VB!$V743)*(1+$K$4),IF(W743&gt;=35,K743/12*Gesamt!$C$33*(1+L743)^(W743-VB!V743)*(1+$K$4),0)))</f>
        <v>0</v>
      </c>
      <c r="AG743" s="36">
        <f>IF(W743&gt;=40,(AF743/Gesamt!$B$33*V743/((1+Gesamt!$B$29)^(Gesamt!$B$33-VB!V743))*(1+AB743)),IF(W743&gt;=35,(AF743/W743*V743/((1+Gesamt!$B$29)^(W743-VB!V743))*(1+AB743)),0))</f>
        <v>0</v>
      </c>
    </row>
    <row r="744" spans="4:33" x14ac:dyDescent="0.15">
      <c r="D744" s="41"/>
      <c r="F744" s="40"/>
      <c r="G744" s="40"/>
      <c r="J744" s="47"/>
      <c r="K744" s="32">
        <f t="shared" si="123"/>
        <v>0</v>
      </c>
      <c r="L744" s="48">
        <v>1.4999999999999999E-2</v>
      </c>
      <c r="M744" s="49">
        <f t="shared" si="124"/>
        <v>-50.997946611909654</v>
      </c>
      <c r="N744" s="50">
        <f>(Gesamt!$B$2-IF(H744=0,G744,H744))/365.25</f>
        <v>116</v>
      </c>
      <c r="O744" s="50">
        <f t="shared" si="119"/>
        <v>65.002053388090346</v>
      </c>
      <c r="P744" s="51">
        <f>IF(AND(OR(AND(H744&lt;=Gesamt!$B$11,G744&lt;=Gesamt!$B$11),AND(H744&gt;0,H744&lt;=Gesamt!$B$11)), O744&gt;=Gesamt!$B$4),VLOOKUP(O744,Gesamt!$B$4:$C$9,2),0)</f>
        <v>12</v>
      </c>
      <c r="Q744" s="37">
        <f>IF(M744&gt;0,((P744*K744/12)/O744*N744*((1+L744)^M744))/((1+Gesamt!$B$29)^(O744-N744)),0)</f>
        <v>0</v>
      </c>
      <c r="R744" s="52">
        <f>(F744+(IF(C744="W",IF(F744&lt;23347,VLOOKUP(23346,Staffelung,2,FALSE)*365.25,IF(F744&gt;24990,VLOOKUP(24991,Staffelung,2,FALSE)*365.25,VLOOKUP(F744,Staffelung,2,FALSE)*365.25)),Gesamt!$B$26*365.25)))</f>
        <v>23741.25</v>
      </c>
      <c r="S744" s="52">
        <f t="shared" si="125"/>
        <v>23742</v>
      </c>
      <c r="T744" s="53">
        <f t="shared" si="120"/>
        <v>65</v>
      </c>
      <c r="U744" s="49">
        <f t="shared" si="126"/>
        <v>-50.997946611909654</v>
      </c>
      <c r="V744" s="50">
        <f>(Gesamt!$B$2-IF(I744=0,G744,I744))/365.25</f>
        <v>116</v>
      </c>
      <c r="W744" s="50">
        <f t="shared" si="121"/>
        <v>65.002053388090346</v>
      </c>
      <c r="X744" s="54">
        <f>(F744+(IF(C744="W",IF(F744&lt;23347,VLOOKUP(23346,Staffelung,2,FALSE)*365.25,IF(F744&gt;24990,VLOOKUP(24991,Staffelung,2,FALSE)*365.25,VLOOKUP(F744,Staffelung,2,FALSE)*365.25)),Gesamt!$B$26*365.25)))</f>
        <v>23741.25</v>
      </c>
      <c r="Y744" s="52">
        <f t="shared" si="127"/>
        <v>23742</v>
      </c>
      <c r="Z744" s="53">
        <f t="shared" si="122"/>
        <v>65</v>
      </c>
      <c r="AA744" s="55">
        <f>IF(YEAR(Y744)&lt;=YEAR(Gesamt!$B$2),0,IF(V744&lt;Gesamt!$B$32,(IF(I744=0,G744,I744)+365.25*Gesamt!$B$32),0))</f>
        <v>0</v>
      </c>
      <c r="AB744" s="56">
        <f>IF(U744&lt;Gesamt!$B$36,Gesamt!$C$36,IF(U744&lt;Gesamt!$B$37,Gesamt!$C$37,IF(U744&lt;Gesamt!$B$38,Gesamt!$C$38,Gesamt!$C$39)))</f>
        <v>0</v>
      </c>
      <c r="AC744" s="36">
        <f>IF(AA744&gt;0,IF(AA744&lt;X744,K744/12*Gesamt!$C$32*(1+L744)^(Gesamt!$B$32-VB!V744)*(1+$K$4),0),0)</f>
        <v>0</v>
      </c>
      <c r="AD744" s="36">
        <f>(AC744/Gesamt!$B$32*V744/((1+Gesamt!$B$29)^(Gesamt!$B$32-VB!V744))*(1+AB744))</f>
        <v>0</v>
      </c>
      <c r="AE744" s="55">
        <f>IF(YEAR($Y744)&lt;=YEAR(Gesamt!$B$2),0,IF($V744&lt;Gesamt!$B$33,(IF($I744=0,$G744,$I744)+365.25*Gesamt!$B$33),0))</f>
        <v>0</v>
      </c>
      <c r="AF744" s="36" t="b">
        <f>IF(AE744&gt;0,IF(AE744&lt;$Y744,$K744/12*Gesamt!$C$33*(1+$L744)^(Gesamt!$B$33-VB!$V744)*(1+$K$4),IF(W744&gt;=35,K744/12*Gesamt!$C$33*(1+L744)^(W744-VB!V744)*(1+$K$4),0)))</f>
        <v>0</v>
      </c>
      <c r="AG744" s="36">
        <f>IF(W744&gt;=40,(AF744/Gesamt!$B$33*V744/((1+Gesamt!$B$29)^(Gesamt!$B$33-VB!V744))*(1+AB744)),IF(W744&gt;=35,(AF744/W744*V744/((1+Gesamt!$B$29)^(W744-VB!V744))*(1+AB744)),0))</f>
        <v>0</v>
      </c>
    </row>
    <row r="745" spans="4:33" x14ac:dyDescent="0.15">
      <c r="D745" s="41"/>
      <c r="F745" s="40"/>
      <c r="G745" s="40"/>
      <c r="J745" s="47"/>
      <c r="K745" s="32">
        <f t="shared" si="123"/>
        <v>0</v>
      </c>
      <c r="L745" s="48">
        <v>1.4999999999999999E-2</v>
      </c>
      <c r="M745" s="49">
        <f t="shared" si="124"/>
        <v>-50.997946611909654</v>
      </c>
      <c r="N745" s="50">
        <f>(Gesamt!$B$2-IF(H745=0,G745,H745))/365.25</f>
        <v>116</v>
      </c>
      <c r="O745" s="50">
        <f t="shared" si="119"/>
        <v>65.002053388090346</v>
      </c>
      <c r="P745" s="51">
        <f>IF(AND(OR(AND(H745&lt;=Gesamt!$B$11,G745&lt;=Gesamt!$B$11),AND(H745&gt;0,H745&lt;=Gesamt!$B$11)), O745&gt;=Gesamt!$B$4),VLOOKUP(O745,Gesamt!$B$4:$C$9,2),0)</f>
        <v>12</v>
      </c>
      <c r="Q745" s="37">
        <f>IF(M745&gt;0,((P745*K745/12)/O745*N745*((1+L745)^M745))/((1+Gesamt!$B$29)^(O745-N745)),0)</f>
        <v>0</v>
      </c>
      <c r="R745" s="52">
        <f>(F745+(IF(C745="W",IF(F745&lt;23347,VLOOKUP(23346,Staffelung,2,FALSE)*365.25,IF(F745&gt;24990,VLOOKUP(24991,Staffelung,2,FALSE)*365.25,VLOOKUP(F745,Staffelung,2,FALSE)*365.25)),Gesamt!$B$26*365.25)))</f>
        <v>23741.25</v>
      </c>
      <c r="S745" s="52">
        <f t="shared" si="125"/>
        <v>23742</v>
      </c>
      <c r="T745" s="53">
        <f t="shared" si="120"/>
        <v>65</v>
      </c>
      <c r="U745" s="49">
        <f t="shared" si="126"/>
        <v>-50.997946611909654</v>
      </c>
      <c r="V745" s="50">
        <f>(Gesamt!$B$2-IF(I745=0,G745,I745))/365.25</f>
        <v>116</v>
      </c>
      <c r="W745" s="50">
        <f t="shared" si="121"/>
        <v>65.002053388090346</v>
      </c>
      <c r="X745" s="54">
        <f>(F745+(IF(C745="W",IF(F745&lt;23347,VLOOKUP(23346,Staffelung,2,FALSE)*365.25,IF(F745&gt;24990,VLOOKUP(24991,Staffelung,2,FALSE)*365.25,VLOOKUP(F745,Staffelung,2,FALSE)*365.25)),Gesamt!$B$26*365.25)))</f>
        <v>23741.25</v>
      </c>
      <c r="Y745" s="52">
        <f t="shared" si="127"/>
        <v>23742</v>
      </c>
      <c r="Z745" s="53">
        <f t="shared" si="122"/>
        <v>65</v>
      </c>
      <c r="AA745" s="55">
        <f>IF(YEAR(Y745)&lt;=YEAR(Gesamt!$B$2),0,IF(V745&lt;Gesamt!$B$32,(IF(I745=0,G745,I745)+365.25*Gesamt!$B$32),0))</f>
        <v>0</v>
      </c>
      <c r="AB745" s="56">
        <f>IF(U745&lt;Gesamt!$B$36,Gesamt!$C$36,IF(U745&lt;Gesamt!$B$37,Gesamt!$C$37,IF(U745&lt;Gesamt!$B$38,Gesamt!$C$38,Gesamt!$C$39)))</f>
        <v>0</v>
      </c>
      <c r="AC745" s="36">
        <f>IF(AA745&gt;0,IF(AA745&lt;X745,K745/12*Gesamt!$C$32*(1+L745)^(Gesamt!$B$32-VB!V745)*(1+$K$4),0),0)</f>
        <v>0</v>
      </c>
      <c r="AD745" s="36">
        <f>(AC745/Gesamt!$B$32*V745/((1+Gesamt!$B$29)^(Gesamt!$B$32-VB!V745))*(1+AB745))</f>
        <v>0</v>
      </c>
      <c r="AE745" s="55">
        <f>IF(YEAR($Y745)&lt;=YEAR(Gesamt!$B$2),0,IF($V745&lt;Gesamt!$B$33,(IF($I745=0,$G745,$I745)+365.25*Gesamt!$B$33),0))</f>
        <v>0</v>
      </c>
      <c r="AF745" s="36" t="b">
        <f>IF(AE745&gt;0,IF(AE745&lt;$Y745,$K745/12*Gesamt!$C$33*(1+$L745)^(Gesamt!$B$33-VB!$V745)*(1+$K$4),IF(W745&gt;=35,K745/12*Gesamt!$C$33*(1+L745)^(W745-VB!V745)*(1+$K$4),0)))</f>
        <v>0</v>
      </c>
      <c r="AG745" s="36">
        <f>IF(W745&gt;=40,(AF745/Gesamt!$B$33*V745/((1+Gesamt!$B$29)^(Gesamt!$B$33-VB!V745))*(1+AB745)),IF(W745&gt;=35,(AF745/W745*V745/((1+Gesamt!$B$29)^(W745-VB!V745))*(1+AB745)),0))</f>
        <v>0</v>
      </c>
    </row>
    <row r="746" spans="4:33" x14ac:dyDescent="0.15">
      <c r="D746" s="41"/>
      <c r="F746" s="40"/>
      <c r="G746" s="40"/>
      <c r="J746" s="47"/>
      <c r="K746" s="32">
        <f t="shared" si="123"/>
        <v>0</v>
      </c>
      <c r="L746" s="48">
        <v>1.4999999999999999E-2</v>
      </c>
      <c r="M746" s="49">
        <f t="shared" si="124"/>
        <v>-50.997946611909654</v>
      </c>
      <c r="N746" s="50">
        <f>(Gesamt!$B$2-IF(H746=0,G746,H746))/365.25</f>
        <v>116</v>
      </c>
      <c r="O746" s="50">
        <f t="shared" si="119"/>
        <v>65.002053388090346</v>
      </c>
      <c r="P746" s="51">
        <f>IF(AND(OR(AND(H746&lt;=Gesamt!$B$11,G746&lt;=Gesamt!$B$11),AND(H746&gt;0,H746&lt;=Gesamt!$B$11)), O746&gt;=Gesamt!$B$4),VLOOKUP(O746,Gesamt!$B$4:$C$9,2),0)</f>
        <v>12</v>
      </c>
      <c r="Q746" s="37">
        <f>IF(M746&gt;0,((P746*K746/12)/O746*N746*((1+L746)^M746))/((1+Gesamt!$B$29)^(O746-N746)),0)</f>
        <v>0</v>
      </c>
      <c r="R746" s="52">
        <f>(F746+(IF(C746="W",IF(F746&lt;23347,VLOOKUP(23346,Staffelung,2,FALSE)*365.25,IF(F746&gt;24990,VLOOKUP(24991,Staffelung,2,FALSE)*365.25,VLOOKUP(F746,Staffelung,2,FALSE)*365.25)),Gesamt!$B$26*365.25)))</f>
        <v>23741.25</v>
      </c>
      <c r="S746" s="52">
        <f t="shared" si="125"/>
        <v>23742</v>
      </c>
      <c r="T746" s="53">
        <f t="shared" si="120"/>
        <v>65</v>
      </c>
      <c r="U746" s="49">
        <f t="shared" si="126"/>
        <v>-50.997946611909654</v>
      </c>
      <c r="V746" s="50">
        <f>(Gesamt!$B$2-IF(I746=0,G746,I746))/365.25</f>
        <v>116</v>
      </c>
      <c r="W746" s="50">
        <f t="shared" si="121"/>
        <v>65.002053388090346</v>
      </c>
      <c r="X746" s="54">
        <f>(F746+(IF(C746="W",IF(F746&lt;23347,VLOOKUP(23346,Staffelung,2,FALSE)*365.25,IF(F746&gt;24990,VLOOKUP(24991,Staffelung,2,FALSE)*365.25,VLOOKUP(F746,Staffelung,2,FALSE)*365.25)),Gesamt!$B$26*365.25)))</f>
        <v>23741.25</v>
      </c>
      <c r="Y746" s="52">
        <f t="shared" si="127"/>
        <v>23742</v>
      </c>
      <c r="Z746" s="53">
        <f t="shared" si="122"/>
        <v>65</v>
      </c>
      <c r="AA746" s="55">
        <f>IF(YEAR(Y746)&lt;=YEAR(Gesamt!$B$2),0,IF(V746&lt;Gesamt!$B$32,(IF(I746=0,G746,I746)+365.25*Gesamt!$B$32),0))</f>
        <v>0</v>
      </c>
      <c r="AB746" s="56">
        <f>IF(U746&lt;Gesamt!$B$36,Gesamt!$C$36,IF(U746&lt;Gesamt!$B$37,Gesamt!$C$37,IF(U746&lt;Gesamt!$B$38,Gesamt!$C$38,Gesamt!$C$39)))</f>
        <v>0</v>
      </c>
      <c r="AC746" s="36">
        <f>IF(AA746&gt;0,IF(AA746&lt;X746,K746/12*Gesamt!$C$32*(1+L746)^(Gesamt!$B$32-VB!V746)*(1+$K$4),0),0)</f>
        <v>0</v>
      </c>
      <c r="AD746" s="36">
        <f>(AC746/Gesamt!$B$32*V746/((1+Gesamt!$B$29)^(Gesamt!$B$32-VB!V746))*(1+AB746))</f>
        <v>0</v>
      </c>
      <c r="AE746" s="55">
        <f>IF(YEAR($Y746)&lt;=YEAR(Gesamt!$B$2),0,IF($V746&lt;Gesamt!$B$33,(IF($I746=0,$G746,$I746)+365.25*Gesamt!$B$33),0))</f>
        <v>0</v>
      </c>
      <c r="AF746" s="36" t="b">
        <f>IF(AE746&gt;0,IF(AE746&lt;$Y746,$K746/12*Gesamt!$C$33*(1+$L746)^(Gesamt!$B$33-VB!$V746)*(1+$K$4),IF(W746&gt;=35,K746/12*Gesamt!$C$33*(1+L746)^(W746-VB!V746)*(1+$K$4),0)))</f>
        <v>0</v>
      </c>
      <c r="AG746" s="36">
        <f>IF(W746&gt;=40,(AF746/Gesamt!$B$33*V746/((1+Gesamt!$B$29)^(Gesamt!$B$33-VB!V746))*(1+AB746)),IF(W746&gt;=35,(AF746/W746*V746/((1+Gesamt!$B$29)^(W746-VB!V746))*(1+AB746)),0))</f>
        <v>0</v>
      </c>
    </row>
    <row r="747" spans="4:33" x14ac:dyDescent="0.15">
      <c r="D747" s="41"/>
      <c r="F747" s="40"/>
      <c r="G747" s="40"/>
      <c r="J747" s="47"/>
      <c r="K747" s="32">
        <f t="shared" si="123"/>
        <v>0</v>
      </c>
      <c r="L747" s="48">
        <v>1.4999999999999999E-2</v>
      </c>
      <c r="M747" s="49">
        <f t="shared" si="124"/>
        <v>-50.997946611909654</v>
      </c>
      <c r="N747" s="50">
        <f>(Gesamt!$B$2-IF(H747=0,G747,H747))/365.25</f>
        <v>116</v>
      </c>
      <c r="O747" s="50">
        <f t="shared" si="119"/>
        <v>65.002053388090346</v>
      </c>
      <c r="P747" s="51">
        <f>IF(AND(OR(AND(H747&lt;=Gesamt!$B$11,G747&lt;=Gesamt!$B$11),AND(H747&gt;0,H747&lt;=Gesamt!$B$11)), O747&gt;=Gesamt!$B$4),VLOOKUP(O747,Gesamt!$B$4:$C$9,2),0)</f>
        <v>12</v>
      </c>
      <c r="Q747" s="37">
        <f>IF(M747&gt;0,((P747*K747/12)/O747*N747*((1+L747)^M747))/((1+Gesamt!$B$29)^(O747-N747)),0)</f>
        <v>0</v>
      </c>
      <c r="R747" s="52">
        <f>(F747+(IF(C747="W",IF(F747&lt;23347,VLOOKUP(23346,Staffelung,2,FALSE)*365.25,IF(F747&gt;24990,VLOOKUP(24991,Staffelung,2,FALSE)*365.25,VLOOKUP(F747,Staffelung,2,FALSE)*365.25)),Gesamt!$B$26*365.25)))</f>
        <v>23741.25</v>
      </c>
      <c r="S747" s="52">
        <f t="shared" si="125"/>
        <v>23742</v>
      </c>
      <c r="T747" s="53">
        <f t="shared" si="120"/>
        <v>65</v>
      </c>
      <c r="U747" s="49">
        <f t="shared" si="126"/>
        <v>-50.997946611909654</v>
      </c>
      <c r="V747" s="50">
        <f>(Gesamt!$B$2-IF(I747=0,G747,I747))/365.25</f>
        <v>116</v>
      </c>
      <c r="W747" s="50">
        <f t="shared" si="121"/>
        <v>65.002053388090346</v>
      </c>
      <c r="X747" s="54">
        <f>(F747+(IF(C747="W",IF(F747&lt;23347,VLOOKUP(23346,Staffelung,2,FALSE)*365.25,IF(F747&gt;24990,VLOOKUP(24991,Staffelung,2,FALSE)*365.25,VLOOKUP(F747,Staffelung,2,FALSE)*365.25)),Gesamt!$B$26*365.25)))</f>
        <v>23741.25</v>
      </c>
      <c r="Y747" s="52">
        <f t="shared" si="127"/>
        <v>23742</v>
      </c>
      <c r="Z747" s="53">
        <f t="shared" si="122"/>
        <v>65</v>
      </c>
      <c r="AA747" s="55">
        <f>IF(YEAR(Y747)&lt;=YEAR(Gesamt!$B$2),0,IF(V747&lt;Gesamt!$B$32,(IF(I747=0,G747,I747)+365.25*Gesamt!$B$32),0))</f>
        <v>0</v>
      </c>
      <c r="AB747" s="56">
        <f>IF(U747&lt;Gesamt!$B$36,Gesamt!$C$36,IF(U747&lt;Gesamt!$B$37,Gesamt!$C$37,IF(U747&lt;Gesamt!$B$38,Gesamt!$C$38,Gesamt!$C$39)))</f>
        <v>0</v>
      </c>
      <c r="AC747" s="36">
        <f>IF(AA747&gt;0,IF(AA747&lt;X747,K747/12*Gesamt!$C$32*(1+L747)^(Gesamt!$B$32-VB!V747)*(1+$K$4),0),0)</f>
        <v>0</v>
      </c>
      <c r="AD747" s="36">
        <f>(AC747/Gesamt!$B$32*V747/((1+Gesamt!$B$29)^(Gesamt!$B$32-VB!V747))*(1+AB747))</f>
        <v>0</v>
      </c>
      <c r="AE747" s="55">
        <f>IF(YEAR($Y747)&lt;=YEAR(Gesamt!$B$2),0,IF($V747&lt;Gesamt!$B$33,(IF($I747=0,$G747,$I747)+365.25*Gesamt!$B$33),0))</f>
        <v>0</v>
      </c>
      <c r="AF747" s="36" t="b">
        <f>IF(AE747&gt;0,IF(AE747&lt;$Y747,$K747/12*Gesamt!$C$33*(1+$L747)^(Gesamt!$B$33-VB!$V747)*(1+$K$4),IF(W747&gt;=35,K747/12*Gesamt!$C$33*(1+L747)^(W747-VB!V747)*(1+$K$4),0)))</f>
        <v>0</v>
      </c>
      <c r="AG747" s="36">
        <f>IF(W747&gt;=40,(AF747/Gesamt!$B$33*V747/((1+Gesamt!$B$29)^(Gesamt!$B$33-VB!V747))*(1+AB747)),IF(W747&gt;=35,(AF747/W747*V747/((1+Gesamt!$B$29)^(W747-VB!V747))*(1+AB747)),0))</f>
        <v>0</v>
      </c>
    </row>
    <row r="748" spans="4:33" x14ac:dyDescent="0.15">
      <c r="D748" s="41"/>
      <c r="F748" s="40"/>
      <c r="G748" s="40"/>
      <c r="J748" s="47"/>
      <c r="K748" s="32">
        <f t="shared" si="123"/>
        <v>0</v>
      </c>
      <c r="L748" s="48">
        <v>1.4999999999999999E-2</v>
      </c>
      <c r="M748" s="49">
        <f t="shared" si="124"/>
        <v>-50.997946611909654</v>
      </c>
      <c r="N748" s="50">
        <f>(Gesamt!$B$2-IF(H748=0,G748,H748))/365.25</f>
        <v>116</v>
      </c>
      <c r="O748" s="50">
        <f t="shared" si="119"/>
        <v>65.002053388090346</v>
      </c>
      <c r="P748" s="51">
        <f>IF(AND(OR(AND(H748&lt;=Gesamt!$B$11,G748&lt;=Gesamt!$B$11),AND(H748&gt;0,H748&lt;=Gesamt!$B$11)), O748&gt;=Gesamt!$B$4),VLOOKUP(O748,Gesamt!$B$4:$C$9,2),0)</f>
        <v>12</v>
      </c>
      <c r="Q748" s="37">
        <f>IF(M748&gt;0,((P748*K748/12)/O748*N748*((1+L748)^M748))/((1+Gesamt!$B$29)^(O748-N748)),0)</f>
        <v>0</v>
      </c>
      <c r="R748" s="52">
        <f>(F748+(IF(C748="W",IF(F748&lt;23347,VLOOKUP(23346,Staffelung,2,FALSE)*365.25,IF(F748&gt;24990,VLOOKUP(24991,Staffelung,2,FALSE)*365.25,VLOOKUP(F748,Staffelung,2,FALSE)*365.25)),Gesamt!$B$26*365.25)))</f>
        <v>23741.25</v>
      </c>
      <c r="S748" s="52">
        <f t="shared" si="125"/>
        <v>23742</v>
      </c>
      <c r="T748" s="53">
        <f t="shared" si="120"/>
        <v>65</v>
      </c>
      <c r="U748" s="49">
        <f t="shared" si="126"/>
        <v>-50.997946611909654</v>
      </c>
      <c r="V748" s="50">
        <f>(Gesamt!$B$2-IF(I748=0,G748,I748))/365.25</f>
        <v>116</v>
      </c>
      <c r="W748" s="50">
        <f t="shared" si="121"/>
        <v>65.002053388090346</v>
      </c>
      <c r="X748" s="54">
        <f>(F748+(IF(C748="W",IF(F748&lt;23347,VLOOKUP(23346,Staffelung,2,FALSE)*365.25,IF(F748&gt;24990,VLOOKUP(24991,Staffelung,2,FALSE)*365.25,VLOOKUP(F748,Staffelung,2,FALSE)*365.25)),Gesamt!$B$26*365.25)))</f>
        <v>23741.25</v>
      </c>
      <c r="Y748" s="52">
        <f t="shared" si="127"/>
        <v>23742</v>
      </c>
      <c r="Z748" s="53">
        <f t="shared" si="122"/>
        <v>65</v>
      </c>
      <c r="AA748" s="55">
        <f>IF(YEAR(Y748)&lt;=YEAR(Gesamt!$B$2),0,IF(V748&lt;Gesamt!$B$32,(IF(I748=0,G748,I748)+365.25*Gesamt!$B$32),0))</f>
        <v>0</v>
      </c>
      <c r="AB748" s="56">
        <f>IF(U748&lt;Gesamt!$B$36,Gesamt!$C$36,IF(U748&lt;Gesamt!$B$37,Gesamt!$C$37,IF(U748&lt;Gesamt!$B$38,Gesamt!$C$38,Gesamt!$C$39)))</f>
        <v>0</v>
      </c>
      <c r="AC748" s="36">
        <f>IF(AA748&gt;0,IF(AA748&lt;X748,K748/12*Gesamt!$C$32*(1+L748)^(Gesamt!$B$32-VB!V748)*(1+$K$4),0),0)</f>
        <v>0</v>
      </c>
      <c r="AD748" s="36">
        <f>(AC748/Gesamt!$B$32*V748/((1+Gesamt!$B$29)^(Gesamt!$B$32-VB!V748))*(1+AB748))</f>
        <v>0</v>
      </c>
      <c r="AE748" s="55">
        <f>IF(YEAR($Y748)&lt;=YEAR(Gesamt!$B$2),0,IF($V748&lt;Gesamt!$B$33,(IF($I748=0,$G748,$I748)+365.25*Gesamt!$B$33),0))</f>
        <v>0</v>
      </c>
      <c r="AF748" s="36" t="b">
        <f>IF(AE748&gt;0,IF(AE748&lt;$Y748,$K748/12*Gesamt!$C$33*(1+$L748)^(Gesamt!$B$33-VB!$V748)*(1+$K$4),IF(W748&gt;=35,K748/12*Gesamt!$C$33*(1+L748)^(W748-VB!V748)*(1+$K$4),0)))</f>
        <v>0</v>
      </c>
      <c r="AG748" s="36">
        <f>IF(W748&gt;=40,(AF748/Gesamt!$B$33*V748/((1+Gesamt!$B$29)^(Gesamt!$B$33-VB!V748))*(1+AB748)),IF(W748&gt;=35,(AF748/W748*V748/((1+Gesamt!$B$29)^(W748-VB!V748))*(1+AB748)),0))</f>
        <v>0</v>
      </c>
    </row>
    <row r="749" spans="4:33" x14ac:dyDescent="0.15">
      <c r="D749" s="41"/>
      <c r="F749" s="40"/>
      <c r="G749" s="40"/>
      <c r="J749" s="47"/>
      <c r="K749" s="32">
        <f t="shared" si="123"/>
        <v>0</v>
      </c>
      <c r="L749" s="48">
        <v>1.4999999999999999E-2</v>
      </c>
      <c r="M749" s="49">
        <f t="shared" si="124"/>
        <v>-50.997946611909654</v>
      </c>
      <c r="N749" s="50">
        <f>(Gesamt!$B$2-IF(H749=0,G749,H749))/365.25</f>
        <v>116</v>
      </c>
      <c r="O749" s="50">
        <f t="shared" si="119"/>
        <v>65.002053388090346</v>
      </c>
      <c r="P749" s="51">
        <f>IF(AND(OR(AND(H749&lt;=Gesamt!$B$11,G749&lt;=Gesamt!$B$11),AND(H749&gt;0,H749&lt;=Gesamt!$B$11)), O749&gt;=Gesamt!$B$4),VLOOKUP(O749,Gesamt!$B$4:$C$9,2),0)</f>
        <v>12</v>
      </c>
      <c r="Q749" s="37">
        <f>IF(M749&gt;0,((P749*K749/12)/O749*N749*((1+L749)^M749))/((1+Gesamt!$B$29)^(O749-N749)),0)</f>
        <v>0</v>
      </c>
      <c r="R749" s="52">
        <f>(F749+(IF(C749="W",IF(F749&lt;23347,VLOOKUP(23346,Staffelung,2,FALSE)*365.25,IF(F749&gt;24990,VLOOKUP(24991,Staffelung,2,FALSE)*365.25,VLOOKUP(F749,Staffelung,2,FALSE)*365.25)),Gesamt!$B$26*365.25)))</f>
        <v>23741.25</v>
      </c>
      <c r="S749" s="52">
        <f t="shared" si="125"/>
        <v>23742</v>
      </c>
      <c r="T749" s="53">
        <f t="shared" si="120"/>
        <v>65</v>
      </c>
      <c r="U749" s="49">
        <f t="shared" si="126"/>
        <v>-50.997946611909654</v>
      </c>
      <c r="V749" s="50">
        <f>(Gesamt!$B$2-IF(I749=0,G749,I749))/365.25</f>
        <v>116</v>
      </c>
      <c r="W749" s="50">
        <f t="shared" si="121"/>
        <v>65.002053388090346</v>
      </c>
      <c r="X749" s="54">
        <f>(F749+(IF(C749="W",IF(F749&lt;23347,VLOOKUP(23346,Staffelung,2,FALSE)*365.25,IF(F749&gt;24990,VLOOKUP(24991,Staffelung,2,FALSE)*365.25,VLOOKUP(F749,Staffelung,2,FALSE)*365.25)),Gesamt!$B$26*365.25)))</f>
        <v>23741.25</v>
      </c>
      <c r="Y749" s="52">
        <f t="shared" si="127"/>
        <v>23742</v>
      </c>
      <c r="Z749" s="53">
        <f t="shared" si="122"/>
        <v>65</v>
      </c>
      <c r="AA749" s="55">
        <f>IF(YEAR(Y749)&lt;=YEAR(Gesamt!$B$2),0,IF(V749&lt;Gesamt!$B$32,(IF(I749=0,G749,I749)+365.25*Gesamt!$B$32),0))</f>
        <v>0</v>
      </c>
      <c r="AB749" s="56">
        <f>IF(U749&lt;Gesamt!$B$36,Gesamt!$C$36,IF(U749&lt;Gesamt!$B$37,Gesamt!$C$37,IF(U749&lt;Gesamt!$B$38,Gesamt!$C$38,Gesamt!$C$39)))</f>
        <v>0</v>
      </c>
      <c r="AC749" s="36">
        <f>IF(AA749&gt;0,IF(AA749&lt;X749,K749/12*Gesamt!$C$32*(1+L749)^(Gesamt!$B$32-VB!V749)*(1+$K$4),0),0)</f>
        <v>0</v>
      </c>
      <c r="AD749" s="36">
        <f>(AC749/Gesamt!$B$32*V749/((1+Gesamt!$B$29)^(Gesamt!$B$32-VB!V749))*(1+AB749))</f>
        <v>0</v>
      </c>
      <c r="AE749" s="55">
        <f>IF(YEAR($Y749)&lt;=YEAR(Gesamt!$B$2),0,IF($V749&lt;Gesamt!$B$33,(IF($I749=0,$G749,$I749)+365.25*Gesamt!$B$33),0))</f>
        <v>0</v>
      </c>
      <c r="AF749" s="36" t="b">
        <f>IF(AE749&gt;0,IF(AE749&lt;$Y749,$K749/12*Gesamt!$C$33*(1+$L749)^(Gesamt!$B$33-VB!$V749)*(1+$K$4),IF(W749&gt;=35,K749/12*Gesamt!$C$33*(1+L749)^(W749-VB!V749)*(1+$K$4),0)))</f>
        <v>0</v>
      </c>
      <c r="AG749" s="36">
        <f>IF(W749&gt;=40,(AF749/Gesamt!$B$33*V749/((1+Gesamt!$B$29)^(Gesamt!$B$33-VB!V749))*(1+AB749)),IF(W749&gt;=35,(AF749/W749*V749/((1+Gesamt!$B$29)^(W749-VB!V749))*(1+AB749)),0))</f>
        <v>0</v>
      </c>
    </row>
    <row r="750" spans="4:33" x14ac:dyDescent="0.15">
      <c r="D750" s="41"/>
      <c r="F750" s="40"/>
      <c r="G750" s="40"/>
      <c r="J750" s="47"/>
      <c r="K750" s="32">
        <f t="shared" si="123"/>
        <v>0</v>
      </c>
      <c r="L750" s="48">
        <v>1.4999999999999999E-2</v>
      </c>
      <c r="M750" s="49">
        <f t="shared" si="124"/>
        <v>-50.997946611909654</v>
      </c>
      <c r="N750" s="50">
        <f>(Gesamt!$B$2-IF(H750=0,G750,H750))/365.25</f>
        <v>116</v>
      </c>
      <c r="O750" s="50">
        <f t="shared" si="119"/>
        <v>65.002053388090346</v>
      </c>
      <c r="P750" s="51">
        <f>IF(AND(OR(AND(H750&lt;=Gesamt!$B$11,G750&lt;=Gesamt!$B$11),AND(H750&gt;0,H750&lt;=Gesamt!$B$11)), O750&gt;=Gesamt!$B$4),VLOOKUP(O750,Gesamt!$B$4:$C$9,2),0)</f>
        <v>12</v>
      </c>
      <c r="Q750" s="37">
        <f>IF(M750&gt;0,((P750*K750/12)/O750*N750*((1+L750)^M750))/((1+Gesamt!$B$29)^(O750-N750)),0)</f>
        <v>0</v>
      </c>
      <c r="R750" s="52">
        <f>(F750+(IF(C750="W",IF(F750&lt;23347,VLOOKUP(23346,Staffelung,2,FALSE)*365.25,IF(F750&gt;24990,VLOOKUP(24991,Staffelung,2,FALSE)*365.25,VLOOKUP(F750,Staffelung,2,FALSE)*365.25)),Gesamt!$B$26*365.25)))</f>
        <v>23741.25</v>
      </c>
      <c r="S750" s="52">
        <f t="shared" si="125"/>
        <v>23742</v>
      </c>
      <c r="T750" s="53">
        <f t="shared" si="120"/>
        <v>65</v>
      </c>
      <c r="U750" s="49">
        <f t="shared" si="126"/>
        <v>-50.997946611909654</v>
      </c>
      <c r="V750" s="50">
        <f>(Gesamt!$B$2-IF(I750=0,G750,I750))/365.25</f>
        <v>116</v>
      </c>
      <c r="W750" s="50">
        <f t="shared" si="121"/>
        <v>65.002053388090346</v>
      </c>
      <c r="X750" s="54">
        <f>(F750+(IF(C750="W",IF(F750&lt;23347,VLOOKUP(23346,Staffelung,2,FALSE)*365.25,IF(F750&gt;24990,VLOOKUP(24991,Staffelung,2,FALSE)*365.25,VLOOKUP(F750,Staffelung,2,FALSE)*365.25)),Gesamt!$B$26*365.25)))</f>
        <v>23741.25</v>
      </c>
      <c r="Y750" s="52">
        <f t="shared" si="127"/>
        <v>23742</v>
      </c>
      <c r="Z750" s="53">
        <f t="shared" si="122"/>
        <v>65</v>
      </c>
      <c r="AA750" s="55">
        <f>IF(YEAR(Y750)&lt;=YEAR(Gesamt!$B$2),0,IF(V750&lt;Gesamt!$B$32,(IF(I750=0,G750,I750)+365.25*Gesamt!$B$32),0))</f>
        <v>0</v>
      </c>
      <c r="AB750" s="56">
        <f>IF(U750&lt;Gesamt!$B$36,Gesamt!$C$36,IF(U750&lt;Gesamt!$B$37,Gesamt!$C$37,IF(U750&lt;Gesamt!$B$38,Gesamt!$C$38,Gesamt!$C$39)))</f>
        <v>0</v>
      </c>
      <c r="AC750" s="36">
        <f>IF(AA750&gt;0,IF(AA750&lt;X750,K750/12*Gesamt!$C$32*(1+L750)^(Gesamt!$B$32-VB!V750)*(1+$K$4),0),0)</f>
        <v>0</v>
      </c>
      <c r="AD750" s="36">
        <f>(AC750/Gesamt!$B$32*V750/((1+Gesamt!$B$29)^(Gesamt!$B$32-VB!V750))*(1+AB750))</f>
        <v>0</v>
      </c>
      <c r="AE750" s="55">
        <f>IF(YEAR($Y750)&lt;=YEAR(Gesamt!$B$2),0,IF($V750&lt;Gesamt!$B$33,(IF($I750=0,$G750,$I750)+365.25*Gesamt!$B$33),0))</f>
        <v>0</v>
      </c>
      <c r="AF750" s="36" t="b">
        <f>IF(AE750&gt;0,IF(AE750&lt;$Y750,$K750/12*Gesamt!$C$33*(1+$L750)^(Gesamt!$B$33-VB!$V750)*(1+$K$4),IF(W750&gt;=35,K750/12*Gesamt!$C$33*(1+L750)^(W750-VB!V750)*(1+$K$4),0)))</f>
        <v>0</v>
      </c>
      <c r="AG750" s="36">
        <f>IF(W750&gt;=40,(AF750/Gesamt!$B$33*V750/((1+Gesamt!$B$29)^(Gesamt!$B$33-VB!V750))*(1+AB750)),IF(W750&gt;=35,(AF750/W750*V750/((1+Gesamt!$B$29)^(W750-VB!V750))*(1+AB750)),0))</f>
        <v>0</v>
      </c>
    </row>
    <row r="751" spans="4:33" x14ac:dyDescent="0.15">
      <c r="D751" s="41"/>
      <c r="F751" s="40"/>
      <c r="G751" s="40"/>
      <c r="J751" s="47"/>
      <c r="K751" s="32">
        <f t="shared" si="123"/>
        <v>0</v>
      </c>
      <c r="L751" s="48">
        <v>1.4999999999999999E-2</v>
      </c>
      <c r="M751" s="49">
        <f t="shared" si="124"/>
        <v>-50.997946611909654</v>
      </c>
      <c r="N751" s="50">
        <f>(Gesamt!$B$2-IF(H751=0,G751,H751))/365.25</f>
        <v>116</v>
      </c>
      <c r="O751" s="50">
        <f t="shared" si="119"/>
        <v>65.002053388090346</v>
      </c>
      <c r="P751" s="51">
        <f>IF(AND(OR(AND(H751&lt;=Gesamt!$B$11,G751&lt;=Gesamt!$B$11),AND(H751&gt;0,H751&lt;=Gesamt!$B$11)), O751&gt;=Gesamt!$B$4),VLOOKUP(O751,Gesamt!$B$4:$C$9,2),0)</f>
        <v>12</v>
      </c>
      <c r="Q751" s="37">
        <f>IF(M751&gt;0,((P751*K751/12)/O751*N751*((1+L751)^M751))/((1+Gesamt!$B$29)^(O751-N751)),0)</f>
        <v>0</v>
      </c>
      <c r="R751" s="52">
        <f>(F751+(IF(C751="W",IF(F751&lt;23347,VLOOKUP(23346,Staffelung,2,FALSE)*365.25,IF(F751&gt;24990,VLOOKUP(24991,Staffelung,2,FALSE)*365.25,VLOOKUP(F751,Staffelung,2,FALSE)*365.25)),Gesamt!$B$26*365.25)))</f>
        <v>23741.25</v>
      </c>
      <c r="S751" s="52">
        <f t="shared" si="125"/>
        <v>23742</v>
      </c>
      <c r="T751" s="53">
        <f t="shared" si="120"/>
        <v>65</v>
      </c>
      <c r="U751" s="49">
        <f t="shared" si="126"/>
        <v>-50.997946611909654</v>
      </c>
      <c r="V751" s="50">
        <f>(Gesamt!$B$2-IF(I751=0,G751,I751))/365.25</f>
        <v>116</v>
      </c>
      <c r="W751" s="50">
        <f t="shared" si="121"/>
        <v>65.002053388090346</v>
      </c>
      <c r="X751" s="54">
        <f>(F751+(IF(C751="W",IF(F751&lt;23347,VLOOKUP(23346,Staffelung,2,FALSE)*365.25,IF(F751&gt;24990,VLOOKUP(24991,Staffelung,2,FALSE)*365.25,VLOOKUP(F751,Staffelung,2,FALSE)*365.25)),Gesamt!$B$26*365.25)))</f>
        <v>23741.25</v>
      </c>
      <c r="Y751" s="52">
        <f t="shared" si="127"/>
        <v>23742</v>
      </c>
      <c r="Z751" s="53">
        <f t="shared" si="122"/>
        <v>65</v>
      </c>
      <c r="AA751" s="55">
        <f>IF(YEAR(Y751)&lt;=YEAR(Gesamt!$B$2),0,IF(V751&lt;Gesamt!$B$32,(IF(I751=0,G751,I751)+365.25*Gesamt!$B$32),0))</f>
        <v>0</v>
      </c>
      <c r="AB751" s="56">
        <f>IF(U751&lt;Gesamt!$B$36,Gesamt!$C$36,IF(U751&lt;Gesamt!$B$37,Gesamt!$C$37,IF(U751&lt;Gesamt!$B$38,Gesamt!$C$38,Gesamt!$C$39)))</f>
        <v>0</v>
      </c>
      <c r="AC751" s="36">
        <f>IF(AA751&gt;0,IF(AA751&lt;X751,K751/12*Gesamt!$C$32*(1+L751)^(Gesamt!$B$32-VB!V751)*(1+$K$4),0),0)</f>
        <v>0</v>
      </c>
      <c r="AD751" s="36">
        <f>(AC751/Gesamt!$B$32*V751/((1+Gesamt!$B$29)^(Gesamt!$B$32-VB!V751))*(1+AB751))</f>
        <v>0</v>
      </c>
      <c r="AE751" s="55">
        <f>IF(YEAR($Y751)&lt;=YEAR(Gesamt!$B$2),0,IF($V751&lt;Gesamt!$B$33,(IF($I751=0,$G751,$I751)+365.25*Gesamt!$B$33),0))</f>
        <v>0</v>
      </c>
      <c r="AF751" s="36" t="b">
        <f>IF(AE751&gt;0,IF(AE751&lt;$Y751,$K751/12*Gesamt!$C$33*(1+$L751)^(Gesamt!$B$33-VB!$V751)*(1+$K$4),IF(W751&gt;=35,K751/12*Gesamt!$C$33*(1+L751)^(W751-VB!V751)*(1+$K$4),0)))</f>
        <v>0</v>
      </c>
      <c r="AG751" s="36">
        <f>IF(W751&gt;=40,(AF751/Gesamt!$B$33*V751/((1+Gesamt!$B$29)^(Gesamt!$B$33-VB!V751))*(1+AB751)),IF(W751&gt;=35,(AF751/W751*V751/((1+Gesamt!$B$29)^(W751-VB!V751))*(1+AB751)),0))</f>
        <v>0</v>
      </c>
    </row>
    <row r="752" spans="4:33" x14ac:dyDescent="0.15">
      <c r="D752" s="41"/>
      <c r="F752" s="40"/>
      <c r="G752" s="40"/>
      <c r="J752" s="47"/>
      <c r="K752" s="32">
        <f t="shared" si="123"/>
        <v>0</v>
      </c>
      <c r="L752" s="48">
        <v>1.4999999999999999E-2</v>
      </c>
      <c r="M752" s="49">
        <f t="shared" si="124"/>
        <v>-50.997946611909654</v>
      </c>
      <c r="N752" s="50">
        <f>(Gesamt!$B$2-IF(H752=0,G752,H752))/365.25</f>
        <v>116</v>
      </c>
      <c r="O752" s="50">
        <f t="shared" si="119"/>
        <v>65.002053388090346</v>
      </c>
      <c r="P752" s="51">
        <f>IF(AND(OR(AND(H752&lt;=Gesamt!$B$11,G752&lt;=Gesamt!$B$11),AND(H752&gt;0,H752&lt;=Gesamt!$B$11)), O752&gt;=Gesamt!$B$4),VLOOKUP(O752,Gesamt!$B$4:$C$9,2),0)</f>
        <v>12</v>
      </c>
      <c r="Q752" s="37">
        <f>IF(M752&gt;0,((P752*K752/12)/O752*N752*((1+L752)^M752))/((1+Gesamt!$B$29)^(O752-N752)),0)</f>
        <v>0</v>
      </c>
      <c r="R752" s="52">
        <f>(F752+(IF(C752="W",IF(F752&lt;23347,VLOOKUP(23346,Staffelung,2,FALSE)*365.25,IF(F752&gt;24990,VLOOKUP(24991,Staffelung,2,FALSE)*365.25,VLOOKUP(F752,Staffelung,2,FALSE)*365.25)),Gesamt!$B$26*365.25)))</f>
        <v>23741.25</v>
      </c>
      <c r="S752" s="52">
        <f t="shared" si="125"/>
        <v>23742</v>
      </c>
      <c r="T752" s="53">
        <f t="shared" si="120"/>
        <v>65</v>
      </c>
      <c r="U752" s="49">
        <f t="shared" si="126"/>
        <v>-50.997946611909654</v>
      </c>
      <c r="V752" s="50">
        <f>(Gesamt!$B$2-IF(I752=0,G752,I752))/365.25</f>
        <v>116</v>
      </c>
      <c r="W752" s="50">
        <f t="shared" si="121"/>
        <v>65.002053388090346</v>
      </c>
      <c r="X752" s="54">
        <f>(F752+(IF(C752="W",IF(F752&lt;23347,VLOOKUP(23346,Staffelung,2,FALSE)*365.25,IF(F752&gt;24990,VLOOKUP(24991,Staffelung,2,FALSE)*365.25,VLOOKUP(F752,Staffelung,2,FALSE)*365.25)),Gesamt!$B$26*365.25)))</f>
        <v>23741.25</v>
      </c>
      <c r="Y752" s="52">
        <f t="shared" si="127"/>
        <v>23742</v>
      </c>
      <c r="Z752" s="53">
        <f t="shared" si="122"/>
        <v>65</v>
      </c>
      <c r="AA752" s="55">
        <f>IF(YEAR(Y752)&lt;=YEAR(Gesamt!$B$2),0,IF(V752&lt;Gesamt!$B$32,(IF(I752=0,G752,I752)+365.25*Gesamt!$B$32),0))</f>
        <v>0</v>
      </c>
      <c r="AB752" s="56">
        <f>IF(U752&lt;Gesamt!$B$36,Gesamt!$C$36,IF(U752&lt;Gesamt!$B$37,Gesamt!$C$37,IF(U752&lt;Gesamt!$B$38,Gesamt!$C$38,Gesamt!$C$39)))</f>
        <v>0</v>
      </c>
      <c r="AC752" s="36">
        <f>IF(AA752&gt;0,IF(AA752&lt;X752,K752/12*Gesamt!$C$32*(1+L752)^(Gesamt!$B$32-VB!V752)*(1+$K$4),0),0)</f>
        <v>0</v>
      </c>
      <c r="AD752" s="36">
        <f>(AC752/Gesamt!$B$32*V752/((1+Gesamt!$B$29)^(Gesamt!$B$32-VB!V752))*(1+AB752))</f>
        <v>0</v>
      </c>
      <c r="AE752" s="55">
        <f>IF(YEAR($Y752)&lt;=YEAR(Gesamt!$B$2),0,IF($V752&lt;Gesamt!$B$33,(IF($I752=0,$G752,$I752)+365.25*Gesamt!$B$33),0))</f>
        <v>0</v>
      </c>
      <c r="AF752" s="36" t="b">
        <f>IF(AE752&gt;0,IF(AE752&lt;$Y752,$K752/12*Gesamt!$C$33*(1+$L752)^(Gesamt!$B$33-VB!$V752)*(1+$K$4),IF(W752&gt;=35,K752/12*Gesamt!$C$33*(1+L752)^(W752-VB!V752)*(1+$K$4),0)))</f>
        <v>0</v>
      </c>
      <c r="AG752" s="36">
        <f>IF(W752&gt;=40,(AF752/Gesamt!$B$33*V752/((1+Gesamt!$B$29)^(Gesamt!$B$33-VB!V752))*(1+AB752)),IF(W752&gt;=35,(AF752/W752*V752/((1+Gesamt!$B$29)^(W752-VB!V752))*(1+AB752)),0))</f>
        <v>0</v>
      </c>
    </row>
    <row r="753" spans="4:33" x14ac:dyDescent="0.15">
      <c r="D753" s="41"/>
      <c r="F753" s="40"/>
      <c r="G753" s="40"/>
      <c r="J753" s="47"/>
      <c r="K753" s="32">
        <f t="shared" si="123"/>
        <v>0</v>
      </c>
      <c r="L753" s="48">
        <v>1.4999999999999999E-2</v>
      </c>
      <c r="M753" s="49">
        <f t="shared" si="124"/>
        <v>-50.997946611909654</v>
      </c>
      <c r="N753" s="50">
        <f>(Gesamt!$B$2-IF(H753=0,G753,H753))/365.25</f>
        <v>116</v>
      </c>
      <c r="O753" s="50">
        <f t="shared" si="119"/>
        <v>65.002053388090346</v>
      </c>
      <c r="P753" s="51">
        <f>IF(AND(OR(AND(H753&lt;=Gesamt!$B$11,G753&lt;=Gesamt!$B$11),AND(H753&gt;0,H753&lt;=Gesamt!$B$11)), O753&gt;=Gesamt!$B$4),VLOOKUP(O753,Gesamt!$B$4:$C$9,2),0)</f>
        <v>12</v>
      </c>
      <c r="Q753" s="37">
        <f>IF(M753&gt;0,((P753*K753/12)/O753*N753*((1+L753)^M753))/((1+Gesamt!$B$29)^(O753-N753)),0)</f>
        <v>0</v>
      </c>
      <c r="R753" s="52">
        <f>(F753+(IF(C753="W",IF(F753&lt;23347,VLOOKUP(23346,Staffelung,2,FALSE)*365.25,IF(F753&gt;24990,VLOOKUP(24991,Staffelung,2,FALSE)*365.25,VLOOKUP(F753,Staffelung,2,FALSE)*365.25)),Gesamt!$B$26*365.25)))</f>
        <v>23741.25</v>
      </c>
      <c r="S753" s="52">
        <f t="shared" si="125"/>
        <v>23742</v>
      </c>
      <c r="T753" s="53">
        <f t="shared" si="120"/>
        <v>65</v>
      </c>
      <c r="U753" s="49">
        <f t="shared" si="126"/>
        <v>-50.997946611909654</v>
      </c>
      <c r="V753" s="50">
        <f>(Gesamt!$B$2-IF(I753=0,G753,I753))/365.25</f>
        <v>116</v>
      </c>
      <c r="W753" s="50">
        <f t="shared" si="121"/>
        <v>65.002053388090346</v>
      </c>
      <c r="X753" s="54">
        <f>(F753+(IF(C753="W",IF(F753&lt;23347,VLOOKUP(23346,Staffelung,2,FALSE)*365.25,IF(F753&gt;24990,VLOOKUP(24991,Staffelung,2,FALSE)*365.25,VLOOKUP(F753,Staffelung,2,FALSE)*365.25)),Gesamt!$B$26*365.25)))</f>
        <v>23741.25</v>
      </c>
      <c r="Y753" s="52">
        <f t="shared" si="127"/>
        <v>23742</v>
      </c>
      <c r="Z753" s="53">
        <f t="shared" si="122"/>
        <v>65</v>
      </c>
      <c r="AA753" s="55">
        <f>IF(YEAR(Y753)&lt;=YEAR(Gesamt!$B$2),0,IF(V753&lt;Gesamt!$B$32,(IF(I753=0,G753,I753)+365.25*Gesamt!$B$32),0))</f>
        <v>0</v>
      </c>
      <c r="AB753" s="56">
        <f>IF(U753&lt;Gesamt!$B$36,Gesamt!$C$36,IF(U753&lt;Gesamt!$B$37,Gesamt!$C$37,IF(U753&lt;Gesamt!$B$38,Gesamt!$C$38,Gesamt!$C$39)))</f>
        <v>0</v>
      </c>
      <c r="AC753" s="36">
        <f>IF(AA753&gt;0,IF(AA753&lt;X753,K753/12*Gesamt!$C$32*(1+L753)^(Gesamt!$B$32-VB!V753)*(1+$K$4),0),0)</f>
        <v>0</v>
      </c>
      <c r="AD753" s="36">
        <f>(AC753/Gesamt!$B$32*V753/((1+Gesamt!$B$29)^(Gesamt!$B$32-VB!V753))*(1+AB753))</f>
        <v>0</v>
      </c>
      <c r="AE753" s="55">
        <f>IF(YEAR($Y753)&lt;=YEAR(Gesamt!$B$2),0,IF($V753&lt;Gesamt!$B$33,(IF($I753=0,$G753,$I753)+365.25*Gesamt!$B$33),0))</f>
        <v>0</v>
      </c>
      <c r="AF753" s="36" t="b">
        <f>IF(AE753&gt;0,IF(AE753&lt;$Y753,$K753/12*Gesamt!$C$33*(1+$L753)^(Gesamt!$B$33-VB!$V753)*(1+$K$4),IF(W753&gt;=35,K753/12*Gesamt!$C$33*(1+L753)^(W753-VB!V753)*(1+$K$4),0)))</f>
        <v>0</v>
      </c>
      <c r="AG753" s="36">
        <f>IF(W753&gt;=40,(AF753/Gesamt!$B$33*V753/((1+Gesamt!$B$29)^(Gesamt!$B$33-VB!V753))*(1+AB753)),IF(W753&gt;=35,(AF753/W753*V753/((1+Gesamt!$B$29)^(W753-VB!V753))*(1+AB753)),0))</f>
        <v>0</v>
      </c>
    </row>
    <row r="754" spans="4:33" x14ac:dyDescent="0.15">
      <c r="D754" s="41"/>
      <c r="F754" s="40"/>
      <c r="G754" s="40"/>
      <c r="J754" s="47"/>
      <c r="K754" s="32">
        <f t="shared" si="123"/>
        <v>0</v>
      </c>
      <c r="L754" s="48">
        <v>1.4999999999999999E-2</v>
      </c>
      <c r="M754" s="49">
        <f t="shared" si="124"/>
        <v>-50.997946611909654</v>
      </c>
      <c r="N754" s="50">
        <f>(Gesamt!$B$2-IF(H754=0,G754,H754))/365.25</f>
        <v>116</v>
      </c>
      <c r="O754" s="50">
        <f t="shared" si="119"/>
        <v>65.002053388090346</v>
      </c>
      <c r="P754" s="51">
        <f>IF(AND(OR(AND(H754&lt;=Gesamt!$B$11,G754&lt;=Gesamt!$B$11),AND(H754&gt;0,H754&lt;=Gesamt!$B$11)), O754&gt;=Gesamt!$B$4),VLOOKUP(O754,Gesamt!$B$4:$C$9,2),0)</f>
        <v>12</v>
      </c>
      <c r="Q754" s="37">
        <f>IF(M754&gt;0,((P754*K754/12)/O754*N754*((1+L754)^M754))/((1+Gesamt!$B$29)^(O754-N754)),0)</f>
        <v>0</v>
      </c>
      <c r="R754" s="52">
        <f>(F754+(IF(C754="W",IF(F754&lt;23347,VLOOKUP(23346,Staffelung,2,FALSE)*365.25,IF(F754&gt;24990,VLOOKUP(24991,Staffelung,2,FALSE)*365.25,VLOOKUP(F754,Staffelung,2,FALSE)*365.25)),Gesamt!$B$26*365.25)))</f>
        <v>23741.25</v>
      </c>
      <c r="S754" s="52">
        <f t="shared" si="125"/>
        <v>23742</v>
      </c>
      <c r="T754" s="53">
        <f t="shared" si="120"/>
        <v>65</v>
      </c>
      <c r="U754" s="49">
        <f t="shared" si="126"/>
        <v>-50.997946611909654</v>
      </c>
      <c r="V754" s="50">
        <f>(Gesamt!$B$2-IF(I754=0,G754,I754))/365.25</f>
        <v>116</v>
      </c>
      <c r="W754" s="50">
        <f t="shared" si="121"/>
        <v>65.002053388090346</v>
      </c>
      <c r="X754" s="54">
        <f>(F754+(IF(C754="W",IF(F754&lt;23347,VLOOKUP(23346,Staffelung,2,FALSE)*365.25,IF(F754&gt;24990,VLOOKUP(24991,Staffelung,2,FALSE)*365.25,VLOOKUP(F754,Staffelung,2,FALSE)*365.25)),Gesamt!$B$26*365.25)))</f>
        <v>23741.25</v>
      </c>
      <c r="Y754" s="52">
        <f t="shared" si="127"/>
        <v>23742</v>
      </c>
      <c r="Z754" s="53">
        <f t="shared" si="122"/>
        <v>65</v>
      </c>
      <c r="AA754" s="55">
        <f>IF(YEAR(Y754)&lt;=YEAR(Gesamt!$B$2),0,IF(V754&lt;Gesamt!$B$32,(IF(I754=0,G754,I754)+365.25*Gesamt!$B$32),0))</f>
        <v>0</v>
      </c>
      <c r="AB754" s="56">
        <f>IF(U754&lt;Gesamt!$B$36,Gesamt!$C$36,IF(U754&lt;Gesamt!$B$37,Gesamt!$C$37,IF(U754&lt;Gesamt!$B$38,Gesamt!$C$38,Gesamt!$C$39)))</f>
        <v>0</v>
      </c>
      <c r="AC754" s="36">
        <f>IF(AA754&gt;0,IF(AA754&lt;X754,K754/12*Gesamt!$C$32*(1+L754)^(Gesamt!$B$32-VB!V754)*(1+$K$4),0),0)</f>
        <v>0</v>
      </c>
      <c r="AD754" s="36">
        <f>(AC754/Gesamt!$B$32*V754/((1+Gesamt!$B$29)^(Gesamt!$B$32-VB!V754))*(1+AB754))</f>
        <v>0</v>
      </c>
      <c r="AE754" s="55">
        <f>IF(YEAR($Y754)&lt;=YEAR(Gesamt!$B$2),0,IF($V754&lt;Gesamt!$B$33,(IF($I754=0,$G754,$I754)+365.25*Gesamt!$B$33),0))</f>
        <v>0</v>
      </c>
      <c r="AF754" s="36" t="b">
        <f>IF(AE754&gt;0,IF(AE754&lt;$Y754,$K754/12*Gesamt!$C$33*(1+$L754)^(Gesamt!$B$33-VB!$V754)*(1+$K$4),IF(W754&gt;=35,K754/12*Gesamt!$C$33*(1+L754)^(W754-VB!V754)*(1+$K$4),0)))</f>
        <v>0</v>
      </c>
      <c r="AG754" s="36">
        <f>IF(W754&gt;=40,(AF754/Gesamt!$B$33*V754/((1+Gesamt!$B$29)^(Gesamt!$B$33-VB!V754))*(1+AB754)),IF(W754&gt;=35,(AF754/W754*V754/((1+Gesamt!$B$29)^(W754-VB!V754))*(1+AB754)),0))</f>
        <v>0</v>
      </c>
    </row>
    <row r="755" spans="4:33" x14ac:dyDescent="0.15">
      <c r="D755" s="41"/>
      <c r="F755" s="40"/>
      <c r="G755" s="40"/>
      <c r="J755" s="47"/>
      <c r="K755" s="32">
        <f t="shared" si="123"/>
        <v>0</v>
      </c>
      <c r="L755" s="48">
        <v>1.4999999999999999E-2</v>
      </c>
      <c r="M755" s="49">
        <f t="shared" si="124"/>
        <v>-50.997946611909654</v>
      </c>
      <c r="N755" s="50">
        <f>(Gesamt!$B$2-IF(H755=0,G755,H755))/365.25</f>
        <v>116</v>
      </c>
      <c r="O755" s="50">
        <f t="shared" si="119"/>
        <v>65.002053388090346</v>
      </c>
      <c r="P755" s="51">
        <f>IF(AND(OR(AND(H755&lt;=Gesamt!$B$11,G755&lt;=Gesamt!$B$11),AND(H755&gt;0,H755&lt;=Gesamt!$B$11)), O755&gt;=Gesamt!$B$4),VLOOKUP(O755,Gesamt!$B$4:$C$9,2),0)</f>
        <v>12</v>
      </c>
      <c r="Q755" s="37">
        <f>IF(M755&gt;0,((P755*K755/12)/O755*N755*((1+L755)^M755))/((1+Gesamt!$B$29)^(O755-N755)),0)</f>
        <v>0</v>
      </c>
      <c r="R755" s="52">
        <f>(F755+(IF(C755="W",IF(F755&lt;23347,VLOOKUP(23346,Staffelung,2,FALSE)*365.25,IF(F755&gt;24990,VLOOKUP(24991,Staffelung,2,FALSE)*365.25,VLOOKUP(F755,Staffelung,2,FALSE)*365.25)),Gesamt!$B$26*365.25)))</f>
        <v>23741.25</v>
      </c>
      <c r="S755" s="52">
        <f t="shared" si="125"/>
        <v>23742</v>
      </c>
      <c r="T755" s="53">
        <f t="shared" si="120"/>
        <v>65</v>
      </c>
      <c r="U755" s="49">
        <f t="shared" si="126"/>
        <v>-50.997946611909654</v>
      </c>
      <c r="V755" s="50">
        <f>(Gesamt!$B$2-IF(I755=0,G755,I755))/365.25</f>
        <v>116</v>
      </c>
      <c r="W755" s="50">
        <f t="shared" si="121"/>
        <v>65.002053388090346</v>
      </c>
      <c r="X755" s="54">
        <f>(F755+(IF(C755="W",IF(F755&lt;23347,VLOOKUP(23346,Staffelung,2,FALSE)*365.25,IF(F755&gt;24990,VLOOKUP(24991,Staffelung,2,FALSE)*365.25,VLOOKUP(F755,Staffelung,2,FALSE)*365.25)),Gesamt!$B$26*365.25)))</f>
        <v>23741.25</v>
      </c>
      <c r="Y755" s="52">
        <f t="shared" si="127"/>
        <v>23742</v>
      </c>
      <c r="Z755" s="53">
        <f t="shared" si="122"/>
        <v>65</v>
      </c>
      <c r="AA755" s="55">
        <f>IF(YEAR(Y755)&lt;=YEAR(Gesamt!$B$2),0,IF(V755&lt;Gesamt!$B$32,(IF(I755=0,G755,I755)+365.25*Gesamt!$B$32),0))</f>
        <v>0</v>
      </c>
      <c r="AB755" s="56">
        <f>IF(U755&lt;Gesamt!$B$36,Gesamt!$C$36,IF(U755&lt;Gesamt!$B$37,Gesamt!$C$37,IF(U755&lt;Gesamt!$B$38,Gesamt!$C$38,Gesamt!$C$39)))</f>
        <v>0</v>
      </c>
      <c r="AC755" s="36">
        <f>IF(AA755&gt;0,IF(AA755&lt;X755,K755/12*Gesamt!$C$32*(1+L755)^(Gesamt!$B$32-VB!V755)*(1+$K$4),0),0)</f>
        <v>0</v>
      </c>
      <c r="AD755" s="36">
        <f>(AC755/Gesamt!$B$32*V755/((1+Gesamt!$B$29)^(Gesamt!$B$32-VB!V755))*(1+AB755))</f>
        <v>0</v>
      </c>
      <c r="AE755" s="55">
        <f>IF(YEAR($Y755)&lt;=YEAR(Gesamt!$B$2),0,IF($V755&lt;Gesamt!$B$33,(IF($I755=0,$G755,$I755)+365.25*Gesamt!$B$33),0))</f>
        <v>0</v>
      </c>
      <c r="AF755" s="36" t="b">
        <f>IF(AE755&gt;0,IF(AE755&lt;$Y755,$K755/12*Gesamt!$C$33*(1+$L755)^(Gesamt!$B$33-VB!$V755)*(1+$K$4),IF(W755&gt;=35,K755/12*Gesamt!$C$33*(1+L755)^(W755-VB!V755)*(1+$K$4),0)))</f>
        <v>0</v>
      </c>
      <c r="AG755" s="36">
        <f>IF(W755&gt;=40,(AF755/Gesamt!$B$33*V755/((1+Gesamt!$B$29)^(Gesamt!$B$33-VB!V755))*(1+AB755)),IF(W755&gt;=35,(AF755/W755*V755/((1+Gesamt!$B$29)^(W755-VB!V755))*(1+AB755)),0))</f>
        <v>0</v>
      </c>
    </row>
    <row r="756" spans="4:33" x14ac:dyDescent="0.15">
      <c r="D756" s="41"/>
      <c r="F756" s="40"/>
      <c r="G756" s="40"/>
      <c r="J756" s="47"/>
      <c r="K756" s="32">
        <f t="shared" si="123"/>
        <v>0</v>
      </c>
      <c r="L756" s="48">
        <v>1.4999999999999999E-2</v>
      </c>
      <c r="M756" s="49">
        <f t="shared" si="124"/>
        <v>-50.997946611909654</v>
      </c>
      <c r="N756" s="50">
        <f>(Gesamt!$B$2-IF(H756=0,G756,H756))/365.25</f>
        <v>116</v>
      </c>
      <c r="O756" s="50">
        <f t="shared" si="119"/>
        <v>65.002053388090346</v>
      </c>
      <c r="P756" s="51">
        <f>IF(AND(OR(AND(H756&lt;=Gesamt!$B$11,G756&lt;=Gesamt!$B$11),AND(H756&gt;0,H756&lt;=Gesamt!$B$11)), O756&gt;=Gesamt!$B$4),VLOOKUP(O756,Gesamt!$B$4:$C$9,2),0)</f>
        <v>12</v>
      </c>
      <c r="Q756" s="37">
        <f>IF(M756&gt;0,((P756*K756/12)/O756*N756*((1+L756)^M756))/((1+Gesamt!$B$29)^(O756-N756)),0)</f>
        <v>0</v>
      </c>
      <c r="R756" s="52">
        <f>(F756+(IF(C756="W",IF(F756&lt;23347,VLOOKUP(23346,Staffelung,2,FALSE)*365.25,IF(F756&gt;24990,VLOOKUP(24991,Staffelung,2,FALSE)*365.25,VLOOKUP(F756,Staffelung,2,FALSE)*365.25)),Gesamt!$B$26*365.25)))</f>
        <v>23741.25</v>
      </c>
      <c r="S756" s="52">
        <f t="shared" si="125"/>
        <v>23742</v>
      </c>
      <c r="T756" s="53">
        <f t="shared" si="120"/>
        <v>65</v>
      </c>
      <c r="U756" s="49">
        <f t="shared" si="126"/>
        <v>-50.997946611909654</v>
      </c>
      <c r="V756" s="50">
        <f>(Gesamt!$B$2-IF(I756=0,G756,I756))/365.25</f>
        <v>116</v>
      </c>
      <c r="W756" s="50">
        <f t="shared" si="121"/>
        <v>65.002053388090346</v>
      </c>
      <c r="X756" s="54">
        <f>(F756+(IF(C756="W",IF(F756&lt;23347,VLOOKUP(23346,Staffelung,2,FALSE)*365.25,IF(F756&gt;24990,VLOOKUP(24991,Staffelung,2,FALSE)*365.25,VLOOKUP(F756,Staffelung,2,FALSE)*365.25)),Gesamt!$B$26*365.25)))</f>
        <v>23741.25</v>
      </c>
      <c r="Y756" s="52">
        <f t="shared" si="127"/>
        <v>23742</v>
      </c>
      <c r="Z756" s="53">
        <f t="shared" si="122"/>
        <v>65</v>
      </c>
      <c r="AA756" s="55">
        <f>IF(YEAR(Y756)&lt;=YEAR(Gesamt!$B$2),0,IF(V756&lt;Gesamt!$B$32,(IF(I756=0,G756,I756)+365.25*Gesamt!$B$32),0))</f>
        <v>0</v>
      </c>
      <c r="AB756" s="56">
        <f>IF(U756&lt;Gesamt!$B$36,Gesamt!$C$36,IF(U756&lt;Gesamt!$B$37,Gesamt!$C$37,IF(U756&lt;Gesamt!$B$38,Gesamt!$C$38,Gesamt!$C$39)))</f>
        <v>0</v>
      </c>
      <c r="AC756" s="36">
        <f>IF(AA756&gt;0,IF(AA756&lt;X756,K756/12*Gesamt!$C$32*(1+L756)^(Gesamt!$B$32-VB!V756)*(1+$K$4),0),0)</f>
        <v>0</v>
      </c>
      <c r="AD756" s="36">
        <f>(AC756/Gesamt!$B$32*V756/((1+Gesamt!$B$29)^(Gesamt!$B$32-VB!V756))*(1+AB756))</f>
        <v>0</v>
      </c>
      <c r="AE756" s="55">
        <f>IF(YEAR($Y756)&lt;=YEAR(Gesamt!$B$2),0,IF($V756&lt;Gesamt!$B$33,(IF($I756=0,$G756,$I756)+365.25*Gesamt!$B$33),0))</f>
        <v>0</v>
      </c>
      <c r="AF756" s="36" t="b">
        <f>IF(AE756&gt;0,IF(AE756&lt;$Y756,$K756/12*Gesamt!$C$33*(1+$L756)^(Gesamt!$B$33-VB!$V756)*(1+$K$4),IF(W756&gt;=35,K756/12*Gesamt!$C$33*(1+L756)^(W756-VB!V756)*(1+$K$4),0)))</f>
        <v>0</v>
      </c>
      <c r="AG756" s="36">
        <f>IF(W756&gt;=40,(AF756/Gesamt!$B$33*V756/((1+Gesamt!$B$29)^(Gesamt!$B$33-VB!V756))*(1+AB756)),IF(W756&gt;=35,(AF756/W756*V756/((1+Gesamt!$B$29)^(W756-VB!V756))*(1+AB756)),0))</f>
        <v>0</v>
      </c>
    </row>
    <row r="757" spans="4:33" x14ac:dyDescent="0.15">
      <c r="D757" s="41"/>
      <c r="F757" s="40"/>
      <c r="G757" s="40"/>
      <c r="J757" s="47"/>
      <c r="K757" s="32">
        <f t="shared" si="123"/>
        <v>0</v>
      </c>
      <c r="L757" s="48">
        <v>1.4999999999999999E-2</v>
      </c>
      <c r="M757" s="49">
        <f t="shared" si="124"/>
        <v>-50.997946611909654</v>
      </c>
      <c r="N757" s="50">
        <f>(Gesamt!$B$2-IF(H757=0,G757,H757))/365.25</f>
        <v>116</v>
      </c>
      <c r="O757" s="50">
        <f t="shared" si="119"/>
        <v>65.002053388090346</v>
      </c>
      <c r="P757" s="51">
        <f>IF(AND(OR(AND(H757&lt;=Gesamt!$B$11,G757&lt;=Gesamt!$B$11),AND(H757&gt;0,H757&lt;=Gesamt!$B$11)), O757&gt;=Gesamt!$B$4),VLOOKUP(O757,Gesamt!$B$4:$C$9,2),0)</f>
        <v>12</v>
      </c>
      <c r="Q757" s="37">
        <f>IF(M757&gt;0,((P757*K757/12)/O757*N757*((1+L757)^M757))/((1+Gesamt!$B$29)^(O757-N757)),0)</f>
        <v>0</v>
      </c>
      <c r="R757" s="52">
        <f>(F757+(IF(C757="W",IF(F757&lt;23347,VLOOKUP(23346,Staffelung,2,FALSE)*365.25,IF(F757&gt;24990,VLOOKUP(24991,Staffelung,2,FALSE)*365.25,VLOOKUP(F757,Staffelung,2,FALSE)*365.25)),Gesamt!$B$26*365.25)))</f>
        <v>23741.25</v>
      </c>
      <c r="S757" s="52">
        <f t="shared" si="125"/>
        <v>23742</v>
      </c>
      <c r="T757" s="53">
        <f t="shared" si="120"/>
        <v>65</v>
      </c>
      <c r="U757" s="49">
        <f t="shared" si="126"/>
        <v>-50.997946611909654</v>
      </c>
      <c r="V757" s="50">
        <f>(Gesamt!$B$2-IF(I757=0,G757,I757))/365.25</f>
        <v>116</v>
      </c>
      <c r="W757" s="50">
        <f t="shared" si="121"/>
        <v>65.002053388090346</v>
      </c>
      <c r="X757" s="54">
        <f>(F757+(IF(C757="W",IF(F757&lt;23347,VLOOKUP(23346,Staffelung,2,FALSE)*365.25,IF(F757&gt;24990,VLOOKUP(24991,Staffelung,2,FALSE)*365.25,VLOOKUP(F757,Staffelung,2,FALSE)*365.25)),Gesamt!$B$26*365.25)))</f>
        <v>23741.25</v>
      </c>
      <c r="Y757" s="52">
        <f t="shared" si="127"/>
        <v>23742</v>
      </c>
      <c r="Z757" s="53">
        <f t="shared" si="122"/>
        <v>65</v>
      </c>
      <c r="AA757" s="55">
        <f>IF(YEAR(Y757)&lt;=YEAR(Gesamt!$B$2),0,IF(V757&lt;Gesamt!$B$32,(IF(I757=0,G757,I757)+365.25*Gesamt!$B$32),0))</f>
        <v>0</v>
      </c>
      <c r="AB757" s="56">
        <f>IF(U757&lt;Gesamt!$B$36,Gesamt!$C$36,IF(U757&lt;Gesamt!$B$37,Gesamt!$C$37,IF(U757&lt;Gesamt!$B$38,Gesamt!$C$38,Gesamt!$C$39)))</f>
        <v>0</v>
      </c>
      <c r="AC757" s="36">
        <f>IF(AA757&gt;0,IF(AA757&lt;X757,K757/12*Gesamt!$C$32*(1+L757)^(Gesamt!$B$32-VB!V757)*(1+$K$4),0),0)</f>
        <v>0</v>
      </c>
      <c r="AD757" s="36">
        <f>(AC757/Gesamt!$B$32*V757/((1+Gesamt!$B$29)^(Gesamt!$B$32-VB!V757))*(1+AB757))</f>
        <v>0</v>
      </c>
      <c r="AE757" s="55">
        <f>IF(YEAR($Y757)&lt;=YEAR(Gesamt!$B$2),0,IF($V757&lt;Gesamt!$B$33,(IF($I757=0,$G757,$I757)+365.25*Gesamt!$B$33),0))</f>
        <v>0</v>
      </c>
      <c r="AF757" s="36" t="b">
        <f>IF(AE757&gt;0,IF(AE757&lt;$Y757,$K757/12*Gesamt!$C$33*(1+$L757)^(Gesamt!$B$33-VB!$V757)*(1+$K$4),IF(W757&gt;=35,K757/12*Gesamt!$C$33*(1+L757)^(W757-VB!V757)*(1+$K$4),0)))</f>
        <v>0</v>
      </c>
      <c r="AG757" s="36">
        <f>IF(W757&gt;=40,(AF757/Gesamt!$B$33*V757/((1+Gesamt!$B$29)^(Gesamt!$B$33-VB!V757))*(1+AB757)),IF(W757&gt;=35,(AF757/W757*V757/((1+Gesamt!$B$29)^(W757-VB!V757))*(1+AB757)),0))</f>
        <v>0</v>
      </c>
    </row>
    <row r="758" spans="4:33" x14ac:dyDescent="0.15">
      <c r="D758" s="41"/>
      <c r="F758" s="40"/>
      <c r="G758" s="40"/>
      <c r="J758" s="47"/>
      <c r="K758" s="32">
        <f t="shared" si="123"/>
        <v>0</v>
      </c>
      <c r="L758" s="48">
        <v>1.4999999999999999E-2</v>
      </c>
      <c r="M758" s="49">
        <f t="shared" si="124"/>
        <v>-50.997946611909654</v>
      </c>
      <c r="N758" s="50">
        <f>(Gesamt!$B$2-IF(H758=0,G758,H758))/365.25</f>
        <v>116</v>
      </c>
      <c r="O758" s="50">
        <f t="shared" si="119"/>
        <v>65.002053388090346</v>
      </c>
      <c r="P758" s="51">
        <f>IF(AND(OR(AND(H758&lt;=Gesamt!$B$11,G758&lt;=Gesamt!$B$11),AND(H758&gt;0,H758&lt;=Gesamt!$B$11)), O758&gt;=Gesamt!$B$4),VLOOKUP(O758,Gesamt!$B$4:$C$9,2),0)</f>
        <v>12</v>
      </c>
      <c r="Q758" s="37">
        <f>IF(M758&gt;0,((P758*K758/12)/O758*N758*((1+L758)^M758))/((1+Gesamt!$B$29)^(O758-N758)),0)</f>
        <v>0</v>
      </c>
      <c r="R758" s="52">
        <f>(F758+(IF(C758="W",IF(F758&lt;23347,VLOOKUP(23346,Staffelung,2,FALSE)*365.25,IF(F758&gt;24990,VLOOKUP(24991,Staffelung,2,FALSE)*365.25,VLOOKUP(F758,Staffelung,2,FALSE)*365.25)),Gesamt!$B$26*365.25)))</f>
        <v>23741.25</v>
      </c>
      <c r="S758" s="52">
        <f t="shared" si="125"/>
        <v>23742</v>
      </c>
      <c r="T758" s="53">
        <f t="shared" si="120"/>
        <v>65</v>
      </c>
      <c r="U758" s="49">
        <f t="shared" si="126"/>
        <v>-50.997946611909654</v>
      </c>
      <c r="V758" s="50">
        <f>(Gesamt!$B$2-IF(I758=0,G758,I758))/365.25</f>
        <v>116</v>
      </c>
      <c r="W758" s="50">
        <f t="shared" si="121"/>
        <v>65.002053388090346</v>
      </c>
      <c r="X758" s="54">
        <f>(F758+(IF(C758="W",IF(F758&lt;23347,VLOOKUP(23346,Staffelung,2,FALSE)*365.25,IF(F758&gt;24990,VLOOKUP(24991,Staffelung,2,FALSE)*365.25,VLOOKUP(F758,Staffelung,2,FALSE)*365.25)),Gesamt!$B$26*365.25)))</f>
        <v>23741.25</v>
      </c>
      <c r="Y758" s="52">
        <f t="shared" si="127"/>
        <v>23742</v>
      </c>
      <c r="Z758" s="53">
        <f t="shared" si="122"/>
        <v>65</v>
      </c>
      <c r="AA758" s="55">
        <f>IF(YEAR(Y758)&lt;=YEAR(Gesamt!$B$2),0,IF(V758&lt;Gesamt!$B$32,(IF(I758=0,G758,I758)+365.25*Gesamt!$B$32),0))</f>
        <v>0</v>
      </c>
      <c r="AB758" s="56">
        <f>IF(U758&lt;Gesamt!$B$36,Gesamt!$C$36,IF(U758&lt;Gesamt!$B$37,Gesamt!$C$37,IF(U758&lt;Gesamt!$B$38,Gesamt!$C$38,Gesamt!$C$39)))</f>
        <v>0</v>
      </c>
      <c r="AC758" s="36">
        <f>IF(AA758&gt;0,IF(AA758&lt;X758,K758/12*Gesamt!$C$32*(1+L758)^(Gesamt!$B$32-VB!V758)*(1+$K$4),0),0)</f>
        <v>0</v>
      </c>
      <c r="AD758" s="36">
        <f>(AC758/Gesamt!$B$32*V758/((1+Gesamt!$B$29)^(Gesamt!$B$32-VB!V758))*(1+AB758))</f>
        <v>0</v>
      </c>
      <c r="AE758" s="55">
        <f>IF(YEAR($Y758)&lt;=YEAR(Gesamt!$B$2),0,IF($V758&lt;Gesamt!$B$33,(IF($I758=0,$G758,$I758)+365.25*Gesamt!$B$33),0))</f>
        <v>0</v>
      </c>
      <c r="AF758" s="36" t="b">
        <f>IF(AE758&gt;0,IF(AE758&lt;$Y758,$K758/12*Gesamt!$C$33*(1+$L758)^(Gesamt!$B$33-VB!$V758)*(1+$K$4),IF(W758&gt;=35,K758/12*Gesamt!$C$33*(1+L758)^(W758-VB!V758)*(1+$K$4),0)))</f>
        <v>0</v>
      </c>
      <c r="AG758" s="36">
        <f>IF(W758&gt;=40,(AF758/Gesamt!$B$33*V758/((1+Gesamt!$B$29)^(Gesamt!$B$33-VB!V758))*(1+AB758)),IF(W758&gt;=35,(AF758/W758*V758/((1+Gesamt!$B$29)^(W758-VB!V758))*(1+AB758)),0))</f>
        <v>0</v>
      </c>
    </row>
    <row r="759" spans="4:33" x14ac:dyDescent="0.15">
      <c r="D759" s="41"/>
      <c r="F759" s="40"/>
      <c r="G759" s="40"/>
      <c r="J759" s="47"/>
      <c r="K759" s="32">
        <f t="shared" si="123"/>
        <v>0</v>
      </c>
      <c r="L759" s="48">
        <v>1.4999999999999999E-2</v>
      </c>
      <c r="M759" s="49">
        <f t="shared" si="124"/>
        <v>-50.997946611909654</v>
      </c>
      <c r="N759" s="50">
        <f>(Gesamt!$B$2-IF(H759=0,G759,H759))/365.25</f>
        <v>116</v>
      </c>
      <c r="O759" s="50">
        <f t="shared" si="119"/>
        <v>65.002053388090346</v>
      </c>
      <c r="P759" s="51">
        <f>IF(AND(OR(AND(H759&lt;=Gesamt!$B$11,G759&lt;=Gesamt!$B$11),AND(H759&gt;0,H759&lt;=Gesamt!$B$11)), O759&gt;=Gesamt!$B$4),VLOOKUP(O759,Gesamt!$B$4:$C$9,2),0)</f>
        <v>12</v>
      </c>
      <c r="Q759" s="37">
        <f>IF(M759&gt;0,((P759*K759/12)/O759*N759*((1+L759)^M759))/((1+Gesamt!$B$29)^(O759-N759)),0)</f>
        <v>0</v>
      </c>
      <c r="R759" s="52">
        <f>(F759+(IF(C759="W",IF(F759&lt;23347,VLOOKUP(23346,Staffelung,2,FALSE)*365.25,IF(F759&gt;24990,VLOOKUP(24991,Staffelung,2,FALSE)*365.25,VLOOKUP(F759,Staffelung,2,FALSE)*365.25)),Gesamt!$B$26*365.25)))</f>
        <v>23741.25</v>
      </c>
      <c r="S759" s="52">
        <f t="shared" si="125"/>
        <v>23742</v>
      </c>
      <c r="T759" s="53">
        <f t="shared" si="120"/>
        <v>65</v>
      </c>
      <c r="U759" s="49">
        <f t="shared" si="126"/>
        <v>-50.997946611909654</v>
      </c>
      <c r="V759" s="50">
        <f>(Gesamt!$B$2-IF(I759=0,G759,I759))/365.25</f>
        <v>116</v>
      </c>
      <c r="W759" s="50">
        <f t="shared" si="121"/>
        <v>65.002053388090346</v>
      </c>
      <c r="X759" s="54">
        <f>(F759+(IF(C759="W",IF(F759&lt;23347,VLOOKUP(23346,Staffelung,2,FALSE)*365.25,IF(F759&gt;24990,VLOOKUP(24991,Staffelung,2,FALSE)*365.25,VLOOKUP(F759,Staffelung,2,FALSE)*365.25)),Gesamt!$B$26*365.25)))</f>
        <v>23741.25</v>
      </c>
      <c r="Y759" s="52">
        <f t="shared" si="127"/>
        <v>23742</v>
      </c>
      <c r="Z759" s="53">
        <f t="shared" si="122"/>
        <v>65</v>
      </c>
      <c r="AA759" s="55">
        <f>IF(YEAR(Y759)&lt;=YEAR(Gesamt!$B$2),0,IF(V759&lt;Gesamt!$B$32,(IF(I759=0,G759,I759)+365.25*Gesamt!$B$32),0))</f>
        <v>0</v>
      </c>
      <c r="AB759" s="56">
        <f>IF(U759&lt;Gesamt!$B$36,Gesamt!$C$36,IF(U759&lt;Gesamt!$B$37,Gesamt!$C$37,IF(U759&lt;Gesamt!$B$38,Gesamt!$C$38,Gesamt!$C$39)))</f>
        <v>0</v>
      </c>
      <c r="AC759" s="36">
        <f>IF(AA759&gt;0,IF(AA759&lt;X759,K759/12*Gesamt!$C$32*(1+L759)^(Gesamt!$B$32-VB!V759)*(1+$K$4),0),0)</f>
        <v>0</v>
      </c>
      <c r="AD759" s="36">
        <f>(AC759/Gesamt!$B$32*V759/((1+Gesamt!$B$29)^(Gesamt!$B$32-VB!V759))*(1+AB759))</f>
        <v>0</v>
      </c>
      <c r="AE759" s="55">
        <f>IF(YEAR($Y759)&lt;=YEAR(Gesamt!$B$2),0,IF($V759&lt;Gesamt!$B$33,(IF($I759=0,$G759,$I759)+365.25*Gesamt!$B$33),0))</f>
        <v>0</v>
      </c>
      <c r="AF759" s="36" t="b">
        <f>IF(AE759&gt;0,IF(AE759&lt;$Y759,$K759/12*Gesamt!$C$33*(1+$L759)^(Gesamt!$B$33-VB!$V759)*(1+$K$4),IF(W759&gt;=35,K759/12*Gesamt!$C$33*(1+L759)^(W759-VB!V759)*(1+$K$4),0)))</f>
        <v>0</v>
      </c>
      <c r="AG759" s="36">
        <f>IF(W759&gt;=40,(AF759/Gesamt!$B$33*V759/((1+Gesamt!$B$29)^(Gesamt!$B$33-VB!V759))*(1+AB759)),IF(W759&gt;=35,(AF759/W759*V759/((1+Gesamt!$B$29)^(W759-VB!V759))*(1+AB759)),0))</f>
        <v>0</v>
      </c>
    </row>
    <row r="760" spans="4:33" x14ac:dyDescent="0.15">
      <c r="D760" s="41"/>
      <c r="F760" s="40"/>
      <c r="G760" s="40"/>
      <c r="J760" s="47"/>
      <c r="K760" s="32">
        <f t="shared" si="123"/>
        <v>0</v>
      </c>
      <c r="L760" s="48">
        <v>1.4999999999999999E-2</v>
      </c>
      <c r="M760" s="49">
        <f t="shared" si="124"/>
        <v>-50.997946611909654</v>
      </c>
      <c r="N760" s="50">
        <f>(Gesamt!$B$2-IF(H760=0,G760,H760))/365.25</f>
        <v>116</v>
      </c>
      <c r="O760" s="50">
        <f t="shared" si="119"/>
        <v>65.002053388090346</v>
      </c>
      <c r="P760" s="51">
        <f>IF(AND(OR(AND(H760&lt;=Gesamt!$B$11,G760&lt;=Gesamt!$B$11),AND(H760&gt;0,H760&lt;=Gesamt!$B$11)), O760&gt;=Gesamt!$B$4),VLOOKUP(O760,Gesamt!$B$4:$C$9,2),0)</f>
        <v>12</v>
      </c>
      <c r="Q760" s="37">
        <f>IF(M760&gt;0,((P760*K760/12)/O760*N760*((1+L760)^M760))/((1+Gesamt!$B$29)^(O760-N760)),0)</f>
        <v>0</v>
      </c>
      <c r="R760" s="52">
        <f>(F760+(IF(C760="W",IF(F760&lt;23347,VLOOKUP(23346,Staffelung,2,FALSE)*365.25,IF(F760&gt;24990,VLOOKUP(24991,Staffelung,2,FALSE)*365.25,VLOOKUP(F760,Staffelung,2,FALSE)*365.25)),Gesamt!$B$26*365.25)))</f>
        <v>23741.25</v>
      </c>
      <c r="S760" s="52">
        <f t="shared" si="125"/>
        <v>23742</v>
      </c>
      <c r="T760" s="53">
        <f t="shared" si="120"/>
        <v>65</v>
      </c>
      <c r="U760" s="49">
        <f t="shared" si="126"/>
        <v>-50.997946611909654</v>
      </c>
      <c r="V760" s="50">
        <f>(Gesamt!$B$2-IF(I760=0,G760,I760))/365.25</f>
        <v>116</v>
      </c>
      <c r="W760" s="50">
        <f t="shared" si="121"/>
        <v>65.002053388090346</v>
      </c>
      <c r="X760" s="54">
        <f>(F760+(IF(C760="W",IF(F760&lt;23347,VLOOKUP(23346,Staffelung,2,FALSE)*365.25,IF(F760&gt;24990,VLOOKUP(24991,Staffelung,2,FALSE)*365.25,VLOOKUP(F760,Staffelung,2,FALSE)*365.25)),Gesamt!$B$26*365.25)))</f>
        <v>23741.25</v>
      </c>
      <c r="Y760" s="52">
        <f t="shared" si="127"/>
        <v>23742</v>
      </c>
      <c r="Z760" s="53">
        <f t="shared" si="122"/>
        <v>65</v>
      </c>
      <c r="AA760" s="55">
        <f>IF(YEAR(Y760)&lt;=YEAR(Gesamt!$B$2),0,IF(V760&lt;Gesamt!$B$32,(IF(I760=0,G760,I760)+365.25*Gesamt!$B$32),0))</f>
        <v>0</v>
      </c>
      <c r="AB760" s="56">
        <f>IF(U760&lt;Gesamt!$B$36,Gesamt!$C$36,IF(U760&lt;Gesamt!$B$37,Gesamt!$C$37,IF(U760&lt;Gesamt!$B$38,Gesamt!$C$38,Gesamt!$C$39)))</f>
        <v>0</v>
      </c>
      <c r="AC760" s="36">
        <f>IF(AA760&gt;0,IF(AA760&lt;X760,K760/12*Gesamt!$C$32*(1+L760)^(Gesamt!$B$32-VB!V760)*(1+$K$4),0),0)</f>
        <v>0</v>
      </c>
      <c r="AD760" s="36">
        <f>(AC760/Gesamt!$B$32*V760/((1+Gesamt!$B$29)^(Gesamt!$B$32-VB!V760))*(1+AB760))</f>
        <v>0</v>
      </c>
      <c r="AE760" s="55">
        <f>IF(YEAR($Y760)&lt;=YEAR(Gesamt!$B$2),0,IF($V760&lt;Gesamt!$B$33,(IF($I760=0,$G760,$I760)+365.25*Gesamt!$B$33),0))</f>
        <v>0</v>
      </c>
      <c r="AF760" s="36" t="b">
        <f>IF(AE760&gt;0,IF(AE760&lt;$Y760,$K760/12*Gesamt!$C$33*(1+$L760)^(Gesamt!$B$33-VB!$V760)*(1+$K$4),IF(W760&gt;=35,K760/12*Gesamt!$C$33*(1+L760)^(W760-VB!V760)*(1+$K$4),0)))</f>
        <v>0</v>
      </c>
      <c r="AG760" s="36">
        <f>IF(W760&gt;=40,(AF760/Gesamt!$B$33*V760/((1+Gesamt!$B$29)^(Gesamt!$B$33-VB!V760))*(1+AB760)),IF(W760&gt;=35,(AF760/W760*V760/((1+Gesamt!$B$29)^(W760-VB!V760))*(1+AB760)),0))</f>
        <v>0</v>
      </c>
    </row>
    <row r="761" spans="4:33" x14ac:dyDescent="0.15">
      <c r="D761" s="41"/>
      <c r="F761" s="40"/>
      <c r="G761" s="40"/>
      <c r="J761" s="47"/>
      <c r="K761" s="32">
        <f t="shared" si="123"/>
        <v>0</v>
      </c>
      <c r="L761" s="48">
        <v>1.4999999999999999E-2</v>
      </c>
      <c r="M761" s="49">
        <f t="shared" si="124"/>
        <v>-50.997946611909654</v>
      </c>
      <c r="N761" s="50">
        <f>(Gesamt!$B$2-IF(H761=0,G761,H761))/365.25</f>
        <v>116</v>
      </c>
      <c r="O761" s="50">
        <f t="shared" si="119"/>
        <v>65.002053388090346</v>
      </c>
      <c r="P761" s="51">
        <f>IF(AND(OR(AND(H761&lt;=Gesamt!$B$11,G761&lt;=Gesamt!$B$11),AND(H761&gt;0,H761&lt;=Gesamt!$B$11)), O761&gt;=Gesamt!$B$4),VLOOKUP(O761,Gesamt!$B$4:$C$9,2),0)</f>
        <v>12</v>
      </c>
      <c r="Q761" s="37">
        <f>IF(M761&gt;0,((P761*K761/12)/O761*N761*((1+L761)^M761))/((1+Gesamt!$B$29)^(O761-N761)),0)</f>
        <v>0</v>
      </c>
      <c r="R761" s="52">
        <f>(F761+(IF(C761="W",IF(F761&lt;23347,VLOOKUP(23346,Staffelung,2,FALSE)*365.25,IF(F761&gt;24990,VLOOKUP(24991,Staffelung,2,FALSE)*365.25,VLOOKUP(F761,Staffelung,2,FALSE)*365.25)),Gesamt!$B$26*365.25)))</f>
        <v>23741.25</v>
      </c>
      <c r="S761" s="52">
        <f t="shared" si="125"/>
        <v>23742</v>
      </c>
      <c r="T761" s="53">
        <f t="shared" si="120"/>
        <v>65</v>
      </c>
      <c r="U761" s="49">
        <f t="shared" si="126"/>
        <v>-50.997946611909654</v>
      </c>
      <c r="V761" s="50">
        <f>(Gesamt!$B$2-IF(I761=0,G761,I761))/365.25</f>
        <v>116</v>
      </c>
      <c r="W761" s="50">
        <f t="shared" si="121"/>
        <v>65.002053388090346</v>
      </c>
      <c r="X761" s="54">
        <f>(F761+(IF(C761="W",IF(F761&lt;23347,VLOOKUP(23346,Staffelung,2,FALSE)*365.25,IF(F761&gt;24990,VLOOKUP(24991,Staffelung,2,FALSE)*365.25,VLOOKUP(F761,Staffelung,2,FALSE)*365.25)),Gesamt!$B$26*365.25)))</f>
        <v>23741.25</v>
      </c>
      <c r="Y761" s="52">
        <f t="shared" si="127"/>
        <v>23742</v>
      </c>
      <c r="Z761" s="53">
        <f t="shared" si="122"/>
        <v>65</v>
      </c>
      <c r="AA761" s="55">
        <f>IF(YEAR(Y761)&lt;=YEAR(Gesamt!$B$2),0,IF(V761&lt;Gesamt!$B$32,(IF(I761=0,G761,I761)+365.25*Gesamt!$B$32),0))</f>
        <v>0</v>
      </c>
      <c r="AB761" s="56">
        <f>IF(U761&lt;Gesamt!$B$36,Gesamt!$C$36,IF(U761&lt;Gesamt!$B$37,Gesamt!$C$37,IF(U761&lt;Gesamt!$B$38,Gesamt!$C$38,Gesamt!$C$39)))</f>
        <v>0</v>
      </c>
      <c r="AC761" s="36">
        <f>IF(AA761&gt;0,IF(AA761&lt;X761,K761/12*Gesamt!$C$32*(1+L761)^(Gesamt!$B$32-VB!V761)*(1+$K$4),0),0)</f>
        <v>0</v>
      </c>
      <c r="AD761" s="36">
        <f>(AC761/Gesamt!$B$32*V761/((1+Gesamt!$B$29)^(Gesamt!$B$32-VB!V761))*(1+AB761))</f>
        <v>0</v>
      </c>
      <c r="AE761" s="55">
        <f>IF(YEAR($Y761)&lt;=YEAR(Gesamt!$B$2),0,IF($V761&lt;Gesamt!$B$33,(IF($I761=0,$G761,$I761)+365.25*Gesamt!$B$33),0))</f>
        <v>0</v>
      </c>
      <c r="AF761" s="36" t="b">
        <f>IF(AE761&gt;0,IF(AE761&lt;$Y761,$K761/12*Gesamt!$C$33*(1+$L761)^(Gesamt!$B$33-VB!$V761)*(1+$K$4),IF(W761&gt;=35,K761/12*Gesamt!$C$33*(1+L761)^(W761-VB!V761)*(1+$K$4),0)))</f>
        <v>0</v>
      </c>
      <c r="AG761" s="36">
        <f>IF(W761&gt;=40,(AF761/Gesamt!$B$33*V761/((1+Gesamt!$B$29)^(Gesamt!$B$33-VB!V761))*(1+AB761)),IF(W761&gt;=35,(AF761/W761*V761/((1+Gesamt!$B$29)^(W761-VB!V761))*(1+AB761)),0))</f>
        <v>0</v>
      </c>
    </row>
    <row r="762" spans="4:33" x14ac:dyDescent="0.15">
      <c r="D762" s="41"/>
      <c r="F762" s="40"/>
      <c r="G762" s="40"/>
      <c r="J762" s="47"/>
      <c r="K762" s="32">
        <f t="shared" si="123"/>
        <v>0</v>
      </c>
      <c r="L762" s="48">
        <v>1.4999999999999999E-2</v>
      </c>
      <c r="M762" s="49">
        <f t="shared" si="124"/>
        <v>-50.997946611909654</v>
      </c>
      <c r="N762" s="50">
        <f>(Gesamt!$B$2-IF(H762=0,G762,H762))/365.25</f>
        <v>116</v>
      </c>
      <c r="O762" s="50">
        <f t="shared" si="119"/>
        <v>65.002053388090346</v>
      </c>
      <c r="P762" s="51">
        <f>IF(AND(OR(AND(H762&lt;=Gesamt!$B$11,G762&lt;=Gesamt!$B$11),AND(H762&gt;0,H762&lt;=Gesamt!$B$11)), O762&gt;=Gesamt!$B$4),VLOOKUP(O762,Gesamt!$B$4:$C$9,2),0)</f>
        <v>12</v>
      </c>
      <c r="Q762" s="37">
        <f>IF(M762&gt;0,((P762*K762/12)/O762*N762*((1+L762)^M762))/((1+Gesamt!$B$29)^(O762-N762)),0)</f>
        <v>0</v>
      </c>
      <c r="R762" s="52">
        <f>(F762+(IF(C762="W",IF(F762&lt;23347,VLOOKUP(23346,Staffelung,2,FALSE)*365.25,IF(F762&gt;24990,VLOOKUP(24991,Staffelung,2,FALSE)*365.25,VLOOKUP(F762,Staffelung,2,FALSE)*365.25)),Gesamt!$B$26*365.25)))</f>
        <v>23741.25</v>
      </c>
      <c r="S762" s="52">
        <f t="shared" si="125"/>
        <v>23742</v>
      </c>
      <c r="T762" s="53">
        <f t="shared" si="120"/>
        <v>65</v>
      </c>
      <c r="U762" s="49">
        <f t="shared" si="126"/>
        <v>-50.997946611909654</v>
      </c>
      <c r="V762" s="50">
        <f>(Gesamt!$B$2-IF(I762=0,G762,I762))/365.25</f>
        <v>116</v>
      </c>
      <c r="W762" s="50">
        <f t="shared" si="121"/>
        <v>65.002053388090346</v>
      </c>
      <c r="X762" s="54">
        <f>(F762+(IF(C762="W",IF(F762&lt;23347,VLOOKUP(23346,Staffelung,2,FALSE)*365.25,IF(F762&gt;24990,VLOOKUP(24991,Staffelung,2,FALSE)*365.25,VLOOKUP(F762,Staffelung,2,FALSE)*365.25)),Gesamt!$B$26*365.25)))</f>
        <v>23741.25</v>
      </c>
      <c r="Y762" s="52">
        <f t="shared" si="127"/>
        <v>23742</v>
      </c>
      <c r="Z762" s="53">
        <f t="shared" si="122"/>
        <v>65</v>
      </c>
      <c r="AA762" s="55">
        <f>IF(YEAR(Y762)&lt;=YEAR(Gesamt!$B$2),0,IF(V762&lt;Gesamt!$B$32,(IF(I762=0,G762,I762)+365.25*Gesamt!$B$32),0))</f>
        <v>0</v>
      </c>
      <c r="AB762" s="56">
        <f>IF(U762&lt;Gesamt!$B$36,Gesamt!$C$36,IF(U762&lt;Gesamt!$B$37,Gesamt!$C$37,IF(U762&lt;Gesamt!$B$38,Gesamt!$C$38,Gesamt!$C$39)))</f>
        <v>0</v>
      </c>
      <c r="AC762" s="36">
        <f>IF(AA762&gt;0,IF(AA762&lt;X762,K762/12*Gesamt!$C$32*(1+L762)^(Gesamt!$B$32-VB!V762)*(1+$K$4),0),0)</f>
        <v>0</v>
      </c>
      <c r="AD762" s="36">
        <f>(AC762/Gesamt!$B$32*V762/((1+Gesamt!$B$29)^(Gesamt!$B$32-VB!V762))*(1+AB762))</f>
        <v>0</v>
      </c>
      <c r="AE762" s="55">
        <f>IF(YEAR($Y762)&lt;=YEAR(Gesamt!$B$2),0,IF($V762&lt;Gesamt!$B$33,(IF($I762=0,$G762,$I762)+365.25*Gesamt!$B$33),0))</f>
        <v>0</v>
      </c>
      <c r="AF762" s="36" t="b">
        <f>IF(AE762&gt;0,IF(AE762&lt;$Y762,$K762/12*Gesamt!$C$33*(1+$L762)^(Gesamt!$B$33-VB!$V762)*(1+$K$4),IF(W762&gt;=35,K762/12*Gesamt!$C$33*(1+L762)^(W762-VB!V762)*(1+$K$4),0)))</f>
        <v>0</v>
      </c>
      <c r="AG762" s="36">
        <f>IF(W762&gt;=40,(AF762/Gesamt!$B$33*V762/((1+Gesamt!$B$29)^(Gesamt!$B$33-VB!V762))*(1+AB762)),IF(W762&gt;=35,(AF762/W762*V762/((1+Gesamt!$B$29)^(W762-VB!V762))*(1+AB762)),0))</f>
        <v>0</v>
      </c>
    </row>
    <row r="763" spans="4:33" x14ac:dyDescent="0.15">
      <c r="D763" s="41"/>
      <c r="F763" s="40"/>
      <c r="G763" s="40"/>
      <c r="J763" s="47"/>
      <c r="K763" s="32">
        <f t="shared" si="123"/>
        <v>0</v>
      </c>
      <c r="L763" s="48">
        <v>1.4999999999999999E-2</v>
      </c>
      <c r="M763" s="49">
        <f t="shared" si="124"/>
        <v>-50.997946611909654</v>
      </c>
      <c r="N763" s="50">
        <f>(Gesamt!$B$2-IF(H763=0,G763,H763))/365.25</f>
        <v>116</v>
      </c>
      <c r="O763" s="50">
        <f t="shared" si="119"/>
        <v>65.002053388090346</v>
      </c>
      <c r="P763" s="51">
        <f>IF(AND(OR(AND(H763&lt;=Gesamt!$B$11,G763&lt;=Gesamt!$B$11),AND(H763&gt;0,H763&lt;=Gesamt!$B$11)), O763&gt;=Gesamt!$B$4),VLOOKUP(O763,Gesamt!$B$4:$C$9,2),0)</f>
        <v>12</v>
      </c>
      <c r="Q763" s="37">
        <f>IF(M763&gt;0,((P763*K763/12)/O763*N763*((1+L763)^M763))/((1+Gesamt!$B$29)^(O763-N763)),0)</f>
        <v>0</v>
      </c>
      <c r="R763" s="52">
        <f>(F763+(IF(C763="W",IF(F763&lt;23347,VLOOKUP(23346,Staffelung,2,FALSE)*365.25,IF(F763&gt;24990,VLOOKUP(24991,Staffelung,2,FALSE)*365.25,VLOOKUP(F763,Staffelung,2,FALSE)*365.25)),Gesamt!$B$26*365.25)))</f>
        <v>23741.25</v>
      </c>
      <c r="S763" s="52">
        <f t="shared" si="125"/>
        <v>23742</v>
      </c>
      <c r="T763" s="53">
        <f t="shared" si="120"/>
        <v>65</v>
      </c>
      <c r="U763" s="49">
        <f t="shared" si="126"/>
        <v>-50.997946611909654</v>
      </c>
      <c r="V763" s="50">
        <f>(Gesamt!$B$2-IF(I763=0,G763,I763))/365.25</f>
        <v>116</v>
      </c>
      <c r="W763" s="50">
        <f t="shared" si="121"/>
        <v>65.002053388090346</v>
      </c>
      <c r="X763" s="54">
        <f>(F763+(IF(C763="W",IF(F763&lt;23347,VLOOKUP(23346,Staffelung,2,FALSE)*365.25,IF(F763&gt;24990,VLOOKUP(24991,Staffelung,2,FALSE)*365.25,VLOOKUP(F763,Staffelung,2,FALSE)*365.25)),Gesamt!$B$26*365.25)))</f>
        <v>23741.25</v>
      </c>
      <c r="Y763" s="52">
        <f t="shared" si="127"/>
        <v>23742</v>
      </c>
      <c r="Z763" s="53">
        <f t="shared" si="122"/>
        <v>65</v>
      </c>
      <c r="AA763" s="55">
        <f>IF(YEAR(Y763)&lt;=YEAR(Gesamt!$B$2),0,IF(V763&lt;Gesamt!$B$32,(IF(I763=0,G763,I763)+365.25*Gesamt!$B$32),0))</f>
        <v>0</v>
      </c>
      <c r="AB763" s="56">
        <f>IF(U763&lt;Gesamt!$B$36,Gesamt!$C$36,IF(U763&lt;Gesamt!$B$37,Gesamt!$C$37,IF(U763&lt;Gesamt!$B$38,Gesamt!$C$38,Gesamt!$C$39)))</f>
        <v>0</v>
      </c>
      <c r="AC763" s="36">
        <f>IF(AA763&gt;0,IF(AA763&lt;X763,K763/12*Gesamt!$C$32*(1+L763)^(Gesamt!$B$32-VB!V763)*(1+$K$4),0),0)</f>
        <v>0</v>
      </c>
      <c r="AD763" s="36">
        <f>(AC763/Gesamt!$B$32*V763/((1+Gesamt!$B$29)^(Gesamt!$B$32-VB!V763))*(1+AB763))</f>
        <v>0</v>
      </c>
      <c r="AE763" s="55">
        <f>IF(YEAR($Y763)&lt;=YEAR(Gesamt!$B$2),0,IF($V763&lt;Gesamt!$B$33,(IF($I763=0,$G763,$I763)+365.25*Gesamt!$B$33),0))</f>
        <v>0</v>
      </c>
      <c r="AF763" s="36" t="b">
        <f>IF(AE763&gt;0,IF(AE763&lt;$Y763,$K763/12*Gesamt!$C$33*(1+$L763)^(Gesamt!$B$33-VB!$V763)*(1+$K$4),IF(W763&gt;=35,K763/12*Gesamt!$C$33*(1+L763)^(W763-VB!V763)*(1+$K$4),0)))</f>
        <v>0</v>
      </c>
      <c r="AG763" s="36">
        <f>IF(W763&gt;=40,(AF763/Gesamt!$B$33*V763/((1+Gesamt!$B$29)^(Gesamt!$B$33-VB!V763))*(1+AB763)),IF(W763&gt;=35,(AF763/W763*V763/((1+Gesamt!$B$29)^(W763-VB!V763))*(1+AB763)),0))</f>
        <v>0</v>
      </c>
    </row>
    <row r="764" spans="4:33" x14ac:dyDescent="0.15">
      <c r="D764" s="41"/>
      <c r="F764" s="40"/>
      <c r="G764" s="40"/>
      <c r="J764" s="47"/>
      <c r="K764" s="32">
        <f t="shared" si="123"/>
        <v>0</v>
      </c>
      <c r="L764" s="48">
        <v>1.4999999999999999E-2</v>
      </c>
      <c r="M764" s="49">
        <f t="shared" si="124"/>
        <v>-50.997946611909654</v>
      </c>
      <c r="N764" s="50">
        <f>(Gesamt!$B$2-IF(H764=0,G764,H764))/365.25</f>
        <v>116</v>
      </c>
      <c r="O764" s="50">
        <f t="shared" si="119"/>
        <v>65.002053388090346</v>
      </c>
      <c r="P764" s="51">
        <f>IF(AND(OR(AND(H764&lt;=Gesamt!$B$11,G764&lt;=Gesamt!$B$11),AND(H764&gt;0,H764&lt;=Gesamt!$B$11)), O764&gt;=Gesamt!$B$4),VLOOKUP(O764,Gesamt!$B$4:$C$9,2),0)</f>
        <v>12</v>
      </c>
      <c r="Q764" s="37">
        <f>IF(M764&gt;0,((P764*K764/12)/O764*N764*((1+L764)^M764))/((1+Gesamt!$B$29)^(O764-N764)),0)</f>
        <v>0</v>
      </c>
      <c r="R764" s="52">
        <f>(F764+(IF(C764="W",IF(F764&lt;23347,VLOOKUP(23346,Staffelung,2,FALSE)*365.25,IF(F764&gt;24990,VLOOKUP(24991,Staffelung,2,FALSE)*365.25,VLOOKUP(F764,Staffelung,2,FALSE)*365.25)),Gesamt!$B$26*365.25)))</f>
        <v>23741.25</v>
      </c>
      <c r="S764" s="52">
        <f t="shared" si="125"/>
        <v>23742</v>
      </c>
      <c r="T764" s="53">
        <f t="shared" si="120"/>
        <v>65</v>
      </c>
      <c r="U764" s="49">
        <f t="shared" si="126"/>
        <v>-50.997946611909654</v>
      </c>
      <c r="V764" s="50">
        <f>(Gesamt!$B$2-IF(I764=0,G764,I764))/365.25</f>
        <v>116</v>
      </c>
      <c r="W764" s="50">
        <f t="shared" si="121"/>
        <v>65.002053388090346</v>
      </c>
      <c r="X764" s="54">
        <f>(F764+(IF(C764="W",IF(F764&lt;23347,VLOOKUP(23346,Staffelung,2,FALSE)*365.25,IF(F764&gt;24990,VLOOKUP(24991,Staffelung,2,FALSE)*365.25,VLOOKUP(F764,Staffelung,2,FALSE)*365.25)),Gesamt!$B$26*365.25)))</f>
        <v>23741.25</v>
      </c>
      <c r="Y764" s="52">
        <f t="shared" si="127"/>
        <v>23742</v>
      </c>
      <c r="Z764" s="53">
        <f t="shared" si="122"/>
        <v>65</v>
      </c>
      <c r="AA764" s="55">
        <f>IF(YEAR(Y764)&lt;=YEAR(Gesamt!$B$2),0,IF(V764&lt;Gesamt!$B$32,(IF(I764=0,G764,I764)+365.25*Gesamt!$B$32),0))</f>
        <v>0</v>
      </c>
      <c r="AB764" s="56">
        <f>IF(U764&lt;Gesamt!$B$36,Gesamt!$C$36,IF(U764&lt;Gesamt!$B$37,Gesamt!$C$37,IF(U764&lt;Gesamt!$B$38,Gesamt!$C$38,Gesamt!$C$39)))</f>
        <v>0</v>
      </c>
      <c r="AC764" s="36">
        <f>IF(AA764&gt;0,IF(AA764&lt;X764,K764/12*Gesamt!$C$32*(1+L764)^(Gesamt!$B$32-VB!V764)*(1+$K$4),0),0)</f>
        <v>0</v>
      </c>
      <c r="AD764" s="36">
        <f>(AC764/Gesamt!$B$32*V764/((1+Gesamt!$B$29)^(Gesamt!$B$32-VB!V764))*(1+AB764))</f>
        <v>0</v>
      </c>
      <c r="AE764" s="55">
        <f>IF(YEAR($Y764)&lt;=YEAR(Gesamt!$B$2),0,IF($V764&lt;Gesamt!$B$33,(IF($I764=0,$G764,$I764)+365.25*Gesamt!$B$33),0))</f>
        <v>0</v>
      </c>
      <c r="AF764" s="36" t="b">
        <f>IF(AE764&gt;0,IF(AE764&lt;$Y764,$K764/12*Gesamt!$C$33*(1+$L764)^(Gesamt!$B$33-VB!$V764)*(1+$K$4),IF(W764&gt;=35,K764/12*Gesamt!$C$33*(1+L764)^(W764-VB!V764)*(1+$K$4),0)))</f>
        <v>0</v>
      </c>
      <c r="AG764" s="36">
        <f>IF(W764&gt;=40,(AF764/Gesamt!$B$33*V764/((1+Gesamt!$B$29)^(Gesamt!$B$33-VB!V764))*(1+AB764)),IF(W764&gt;=35,(AF764/W764*V764/((1+Gesamt!$B$29)^(W764-VB!V764))*(1+AB764)),0))</f>
        <v>0</v>
      </c>
    </row>
    <row r="765" spans="4:33" x14ac:dyDescent="0.15">
      <c r="D765" s="41"/>
      <c r="F765" s="40"/>
      <c r="G765" s="40"/>
      <c r="J765" s="47"/>
      <c r="K765" s="32">
        <f t="shared" si="123"/>
        <v>0</v>
      </c>
      <c r="L765" s="48">
        <v>1.4999999999999999E-2</v>
      </c>
      <c r="M765" s="49">
        <f t="shared" si="124"/>
        <v>-50.997946611909654</v>
      </c>
      <c r="N765" s="50">
        <f>(Gesamt!$B$2-IF(H765=0,G765,H765))/365.25</f>
        <v>116</v>
      </c>
      <c r="O765" s="50">
        <f t="shared" si="119"/>
        <v>65.002053388090346</v>
      </c>
      <c r="P765" s="51">
        <f>IF(AND(OR(AND(H765&lt;=Gesamt!$B$11,G765&lt;=Gesamt!$B$11),AND(H765&gt;0,H765&lt;=Gesamt!$B$11)), O765&gt;=Gesamt!$B$4),VLOOKUP(O765,Gesamt!$B$4:$C$9,2),0)</f>
        <v>12</v>
      </c>
      <c r="Q765" s="37">
        <f>IF(M765&gt;0,((P765*K765/12)/O765*N765*((1+L765)^M765))/((1+Gesamt!$B$29)^(O765-N765)),0)</f>
        <v>0</v>
      </c>
      <c r="R765" s="52">
        <f>(F765+(IF(C765="W",IF(F765&lt;23347,VLOOKUP(23346,Staffelung,2,FALSE)*365.25,IF(F765&gt;24990,VLOOKUP(24991,Staffelung,2,FALSE)*365.25,VLOOKUP(F765,Staffelung,2,FALSE)*365.25)),Gesamt!$B$26*365.25)))</f>
        <v>23741.25</v>
      </c>
      <c r="S765" s="52">
        <f t="shared" si="125"/>
        <v>23742</v>
      </c>
      <c r="T765" s="53">
        <f t="shared" si="120"/>
        <v>65</v>
      </c>
      <c r="U765" s="49">
        <f t="shared" si="126"/>
        <v>-50.997946611909654</v>
      </c>
      <c r="V765" s="50">
        <f>(Gesamt!$B$2-IF(I765=0,G765,I765))/365.25</f>
        <v>116</v>
      </c>
      <c r="W765" s="50">
        <f t="shared" si="121"/>
        <v>65.002053388090346</v>
      </c>
      <c r="X765" s="54">
        <f>(F765+(IF(C765="W",IF(F765&lt;23347,VLOOKUP(23346,Staffelung,2,FALSE)*365.25,IF(F765&gt;24990,VLOOKUP(24991,Staffelung,2,FALSE)*365.25,VLOOKUP(F765,Staffelung,2,FALSE)*365.25)),Gesamt!$B$26*365.25)))</f>
        <v>23741.25</v>
      </c>
      <c r="Y765" s="52">
        <f t="shared" si="127"/>
        <v>23742</v>
      </c>
      <c r="Z765" s="53">
        <f t="shared" si="122"/>
        <v>65</v>
      </c>
      <c r="AA765" s="55">
        <f>IF(YEAR(Y765)&lt;=YEAR(Gesamt!$B$2),0,IF(V765&lt;Gesamt!$B$32,(IF(I765=0,G765,I765)+365.25*Gesamt!$B$32),0))</f>
        <v>0</v>
      </c>
      <c r="AB765" s="56">
        <f>IF(U765&lt;Gesamt!$B$36,Gesamt!$C$36,IF(U765&lt;Gesamt!$B$37,Gesamt!$C$37,IF(U765&lt;Gesamt!$B$38,Gesamt!$C$38,Gesamt!$C$39)))</f>
        <v>0</v>
      </c>
      <c r="AC765" s="36">
        <f>IF(AA765&gt;0,IF(AA765&lt;X765,K765/12*Gesamt!$C$32*(1+L765)^(Gesamt!$B$32-VB!V765)*(1+$K$4),0),0)</f>
        <v>0</v>
      </c>
      <c r="AD765" s="36">
        <f>(AC765/Gesamt!$B$32*V765/((1+Gesamt!$B$29)^(Gesamt!$B$32-VB!V765))*(1+AB765))</f>
        <v>0</v>
      </c>
      <c r="AE765" s="55">
        <f>IF(YEAR($Y765)&lt;=YEAR(Gesamt!$B$2),0,IF($V765&lt;Gesamt!$B$33,(IF($I765=0,$G765,$I765)+365.25*Gesamt!$B$33),0))</f>
        <v>0</v>
      </c>
      <c r="AF765" s="36" t="b">
        <f>IF(AE765&gt;0,IF(AE765&lt;$Y765,$K765/12*Gesamt!$C$33*(1+$L765)^(Gesamt!$B$33-VB!$V765)*(1+$K$4),IF(W765&gt;=35,K765/12*Gesamt!$C$33*(1+L765)^(W765-VB!V765)*(1+$K$4),0)))</f>
        <v>0</v>
      </c>
      <c r="AG765" s="36">
        <f>IF(W765&gt;=40,(AF765/Gesamt!$B$33*V765/((1+Gesamt!$B$29)^(Gesamt!$B$33-VB!V765))*(1+AB765)),IF(W765&gt;=35,(AF765/W765*V765/((1+Gesamt!$B$29)^(W765-VB!V765))*(1+AB765)),0))</f>
        <v>0</v>
      </c>
    </row>
    <row r="766" spans="4:33" x14ac:dyDescent="0.15">
      <c r="D766" s="41"/>
      <c r="F766" s="40"/>
      <c r="G766" s="40"/>
      <c r="J766" s="47"/>
      <c r="K766" s="32">
        <f t="shared" si="123"/>
        <v>0</v>
      </c>
      <c r="L766" s="48">
        <v>1.4999999999999999E-2</v>
      </c>
      <c r="M766" s="49">
        <f t="shared" si="124"/>
        <v>-50.997946611909654</v>
      </c>
      <c r="N766" s="50">
        <f>(Gesamt!$B$2-IF(H766=0,G766,H766))/365.25</f>
        <v>116</v>
      </c>
      <c r="O766" s="50">
        <f t="shared" si="119"/>
        <v>65.002053388090346</v>
      </c>
      <c r="P766" s="51">
        <f>IF(AND(OR(AND(H766&lt;=Gesamt!$B$11,G766&lt;=Gesamt!$B$11),AND(H766&gt;0,H766&lt;=Gesamt!$B$11)), O766&gt;=Gesamt!$B$4),VLOOKUP(O766,Gesamt!$B$4:$C$9,2),0)</f>
        <v>12</v>
      </c>
      <c r="Q766" s="37">
        <f>IF(M766&gt;0,((P766*K766/12)/O766*N766*((1+L766)^M766))/((1+Gesamt!$B$29)^(O766-N766)),0)</f>
        <v>0</v>
      </c>
      <c r="R766" s="52">
        <f>(F766+(IF(C766="W",IF(F766&lt;23347,VLOOKUP(23346,Staffelung,2,FALSE)*365.25,IF(F766&gt;24990,VLOOKUP(24991,Staffelung,2,FALSE)*365.25,VLOOKUP(F766,Staffelung,2,FALSE)*365.25)),Gesamt!$B$26*365.25)))</f>
        <v>23741.25</v>
      </c>
      <c r="S766" s="52">
        <f t="shared" si="125"/>
        <v>23742</v>
      </c>
      <c r="T766" s="53">
        <f t="shared" si="120"/>
        <v>65</v>
      </c>
      <c r="U766" s="49">
        <f t="shared" si="126"/>
        <v>-50.997946611909654</v>
      </c>
      <c r="V766" s="50">
        <f>(Gesamt!$B$2-IF(I766=0,G766,I766))/365.25</f>
        <v>116</v>
      </c>
      <c r="W766" s="50">
        <f t="shared" si="121"/>
        <v>65.002053388090346</v>
      </c>
      <c r="X766" s="54">
        <f>(F766+(IF(C766="W",IF(F766&lt;23347,VLOOKUP(23346,Staffelung,2,FALSE)*365.25,IF(F766&gt;24990,VLOOKUP(24991,Staffelung,2,FALSE)*365.25,VLOOKUP(F766,Staffelung,2,FALSE)*365.25)),Gesamt!$B$26*365.25)))</f>
        <v>23741.25</v>
      </c>
      <c r="Y766" s="52">
        <f t="shared" si="127"/>
        <v>23742</v>
      </c>
      <c r="Z766" s="53">
        <f t="shared" si="122"/>
        <v>65</v>
      </c>
      <c r="AA766" s="55">
        <f>IF(YEAR(Y766)&lt;=YEAR(Gesamt!$B$2),0,IF(V766&lt;Gesamt!$B$32,(IF(I766=0,G766,I766)+365.25*Gesamt!$B$32),0))</f>
        <v>0</v>
      </c>
      <c r="AB766" s="56">
        <f>IF(U766&lt;Gesamt!$B$36,Gesamt!$C$36,IF(U766&lt;Gesamt!$B$37,Gesamt!$C$37,IF(U766&lt;Gesamt!$B$38,Gesamt!$C$38,Gesamt!$C$39)))</f>
        <v>0</v>
      </c>
      <c r="AC766" s="36">
        <f>IF(AA766&gt;0,IF(AA766&lt;X766,K766/12*Gesamt!$C$32*(1+L766)^(Gesamt!$B$32-VB!V766)*(1+$K$4),0),0)</f>
        <v>0</v>
      </c>
      <c r="AD766" s="36">
        <f>(AC766/Gesamt!$B$32*V766/((1+Gesamt!$B$29)^(Gesamt!$B$32-VB!V766))*(1+AB766))</f>
        <v>0</v>
      </c>
      <c r="AE766" s="55">
        <f>IF(YEAR($Y766)&lt;=YEAR(Gesamt!$B$2),0,IF($V766&lt;Gesamt!$B$33,(IF($I766=0,$G766,$I766)+365.25*Gesamt!$B$33),0))</f>
        <v>0</v>
      </c>
      <c r="AF766" s="36" t="b">
        <f>IF(AE766&gt;0,IF(AE766&lt;$Y766,$K766/12*Gesamt!$C$33*(1+$L766)^(Gesamt!$B$33-VB!$V766)*(1+$K$4),IF(W766&gt;=35,K766/12*Gesamt!$C$33*(1+L766)^(W766-VB!V766)*(1+$K$4),0)))</f>
        <v>0</v>
      </c>
      <c r="AG766" s="36">
        <f>IF(W766&gt;=40,(AF766/Gesamt!$B$33*V766/((1+Gesamt!$B$29)^(Gesamt!$B$33-VB!V766))*(1+AB766)),IF(W766&gt;=35,(AF766/W766*V766/((1+Gesamt!$B$29)^(W766-VB!V766))*(1+AB766)),0))</f>
        <v>0</v>
      </c>
    </row>
    <row r="767" spans="4:33" x14ac:dyDescent="0.15">
      <c r="D767" s="41"/>
      <c r="F767" s="40"/>
      <c r="G767" s="40"/>
      <c r="J767" s="47"/>
      <c r="K767" s="32">
        <f t="shared" si="123"/>
        <v>0</v>
      </c>
      <c r="L767" s="48">
        <v>1.4999999999999999E-2</v>
      </c>
      <c r="M767" s="49">
        <f t="shared" si="124"/>
        <v>-50.997946611909654</v>
      </c>
      <c r="N767" s="50">
        <f>(Gesamt!$B$2-IF(H767=0,G767,H767))/365.25</f>
        <v>116</v>
      </c>
      <c r="O767" s="50">
        <f t="shared" si="119"/>
        <v>65.002053388090346</v>
      </c>
      <c r="P767" s="51">
        <f>IF(AND(OR(AND(H767&lt;=Gesamt!$B$11,G767&lt;=Gesamt!$B$11),AND(H767&gt;0,H767&lt;=Gesamt!$B$11)), O767&gt;=Gesamt!$B$4),VLOOKUP(O767,Gesamt!$B$4:$C$9,2),0)</f>
        <v>12</v>
      </c>
      <c r="Q767" s="37">
        <f>IF(M767&gt;0,((P767*K767/12)/O767*N767*((1+L767)^M767))/((1+Gesamt!$B$29)^(O767-N767)),0)</f>
        <v>0</v>
      </c>
      <c r="R767" s="52">
        <f>(F767+(IF(C767="W",IF(F767&lt;23347,VLOOKUP(23346,Staffelung,2,FALSE)*365.25,IF(F767&gt;24990,VLOOKUP(24991,Staffelung,2,FALSE)*365.25,VLOOKUP(F767,Staffelung,2,FALSE)*365.25)),Gesamt!$B$26*365.25)))</f>
        <v>23741.25</v>
      </c>
      <c r="S767" s="52">
        <f t="shared" si="125"/>
        <v>23742</v>
      </c>
      <c r="T767" s="53">
        <f t="shared" si="120"/>
        <v>65</v>
      </c>
      <c r="U767" s="49">
        <f t="shared" si="126"/>
        <v>-50.997946611909654</v>
      </c>
      <c r="V767" s="50">
        <f>(Gesamt!$B$2-IF(I767=0,G767,I767))/365.25</f>
        <v>116</v>
      </c>
      <c r="W767" s="50">
        <f t="shared" si="121"/>
        <v>65.002053388090346</v>
      </c>
      <c r="X767" s="54">
        <f>(F767+(IF(C767="W",IF(F767&lt;23347,VLOOKUP(23346,Staffelung,2,FALSE)*365.25,IF(F767&gt;24990,VLOOKUP(24991,Staffelung,2,FALSE)*365.25,VLOOKUP(F767,Staffelung,2,FALSE)*365.25)),Gesamt!$B$26*365.25)))</f>
        <v>23741.25</v>
      </c>
      <c r="Y767" s="52">
        <f t="shared" si="127"/>
        <v>23742</v>
      </c>
      <c r="Z767" s="53">
        <f t="shared" si="122"/>
        <v>65</v>
      </c>
      <c r="AA767" s="55">
        <f>IF(YEAR(Y767)&lt;=YEAR(Gesamt!$B$2),0,IF(V767&lt;Gesamt!$B$32,(IF(I767=0,G767,I767)+365.25*Gesamt!$B$32),0))</f>
        <v>0</v>
      </c>
      <c r="AB767" s="56">
        <f>IF(U767&lt;Gesamt!$B$36,Gesamt!$C$36,IF(U767&lt;Gesamt!$B$37,Gesamt!$C$37,IF(U767&lt;Gesamt!$B$38,Gesamt!$C$38,Gesamt!$C$39)))</f>
        <v>0</v>
      </c>
      <c r="AC767" s="36">
        <f>IF(AA767&gt;0,IF(AA767&lt;X767,K767/12*Gesamt!$C$32*(1+L767)^(Gesamt!$B$32-VB!V767)*(1+$K$4),0),0)</f>
        <v>0</v>
      </c>
      <c r="AD767" s="36">
        <f>(AC767/Gesamt!$B$32*V767/((1+Gesamt!$B$29)^(Gesamt!$B$32-VB!V767))*(1+AB767))</f>
        <v>0</v>
      </c>
      <c r="AE767" s="55">
        <f>IF(YEAR($Y767)&lt;=YEAR(Gesamt!$B$2),0,IF($V767&lt;Gesamt!$B$33,(IF($I767=0,$G767,$I767)+365.25*Gesamt!$B$33),0))</f>
        <v>0</v>
      </c>
      <c r="AF767" s="36" t="b">
        <f>IF(AE767&gt;0,IF(AE767&lt;$Y767,$K767/12*Gesamt!$C$33*(1+$L767)^(Gesamt!$B$33-VB!$V767)*(1+$K$4),IF(W767&gt;=35,K767/12*Gesamt!$C$33*(1+L767)^(W767-VB!V767)*(1+$K$4),0)))</f>
        <v>0</v>
      </c>
      <c r="AG767" s="36">
        <f>IF(W767&gt;=40,(AF767/Gesamt!$B$33*V767/((1+Gesamt!$B$29)^(Gesamt!$B$33-VB!V767))*(1+AB767)),IF(W767&gt;=35,(AF767/W767*V767/((1+Gesamt!$B$29)^(W767-VB!V767))*(1+AB767)),0))</f>
        <v>0</v>
      </c>
    </row>
    <row r="768" spans="4:33" x14ac:dyDescent="0.15">
      <c r="D768" s="41"/>
      <c r="F768" s="40"/>
      <c r="G768" s="40"/>
      <c r="J768" s="47"/>
      <c r="K768" s="32">
        <f t="shared" si="123"/>
        <v>0</v>
      </c>
      <c r="L768" s="48">
        <v>1.4999999999999999E-2</v>
      </c>
      <c r="M768" s="49">
        <f t="shared" si="124"/>
        <v>-50.997946611909654</v>
      </c>
      <c r="N768" s="50">
        <f>(Gesamt!$B$2-IF(H768=0,G768,H768))/365.25</f>
        <v>116</v>
      </c>
      <c r="O768" s="50">
        <f t="shared" si="119"/>
        <v>65.002053388090346</v>
      </c>
      <c r="P768" s="51">
        <f>IF(AND(OR(AND(H768&lt;=Gesamt!$B$11,G768&lt;=Gesamt!$B$11),AND(H768&gt;0,H768&lt;=Gesamt!$B$11)), O768&gt;=Gesamt!$B$4),VLOOKUP(O768,Gesamt!$B$4:$C$9,2),0)</f>
        <v>12</v>
      </c>
      <c r="Q768" s="37">
        <f>IF(M768&gt;0,((P768*K768/12)/O768*N768*((1+L768)^M768))/((1+Gesamt!$B$29)^(O768-N768)),0)</f>
        <v>0</v>
      </c>
      <c r="R768" s="52">
        <f>(F768+(IF(C768="W",IF(F768&lt;23347,VLOOKUP(23346,Staffelung,2,FALSE)*365.25,IF(F768&gt;24990,VLOOKUP(24991,Staffelung,2,FALSE)*365.25,VLOOKUP(F768,Staffelung,2,FALSE)*365.25)),Gesamt!$B$26*365.25)))</f>
        <v>23741.25</v>
      </c>
      <c r="S768" s="52">
        <f t="shared" si="125"/>
        <v>23742</v>
      </c>
      <c r="T768" s="53">
        <f t="shared" si="120"/>
        <v>65</v>
      </c>
      <c r="U768" s="49">
        <f t="shared" si="126"/>
        <v>-50.997946611909654</v>
      </c>
      <c r="V768" s="50">
        <f>(Gesamt!$B$2-IF(I768=0,G768,I768))/365.25</f>
        <v>116</v>
      </c>
      <c r="W768" s="50">
        <f t="shared" si="121"/>
        <v>65.002053388090346</v>
      </c>
      <c r="X768" s="54">
        <f>(F768+(IF(C768="W",IF(F768&lt;23347,VLOOKUP(23346,Staffelung,2,FALSE)*365.25,IF(F768&gt;24990,VLOOKUP(24991,Staffelung,2,FALSE)*365.25,VLOOKUP(F768,Staffelung,2,FALSE)*365.25)),Gesamt!$B$26*365.25)))</f>
        <v>23741.25</v>
      </c>
      <c r="Y768" s="52">
        <f t="shared" si="127"/>
        <v>23742</v>
      </c>
      <c r="Z768" s="53">
        <f t="shared" si="122"/>
        <v>65</v>
      </c>
      <c r="AA768" s="55">
        <f>IF(YEAR(Y768)&lt;=YEAR(Gesamt!$B$2),0,IF(V768&lt;Gesamt!$B$32,(IF(I768=0,G768,I768)+365.25*Gesamt!$B$32),0))</f>
        <v>0</v>
      </c>
      <c r="AB768" s="56">
        <f>IF(U768&lt;Gesamt!$B$36,Gesamt!$C$36,IF(U768&lt;Gesamt!$B$37,Gesamt!$C$37,IF(U768&lt;Gesamt!$B$38,Gesamt!$C$38,Gesamt!$C$39)))</f>
        <v>0</v>
      </c>
      <c r="AC768" s="36">
        <f>IF(AA768&gt;0,IF(AA768&lt;X768,K768/12*Gesamt!$C$32*(1+L768)^(Gesamt!$B$32-VB!V768)*(1+$K$4),0),0)</f>
        <v>0</v>
      </c>
      <c r="AD768" s="36">
        <f>(AC768/Gesamt!$B$32*V768/((1+Gesamt!$B$29)^(Gesamt!$B$32-VB!V768))*(1+AB768))</f>
        <v>0</v>
      </c>
      <c r="AE768" s="55">
        <f>IF(YEAR($Y768)&lt;=YEAR(Gesamt!$B$2),0,IF($V768&lt;Gesamt!$B$33,(IF($I768=0,$G768,$I768)+365.25*Gesamt!$B$33),0))</f>
        <v>0</v>
      </c>
      <c r="AF768" s="36" t="b">
        <f>IF(AE768&gt;0,IF(AE768&lt;$Y768,$K768/12*Gesamt!$C$33*(1+$L768)^(Gesamt!$B$33-VB!$V768)*(1+$K$4),IF(W768&gt;=35,K768/12*Gesamt!$C$33*(1+L768)^(W768-VB!V768)*(1+$K$4),0)))</f>
        <v>0</v>
      </c>
      <c r="AG768" s="36">
        <f>IF(W768&gt;=40,(AF768/Gesamt!$B$33*V768/((1+Gesamt!$B$29)^(Gesamt!$B$33-VB!V768))*(1+AB768)),IF(W768&gt;=35,(AF768/W768*V768/((1+Gesamt!$B$29)^(W768-VB!V768))*(1+AB768)),0))</f>
        <v>0</v>
      </c>
    </row>
    <row r="769" spans="4:33" x14ac:dyDescent="0.15">
      <c r="D769" s="41"/>
      <c r="F769" s="40"/>
      <c r="G769" s="40"/>
      <c r="J769" s="47"/>
      <c r="K769" s="32">
        <f t="shared" si="123"/>
        <v>0</v>
      </c>
      <c r="L769" s="48">
        <v>1.4999999999999999E-2</v>
      </c>
      <c r="M769" s="49">
        <f t="shared" si="124"/>
        <v>-50.997946611909654</v>
      </c>
      <c r="N769" s="50">
        <f>(Gesamt!$B$2-IF(H769=0,G769,H769))/365.25</f>
        <v>116</v>
      </c>
      <c r="O769" s="50">
        <f t="shared" si="119"/>
        <v>65.002053388090346</v>
      </c>
      <c r="P769" s="51">
        <f>IF(AND(OR(AND(H769&lt;=Gesamt!$B$11,G769&lt;=Gesamt!$B$11),AND(H769&gt;0,H769&lt;=Gesamt!$B$11)), O769&gt;=Gesamt!$B$4),VLOOKUP(O769,Gesamt!$B$4:$C$9,2),0)</f>
        <v>12</v>
      </c>
      <c r="Q769" s="37">
        <f>IF(M769&gt;0,((P769*K769/12)/O769*N769*((1+L769)^M769))/((1+Gesamt!$B$29)^(O769-N769)),0)</f>
        <v>0</v>
      </c>
      <c r="R769" s="52">
        <f>(F769+(IF(C769="W",IF(F769&lt;23347,VLOOKUP(23346,Staffelung,2,FALSE)*365.25,IF(F769&gt;24990,VLOOKUP(24991,Staffelung,2,FALSE)*365.25,VLOOKUP(F769,Staffelung,2,FALSE)*365.25)),Gesamt!$B$26*365.25)))</f>
        <v>23741.25</v>
      </c>
      <c r="S769" s="52">
        <f t="shared" si="125"/>
        <v>23742</v>
      </c>
      <c r="T769" s="53">
        <f t="shared" si="120"/>
        <v>65</v>
      </c>
      <c r="U769" s="49">
        <f t="shared" si="126"/>
        <v>-50.997946611909654</v>
      </c>
      <c r="V769" s="50">
        <f>(Gesamt!$B$2-IF(I769=0,G769,I769))/365.25</f>
        <v>116</v>
      </c>
      <c r="W769" s="50">
        <f t="shared" si="121"/>
        <v>65.002053388090346</v>
      </c>
      <c r="X769" s="54">
        <f>(F769+(IF(C769="W",IF(F769&lt;23347,VLOOKUP(23346,Staffelung,2,FALSE)*365.25,IF(F769&gt;24990,VLOOKUP(24991,Staffelung,2,FALSE)*365.25,VLOOKUP(F769,Staffelung,2,FALSE)*365.25)),Gesamt!$B$26*365.25)))</f>
        <v>23741.25</v>
      </c>
      <c r="Y769" s="52">
        <f t="shared" si="127"/>
        <v>23742</v>
      </c>
      <c r="Z769" s="53">
        <f t="shared" si="122"/>
        <v>65</v>
      </c>
      <c r="AA769" s="55">
        <f>IF(YEAR(Y769)&lt;=YEAR(Gesamt!$B$2),0,IF(V769&lt;Gesamt!$B$32,(IF(I769=0,G769,I769)+365.25*Gesamt!$B$32),0))</f>
        <v>0</v>
      </c>
      <c r="AB769" s="56">
        <f>IF(U769&lt;Gesamt!$B$36,Gesamt!$C$36,IF(U769&lt;Gesamt!$B$37,Gesamt!$C$37,IF(U769&lt;Gesamt!$B$38,Gesamt!$C$38,Gesamt!$C$39)))</f>
        <v>0</v>
      </c>
      <c r="AC769" s="36">
        <f>IF(AA769&gt;0,IF(AA769&lt;X769,K769/12*Gesamt!$C$32*(1+L769)^(Gesamt!$B$32-VB!V769)*(1+$K$4),0),0)</f>
        <v>0</v>
      </c>
      <c r="AD769" s="36">
        <f>(AC769/Gesamt!$B$32*V769/((1+Gesamt!$B$29)^(Gesamt!$B$32-VB!V769))*(1+AB769))</f>
        <v>0</v>
      </c>
      <c r="AE769" s="55">
        <f>IF(YEAR($Y769)&lt;=YEAR(Gesamt!$B$2),0,IF($V769&lt;Gesamt!$B$33,(IF($I769=0,$G769,$I769)+365.25*Gesamt!$B$33),0))</f>
        <v>0</v>
      </c>
      <c r="AF769" s="36" t="b">
        <f>IF(AE769&gt;0,IF(AE769&lt;$Y769,$K769/12*Gesamt!$C$33*(1+$L769)^(Gesamt!$B$33-VB!$V769)*(1+$K$4),IF(W769&gt;=35,K769/12*Gesamt!$C$33*(1+L769)^(W769-VB!V769)*(1+$K$4),0)))</f>
        <v>0</v>
      </c>
      <c r="AG769" s="36">
        <f>IF(W769&gt;=40,(AF769/Gesamt!$B$33*V769/((1+Gesamt!$B$29)^(Gesamt!$B$33-VB!V769))*(1+AB769)),IF(W769&gt;=35,(AF769/W769*V769/((1+Gesamt!$B$29)^(W769-VB!V769))*(1+AB769)),0))</f>
        <v>0</v>
      </c>
    </row>
    <row r="770" spans="4:33" x14ac:dyDescent="0.15">
      <c r="D770" s="41"/>
      <c r="F770" s="40"/>
      <c r="G770" s="40"/>
      <c r="J770" s="47"/>
      <c r="K770" s="32">
        <f t="shared" si="123"/>
        <v>0</v>
      </c>
      <c r="L770" s="48">
        <v>1.4999999999999999E-2</v>
      </c>
      <c r="M770" s="49">
        <f t="shared" si="124"/>
        <v>-50.997946611909654</v>
      </c>
      <c r="N770" s="50">
        <f>(Gesamt!$B$2-IF(H770=0,G770,H770))/365.25</f>
        <v>116</v>
      </c>
      <c r="O770" s="50">
        <f t="shared" si="119"/>
        <v>65.002053388090346</v>
      </c>
      <c r="P770" s="51">
        <f>IF(AND(OR(AND(H770&lt;=Gesamt!$B$11,G770&lt;=Gesamt!$B$11),AND(H770&gt;0,H770&lt;=Gesamt!$B$11)), O770&gt;=Gesamt!$B$4),VLOOKUP(O770,Gesamt!$B$4:$C$9,2),0)</f>
        <v>12</v>
      </c>
      <c r="Q770" s="37">
        <f>IF(M770&gt;0,((P770*K770/12)/O770*N770*((1+L770)^M770))/((1+Gesamt!$B$29)^(O770-N770)),0)</f>
        <v>0</v>
      </c>
      <c r="R770" s="52">
        <f>(F770+(IF(C770="W",IF(F770&lt;23347,VLOOKUP(23346,Staffelung,2,FALSE)*365.25,IF(F770&gt;24990,VLOOKUP(24991,Staffelung,2,FALSE)*365.25,VLOOKUP(F770,Staffelung,2,FALSE)*365.25)),Gesamt!$B$26*365.25)))</f>
        <v>23741.25</v>
      </c>
      <c r="S770" s="52">
        <f t="shared" si="125"/>
        <v>23742</v>
      </c>
      <c r="T770" s="53">
        <f t="shared" si="120"/>
        <v>65</v>
      </c>
      <c r="U770" s="49">
        <f t="shared" si="126"/>
        <v>-50.997946611909654</v>
      </c>
      <c r="V770" s="50">
        <f>(Gesamt!$B$2-IF(I770=0,G770,I770))/365.25</f>
        <v>116</v>
      </c>
      <c r="W770" s="50">
        <f t="shared" si="121"/>
        <v>65.002053388090346</v>
      </c>
      <c r="X770" s="54">
        <f>(F770+(IF(C770="W",IF(F770&lt;23347,VLOOKUP(23346,Staffelung,2,FALSE)*365.25,IF(F770&gt;24990,VLOOKUP(24991,Staffelung,2,FALSE)*365.25,VLOOKUP(F770,Staffelung,2,FALSE)*365.25)),Gesamt!$B$26*365.25)))</f>
        <v>23741.25</v>
      </c>
      <c r="Y770" s="52">
        <f t="shared" si="127"/>
        <v>23742</v>
      </c>
      <c r="Z770" s="53">
        <f t="shared" si="122"/>
        <v>65</v>
      </c>
      <c r="AA770" s="55">
        <f>IF(YEAR(Y770)&lt;=YEAR(Gesamt!$B$2),0,IF(V770&lt;Gesamt!$B$32,(IF(I770=0,G770,I770)+365.25*Gesamt!$B$32),0))</f>
        <v>0</v>
      </c>
      <c r="AB770" s="56">
        <f>IF(U770&lt;Gesamt!$B$36,Gesamt!$C$36,IF(U770&lt;Gesamt!$B$37,Gesamt!$C$37,IF(U770&lt;Gesamt!$B$38,Gesamt!$C$38,Gesamt!$C$39)))</f>
        <v>0</v>
      </c>
      <c r="AC770" s="36">
        <f>IF(AA770&gt;0,IF(AA770&lt;X770,K770/12*Gesamt!$C$32*(1+L770)^(Gesamt!$B$32-VB!V770)*(1+$K$4),0),0)</f>
        <v>0</v>
      </c>
      <c r="AD770" s="36">
        <f>(AC770/Gesamt!$B$32*V770/((1+Gesamt!$B$29)^(Gesamt!$B$32-VB!V770))*(1+AB770))</f>
        <v>0</v>
      </c>
      <c r="AE770" s="55">
        <f>IF(YEAR($Y770)&lt;=YEAR(Gesamt!$B$2),0,IF($V770&lt;Gesamt!$B$33,(IF($I770=0,$G770,$I770)+365.25*Gesamt!$B$33),0))</f>
        <v>0</v>
      </c>
      <c r="AF770" s="36" t="b">
        <f>IF(AE770&gt;0,IF(AE770&lt;$Y770,$K770/12*Gesamt!$C$33*(1+$L770)^(Gesamt!$B$33-VB!$V770)*(1+$K$4),IF(W770&gt;=35,K770/12*Gesamt!$C$33*(1+L770)^(W770-VB!V770)*(1+$K$4),0)))</f>
        <v>0</v>
      </c>
      <c r="AG770" s="36">
        <f>IF(W770&gt;=40,(AF770/Gesamt!$B$33*V770/((1+Gesamt!$B$29)^(Gesamt!$B$33-VB!V770))*(1+AB770)),IF(W770&gt;=35,(AF770/W770*V770/((1+Gesamt!$B$29)^(W770-VB!V770))*(1+AB770)),0))</f>
        <v>0</v>
      </c>
    </row>
    <row r="771" spans="4:33" x14ac:dyDescent="0.15">
      <c r="D771" s="41"/>
      <c r="F771" s="40"/>
      <c r="G771" s="40"/>
      <c r="J771" s="47"/>
      <c r="K771" s="32">
        <f t="shared" si="123"/>
        <v>0</v>
      </c>
      <c r="L771" s="48">
        <v>1.4999999999999999E-2</v>
      </c>
      <c r="M771" s="49">
        <f t="shared" si="124"/>
        <v>-50.997946611909654</v>
      </c>
      <c r="N771" s="50">
        <f>(Gesamt!$B$2-IF(H771=0,G771,H771))/365.25</f>
        <v>116</v>
      </c>
      <c r="O771" s="50">
        <f t="shared" si="119"/>
        <v>65.002053388090346</v>
      </c>
      <c r="P771" s="51">
        <f>IF(AND(OR(AND(H771&lt;=Gesamt!$B$11,G771&lt;=Gesamt!$B$11),AND(H771&gt;0,H771&lt;=Gesamt!$B$11)), O771&gt;=Gesamt!$B$4),VLOOKUP(O771,Gesamt!$B$4:$C$9,2),0)</f>
        <v>12</v>
      </c>
      <c r="Q771" s="37">
        <f>IF(M771&gt;0,((P771*K771/12)/O771*N771*((1+L771)^M771))/((1+Gesamt!$B$29)^(O771-N771)),0)</f>
        <v>0</v>
      </c>
      <c r="R771" s="52">
        <f>(F771+(IF(C771="W",IF(F771&lt;23347,VLOOKUP(23346,Staffelung,2,FALSE)*365.25,IF(F771&gt;24990,VLOOKUP(24991,Staffelung,2,FALSE)*365.25,VLOOKUP(F771,Staffelung,2,FALSE)*365.25)),Gesamt!$B$26*365.25)))</f>
        <v>23741.25</v>
      </c>
      <c r="S771" s="52">
        <f t="shared" si="125"/>
        <v>23742</v>
      </c>
      <c r="T771" s="53">
        <f t="shared" si="120"/>
        <v>65</v>
      </c>
      <c r="U771" s="49">
        <f t="shared" si="126"/>
        <v>-50.997946611909654</v>
      </c>
      <c r="V771" s="50">
        <f>(Gesamt!$B$2-IF(I771=0,G771,I771))/365.25</f>
        <v>116</v>
      </c>
      <c r="W771" s="50">
        <f t="shared" si="121"/>
        <v>65.002053388090346</v>
      </c>
      <c r="X771" s="54">
        <f>(F771+(IF(C771="W",IF(F771&lt;23347,VLOOKUP(23346,Staffelung,2,FALSE)*365.25,IF(F771&gt;24990,VLOOKUP(24991,Staffelung,2,FALSE)*365.25,VLOOKUP(F771,Staffelung,2,FALSE)*365.25)),Gesamt!$B$26*365.25)))</f>
        <v>23741.25</v>
      </c>
      <c r="Y771" s="52">
        <f t="shared" si="127"/>
        <v>23742</v>
      </c>
      <c r="Z771" s="53">
        <f t="shared" si="122"/>
        <v>65</v>
      </c>
      <c r="AA771" s="55">
        <f>IF(YEAR(Y771)&lt;=YEAR(Gesamt!$B$2),0,IF(V771&lt;Gesamt!$B$32,(IF(I771=0,G771,I771)+365.25*Gesamt!$B$32),0))</f>
        <v>0</v>
      </c>
      <c r="AB771" s="56">
        <f>IF(U771&lt;Gesamt!$B$36,Gesamt!$C$36,IF(U771&lt;Gesamt!$B$37,Gesamt!$C$37,IF(U771&lt;Gesamt!$B$38,Gesamt!$C$38,Gesamt!$C$39)))</f>
        <v>0</v>
      </c>
      <c r="AC771" s="36">
        <f>IF(AA771&gt;0,IF(AA771&lt;X771,K771/12*Gesamt!$C$32*(1+L771)^(Gesamt!$B$32-VB!V771)*(1+$K$4),0),0)</f>
        <v>0</v>
      </c>
      <c r="AD771" s="36">
        <f>(AC771/Gesamt!$B$32*V771/((1+Gesamt!$B$29)^(Gesamt!$B$32-VB!V771))*(1+AB771))</f>
        <v>0</v>
      </c>
      <c r="AE771" s="55">
        <f>IF(YEAR($Y771)&lt;=YEAR(Gesamt!$B$2),0,IF($V771&lt;Gesamt!$B$33,(IF($I771=0,$G771,$I771)+365.25*Gesamt!$B$33),0))</f>
        <v>0</v>
      </c>
      <c r="AF771" s="36" t="b">
        <f>IF(AE771&gt;0,IF(AE771&lt;$Y771,$K771/12*Gesamt!$C$33*(1+$L771)^(Gesamt!$B$33-VB!$V771)*(1+$K$4),IF(W771&gt;=35,K771/12*Gesamt!$C$33*(1+L771)^(W771-VB!V771)*(1+$K$4),0)))</f>
        <v>0</v>
      </c>
      <c r="AG771" s="36">
        <f>IF(W771&gt;=40,(AF771/Gesamt!$B$33*V771/((1+Gesamt!$B$29)^(Gesamt!$B$33-VB!V771))*(1+AB771)),IF(W771&gt;=35,(AF771/W771*V771/((1+Gesamt!$B$29)^(W771-VB!V771))*(1+AB771)),0))</f>
        <v>0</v>
      </c>
    </row>
    <row r="772" spans="4:33" x14ac:dyDescent="0.15">
      <c r="D772" s="41"/>
      <c r="F772" s="40"/>
      <c r="G772" s="40"/>
      <c r="J772" s="47"/>
      <c r="K772" s="32">
        <f t="shared" si="123"/>
        <v>0</v>
      </c>
      <c r="L772" s="48">
        <v>1.4999999999999999E-2</v>
      </c>
      <c r="M772" s="49">
        <f t="shared" si="124"/>
        <v>-50.997946611909654</v>
      </c>
      <c r="N772" s="50">
        <f>(Gesamt!$B$2-IF(H772=0,G772,H772))/365.25</f>
        <v>116</v>
      </c>
      <c r="O772" s="50">
        <f t="shared" si="119"/>
        <v>65.002053388090346</v>
      </c>
      <c r="P772" s="51">
        <f>IF(AND(OR(AND(H772&lt;=Gesamt!$B$11,G772&lt;=Gesamt!$B$11),AND(H772&gt;0,H772&lt;=Gesamt!$B$11)), O772&gt;=Gesamt!$B$4),VLOOKUP(O772,Gesamt!$B$4:$C$9,2),0)</f>
        <v>12</v>
      </c>
      <c r="Q772" s="37">
        <f>IF(M772&gt;0,((P772*K772/12)/O772*N772*((1+L772)^M772))/((1+Gesamt!$B$29)^(O772-N772)),0)</f>
        <v>0</v>
      </c>
      <c r="R772" s="52">
        <f>(F772+(IF(C772="W",IF(F772&lt;23347,VLOOKUP(23346,Staffelung,2,FALSE)*365.25,IF(F772&gt;24990,VLOOKUP(24991,Staffelung,2,FALSE)*365.25,VLOOKUP(F772,Staffelung,2,FALSE)*365.25)),Gesamt!$B$26*365.25)))</f>
        <v>23741.25</v>
      </c>
      <c r="S772" s="52">
        <f t="shared" si="125"/>
        <v>23742</v>
      </c>
      <c r="T772" s="53">
        <f t="shared" si="120"/>
        <v>65</v>
      </c>
      <c r="U772" s="49">
        <f t="shared" si="126"/>
        <v>-50.997946611909654</v>
      </c>
      <c r="V772" s="50">
        <f>(Gesamt!$B$2-IF(I772=0,G772,I772))/365.25</f>
        <v>116</v>
      </c>
      <c r="W772" s="50">
        <f t="shared" si="121"/>
        <v>65.002053388090346</v>
      </c>
      <c r="X772" s="54">
        <f>(F772+(IF(C772="W",IF(F772&lt;23347,VLOOKUP(23346,Staffelung,2,FALSE)*365.25,IF(F772&gt;24990,VLOOKUP(24991,Staffelung,2,FALSE)*365.25,VLOOKUP(F772,Staffelung,2,FALSE)*365.25)),Gesamt!$B$26*365.25)))</f>
        <v>23741.25</v>
      </c>
      <c r="Y772" s="52">
        <f t="shared" si="127"/>
        <v>23742</v>
      </c>
      <c r="Z772" s="53">
        <f t="shared" si="122"/>
        <v>65</v>
      </c>
      <c r="AA772" s="55">
        <f>IF(YEAR(Y772)&lt;=YEAR(Gesamt!$B$2),0,IF(V772&lt;Gesamt!$B$32,(IF(I772=0,G772,I772)+365.25*Gesamt!$B$32),0))</f>
        <v>0</v>
      </c>
      <c r="AB772" s="56">
        <f>IF(U772&lt;Gesamt!$B$36,Gesamt!$C$36,IF(U772&lt;Gesamt!$B$37,Gesamt!$C$37,IF(U772&lt;Gesamt!$B$38,Gesamt!$C$38,Gesamt!$C$39)))</f>
        <v>0</v>
      </c>
      <c r="AC772" s="36">
        <f>IF(AA772&gt;0,IF(AA772&lt;X772,K772/12*Gesamt!$C$32*(1+L772)^(Gesamt!$B$32-VB!V772)*(1+$K$4),0),0)</f>
        <v>0</v>
      </c>
      <c r="AD772" s="36">
        <f>(AC772/Gesamt!$B$32*V772/((1+Gesamt!$B$29)^(Gesamt!$B$32-VB!V772))*(1+AB772))</f>
        <v>0</v>
      </c>
      <c r="AE772" s="55">
        <f>IF(YEAR($Y772)&lt;=YEAR(Gesamt!$B$2),0,IF($V772&lt;Gesamt!$B$33,(IF($I772=0,$G772,$I772)+365.25*Gesamt!$B$33),0))</f>
        <v>0</v>
      </c>
      <c r="AF772" s="36" t="b">
        <f>IF(AE772&gt;0,IF(AE772&lt;$Y772,$K772/12*Gesamt!$C$33*(1+$L772)^(Gesamt!$B$33-VB!$V772)*(1+$K$4),IF(W772&gt;=35,K772/12*Gesamt!$C$33*(1+L772)^(W772-VB!V772)*(1+$K$4),0)))</f>
        <v>0</v>
      </c>
      <c r="AG772" s="36">
        <f>IF(W772&gt;=40,(AF772/Gesamt!$B$33*V772/((1+Gesamt!$B$29)^(Gesamt!$B$33-VB!V772))*(1+AB772)),IF(W772&gt;=35,(AF772/W772*V772/((1+Gesamt!$B$29)^(W772-VB!V772))*(1+AB772)),0))</f>
        <v>0</v>
      </c>
    </row>
    <row r="773" spans="4:33" x14ac:dyDescent="0.15">
      <c r="D773" s="41"/>
      <c r="F773" s="40"/>
      <c r="G773" s="40"/>
      <c r="J773" s="47"/>
      <c r="K773" s="32">
        <f t="shared" si="123"/>
        <v>0</v>
      </c>
      <c r="L773" s="48">
        <v>1.4999999999999999E-2</v>
      </c>
      <c r="M773" s="49">
        <f t="shared" si="124"/>
        <v>-50.997946611909654</v>
      </c>
      <c r="N773" s="50">
        <f>(Gesamt!$B$2-IF(H773=0,G773,H773))/365.25</f>
        <v>116</v>
      </c>
      <c r="O773" s="50">
        <f t="shared" si="119"/>
        <v>65.002053388090346</v>
      </c>
      <c r="P773" s="51">
        <f>IF(AND(OR(AND(H773&lt;=Gesamt!$B$11,G773&lt;=Gesamt!$B$11),AND(H773&gt;0,H773&lt;=Gesamt!$B$11)), O773&gt;=Gesamt!$B$4),VLOOKUP(O773,Gesamt!$B$4:$C$9,2),0)</f>
        <v>12</v>
      </c>
      <c r="Q773" s="37">
        <f>IF(M773&gt;0,((P773*K773/12)/O773*N773*((1+L773)^M773))/((1+Gesamt!$B$29)^(O773-N773)),0)</f>
        <v>0</v>
      </c>
      <c r="R773" s="52">
        <f>(F773+(IF(C773="W",IF(F773&lt;23347,VLOOKUP(23346,Staffelung,2,FALSE)*365.25,IF(F773&gt;24990,VLOOKUP(24991,Staffelung,2,FALSE)*365.25,VLOOKUP(F773,Staffelung,2,FALSE)*365.25)),Gesamt!$B$26*365.25)))</f>
        <v>23741.25</v>
      </c>
      <c r="S773" s="52">
        <f t="shared" si="125"/>
        <v>23742</v>
      </c>
      <c r="T773" s="53">
        <f t="shared" si="120"/>
        <v>65</v>
      </c>
      <c r="U773" s="49">
        <f t="shared" si="126"/>
        <v>-50.997946611909654</v>
      </c>
      <c r="V773" s="50">
        <f>(Gesamt!$B$2-IF(I773=0,G773,I773))/365.25</f>
        <v>116</v>
      </c>
      <c r="W773" s="50">
        <f t="shared" si="121"/>
        <v>65.002053388090346</v>
      </c>
      <c r="X773" s="54">
        <f>(F773+(IF(C773="W",IF(F773&lt;23347,VLOOKUP(23346,Staffelung,2,FALSE)*365.25,IF(F773&gt;24990,VLOOKUP(24991,Staffelung,2,FALSE)*365.25,VLOOKUP(F773,Staffelung,2,FALSE)*365.25)),Gesamt!$B$26*365.25)))</f>
        <v>23741.25</v>
      </c>
      <c r="Y773" s="52">
        <f t="shared" si="127"/>
        <v>23742</v>
      </c>
      <c r="Z773" s="53">
        <f t="shared" si="122"/>
        <v>65</v>
      </c>
      <c r="AA773" s="55">
        <f>IF(YEAR(Y773)&lt;=YEAR(Gesamt!$B$2),0,IF(V773&lt;Gesamt!$B$32,(IF(I773=0,G773,I773)+365.25*Gesamt!$B$32),0))</f>
        <v>0</v>
      </c>
      <c r="AB773" s="56">
        <f>IF(U773&lt;Gesamt!$B$36,Gesamt!$C$36,IF(U773&lt;Gesamt!$B$37,Gesamt!$C$37,IF(U773&lt;Gesamt!$B$38,Gesamt!$C$38,Gesamt!$C$39)))</f>
        <v>0</v>
      </c>
      <c r="AC773" s="36">
        <f>IF(AA773&gt;0,IF(AA773&lt;X773,K773/12*Gesamt!$C$32*(1+L773)^(Gesamt!$B$32-VB!V773)*(1+$K$4),0),0)</f>
        <v>0</v>
      </c>
      <c r="AD773" s="36">
        <f>(AC773/Gesamt!$B$32*V773/((1+Gesamt!$B$29)^(Gesamt!$B$32-VB!V773))*(1+AB773))</f>
        <v>0</v>
      </c>
      <c r="AE773" s="55">
        <f>IF(YEAR($Y773)&lt;=YEAR(Gesamt!$B$2),0,IF($V773&lt;Gesamt!$B$33,(IF($I773=0,$G773,$I773)+365.25*Gesamt!$B$33),0))</f>
        <v>0</v>
      </c>
      <c r="AF773" s="36" t="b">
        <f>IF(AE773&gt;0,IF(AE773&lt;$Y773,$K773/12*Gesamt!$C$33*(1+$L773)^(Gesamt!$B$33-VB!$V773)*(1+$K$4),IF(W773&gt;=35,K773/12*Gesamt!$C$33*(1+L773)^(W773-VB!V773)*(1+$K$4),0)))</f>
        <v>0</v>
      </c>
      <c r="AG773" s="36">
        <f>IF(W773&gt;=40,(AF773/Gesamt!$B$33*V773/((1+Gesamt!$B$29)^(Gesamt!$B$33-VB!V773))*(1+AB773)),IF(W773&gt;=35,(AF773/W773*V773/((1+Gesamt!$B$29)^(W773-VB!V773))*(1+AB773)),0))</f>
        <v>0</v>
      </c>
    </row>
    <row r="774" spans="4:33" x14ac:dyDescent="0.15">
      <c r="D774" s="41"/>
      <c r="F774" s="40"/>
      <c r="G774" s="40"/>
      <c r="J774" s="47"/>
      <c r="K774" s="32">
        <f t="shared" si="123"/>
        <v>0</v>
      </c>
      <c r="L774" s="48">
        <v>1.4999999999999999E-2</v>
      </c>
      <c r="M774" s="49">
        <f t="shared" si="124"/>
        <v>-50.997946611909654</v>
      </c>
      <c r="N774" s="50">
        <f>(Gesamt!$B$2-IF(H774=0,G774,H774))/365.25</f>
        <v>116</v>
      </c>
      <c r="O774" s="50">
        <f t="shared" ref="O774:O800" si="128">(S774-IF(H774=0,G774,H774))/365.25</f>
        <v>65.002053388090346</v>
      </c>
      <c r="P774" s="51">
        <f>IF(AND(OR(AND(H774&lt;=Gesamt!$B$11,G774&lt;=Gesamt!$B$11),AND(H774&gt;0,H774&lt;=Gesamt!$B$11)), O774&gt;=Gesamt!$B$4),VLOOKUP(O774,Gesamt!$B$4:$C$9,2),0)</f>
        <v>12</v>
      </c>
      <c r="Q774" s="37">
        <f>IF(M774&gt;0,((P774*K774/12)/O774*N774*((1+L774)^M774))/((1+Gesamt!$B$29)^(O774-N774)),0)</f>
        <v>0</v>
      </c>
      <c r="R774" s="52">
        <f>(F774+(IF(C774="W",IF(F774&lt;23347,VLOOKUP(23346,Staffelung,2,FALSE)*365.25,IF(F774&gt;24990,VLOOKUP(24991,Staffelung,2,FALSE)*365.25,VLOOKUP(F774,Staffelung,2,FALSE)*365.25)),Gesamt!$B$26*365.25)))</f>
        <v>23741.25</v>
      </c>
      <c r="S774" s="52">
        <f t="shared" si="125"/>
        <v>23742</v>
      </c>
      <c r="T774" s="53">
        <f t="shared" ref="T774:T800" si="129">(+X774-F774)/365.25</f>
        <v>65</v>
      </c>
      <c r="U774" s="49">
        <f t="shared" si="126"/>
        <v>-50.997946611909654</v>
      </c>
      <c r="V774" s="50">
        <f>(Gesamt!$B$2-IF(I774=0,G774,I774))/365.25</f>
        <v>116</v>
      </c>
      <c r="W774" s="50">
        <f t="shared" ref="W774:W800" si="130">(Y774-IF(I774=0,G774,I774))/365.25</f>
        <v>65.002053388090346</v>
      </c>
      <c r="X774" s="54">
        <f>(F774+(IF(C774="W",IF(F774&lt;23347,VLOOKUP(23346,Staffelung,2,FALSE)*365.25,IF(F774&gt;24990,VLOOKUP(24991,Staffelung,2,FALSE)*365.25,VLOOKUP(F774,Staffelung,2,FALSE)*365.25)),Gesamt!$B$26*365.25)))</f>
        <v>23741.25</v>
      </c>
      <c r="Y774" s="52">
        <f t="shared" si="127"/>
        <v>23742</v>
      </c>
      <c r="Z774" s="53">
        <f t="shared" ref="Z774:Z800" si="131">(+X774-F774)/365.25</f>
        <v>65</v>
      </c>
      <c r="AA774" s="55">
        <f>IF(YEAR(Y774)&lt;=YEAR(Gesamt!$B$2),0,IF(V774&lt;Gesamt!$B$32,(IF(I774=0,G774,I774)+365.25*Gesamt!$B$32),0))</f>
        <v>0</v>
      </c>
      <c r="AB774" s="56">
        <f>IF(U774&lt;Gesamt!$B$36,Gesamt!$C$36,IF(U774&lt;Gesamt!$B$37,Gesamt!$C$37,IF(U774&lt;Gesamt!$B$38,Gesamt!$C$38,Gesamt!$C$39)))</f>
        <v>0</v>
      </c>
      <c r="AC774" s="36">
        <f>IF(AA774&gt;0,IF(AA774&lt;X774,K774/12*Gesamt!$C$32*(1+L774)^(Gesamt!$B$32-VB!V774)*(1+$K$4),0),0)</f>
        <v>0</v>
      </c>
      <c r="AD774" s="36">
        <f>(AC774/Gesamt!$B$32*V774/((1+Gesamt!$B$29)^(Gesamt!$B$32-VB!V774))*(1+AB774))</f>
        <v>0</v>
      </c>
      <c r="AE774" s="55">
        <f>IF(YEAR($Y774)&lt;=YEAR(Gesamt!$B$2),0,IF($V774&lt;Gesamt!$B$33,(IF($I774=0,$G774,$I774)+365.25*Gesamt!$B$33),0))</f>
        <v>0</v>
      </c>
      <c r="AF774" s="36" t="b">
        <f>IF(AE774&gt;0,IF(AE774&lt;$Y774,$K774/12*Gesamt!$C$33*(1+$L774)^(Gesamt!$B$33-VB!$V774)*(1+$K$4),IF(W774&gt;=35,K774/12*Gesamt!$C$33*(1+L774)^(W774-VB!V774)*(1+$K$4),0)))</f>
        <v>0</v>
      </c>
      <c r="AG774" s="36">
        <f>IF(W774&gt;=40,(AF774/Gesamt!$B$33*V774/((1+Gesamt!$B$29)^(Gesamt!$B$33-VB!V774))*(1+AB774)),IF(W774&gt;=35,(AF774/W774*V774/((1+Gesamt!$B$29)^(W774-VB!V774))*(1+AB774)),0))</f>
        <v>0</v>
      </c>
    </row>
    <row r="775" spans="4:33" x14ac:dyDescent="0.15">
      <c r="D775" s="41"/>
      <c r="F775" s="40"/>
      <c r="G775" s="40"/>
      <c r="J775" s="47"/>
      <c r="K775" s="32">
        <f t="shared" si="123"/>
        <v>0</v>
      </c>
      <c r="L775" s="48">
        <v>1.4999999999999999E-2</v>
      </c>
      <c r="M775" s="49">
        <f t="shared" si="124"/>
        <v>-50.997946611909654</v>
      </c>
      <c r="N775" s="50">
        <f>(Gesamt!$B$2-IF(H775=0,G775,H775))/365.25</f>
        <v>116</v>
      </c>
      <c r="O775" s="50">
        <f t="shared" si="128"/>
        <v>65.002053388090346</v>
      </c>
      <c r="P775" s="51">
        <f>IF(AND(OR(AND(H775&lt;=Gesamt!$B$11,G775&lt;=Gesamt!$B$11),AND(H775&gt;0,H775&lt;=Gesamt!$B$11)), O775&gt;=Gesamt!$B$4),VLOOKUP(O775,Gesamt!$B$4:$C$9,2),0)</f>
        <v>12</v>
      </c>
      <c r="Q775" s="37">
        <f>IF(M775&gt;0,((P775*K775/12)/O775*N775*((1+L775)^M775))/((1+Gesamt!$B$29)^(O775-N775)),0)</f>
        <v>0</v>
      </c>
      <c r="R775" s="52">
        <f>(F775+(IF(C775="W",IF(F775&lt;23347,VLOOKUP(23346,Staffelung,2,FALSE)*365.25,IF(F775&gt;24990,VLOOKUP(24991,Staffelung,2,FALSE)*365.25,VLOOKUP(F775,Staffelung,2,FALSE)*365.25)),Gesamt!$B$26*365.25)))</f>
        <v>23741.25</v>
      </c>
      <c r="S775" s="52">
        <f t="shared" si="125"/>
        <v>23742</v>
      </c>
      <c r="T775" s="53">
        <f t="shared" si="129"/>
        <v>65</v>
      </c>
      <c r="U775" s="49">
        <f t="shared" si="126"/>
        <v>-50.997946611909654</v>
      </c>
      <c r="V775" s="50">
        <f>(Gesamt!$B$2-IF(I775=0,G775,I775))/365.25</f>
        <v>116</v>
      </c>
      <c r="W775" s="50">
        <f t="shared" si="130"/>
        <v>65.002053388090346</v>
      </c>
      <c r="X775" s="54">
        <f>(F775+(IF(C775="W",IF(F775&lt;23347,VLOOKUP(23346,Staffelung,2,FALSE)*365.25,IF(F775&gt;24990,VLOOKUP(24991,Staffelung,2,FALSE)*365.25,VLOOKUP(F775,Staffelung,2,FALSE)*365.25)),Gesamt!$B$26*365.25)))</f>
        <v>23741.25</v>
      </c>
      <c r="Y775" s="52">
        <f t="shared" si="127"/>
        <v>23742</v>
      </c>
      <c r="Z775" s="53">
        <f t="shared" si="131"/>
        <v>65</v>
      </c>
      <c r="AA775" s="55">
        <f>IF(YEAR(Y775)&lt;=YEAR(Gesamt!$B$2),0,IF(V775&lt;Gesamt!$B$32,(IF(I775=0,G775,I775)+365.25*Gesamt!$B$32),0))</f>
        <v>0</v>
      </c>
      <c r="AB775" s="56">
        <f>IF(U775&lt;Gesamt!$B$36,Gesamt!$C$36,IF(U775&lt;Gesamt!$B$37,Gesamt!$C$37,IF(U775&lt;Gesamt!$B$38,Gesamt!$C$38,Gesamt!$C$39)))</f>
        <v>0</v>
      </c>
      <c r="AC775" s="36">
        <f>IF(AA775&gt;0,IF(AA775&lt;X775,K775/12*Gesamt!$C$32*(1+L775)^(Gesamt!$B$32-VB!V775)*(1+$K$4),0),0)</f>
        <v>0</v>
      </c>
      <c r="AD775" s="36">
        <f>(AC775/Gesamt!$B$32*V775/((1+Gesamt!$B$29)^(Gesamt!$B$32-VB!V775))*(1+AB775))</f>
        <v>0</v>
      </c>
      <c r="AE775" s="55">
        <f>IF(YEAR($Y775)&lt;=YEAR(Gesamt!$B$2),0,IF($V775&lt;Gesamt!$B$33,(IF($I775=0,$G775,$I775)+365.25*Gesamt!$B$33),0))</f>
        <v>0</v>
      </c>
      <c r="AF775" s="36" t="b">
        <f>IF(AE775&gt;0,IF(AE775&lt;$Y775,$K775/12*Gesamt!$C$33*(1+$L775)^(Gesamt!$B$33-VB!$V775)*(1+$K$4),IF(W775&gt;=35,K775/12*Gesamt!$C$33*(1+L775)^(W775-VB!V775)*(1+$K$4),0)))</f>
        <v>0</v>
      </c>
      <c r="AG775" s="36">
        <f>IF(W775&gt;=40,(AF775/Gesamt!$B$33*V775/((1+Gesamt!$B$29)^(Gesamt!$B$33-VB!V775))*(1+AB775)),IF(W775&gt;=35,(AF775/W775*V775/((1+Gesamt!$B$29)^(W775-VB!V775))*(1+AB775)),0))</f>
        <v>0</v>
      </c>
    </row>
    <row r="776" spans="4:33" x14ac:dyDescent="0.15">
      <c r="D776" s="41"/>
      <c r="F776" s="40"/>
      <c r="G776" s="40"/>
      <c r="J776" s="47"/>
      <c r="K776" s="32">
        <f t="shared" si="123"/>
        <v>0</v>
      </c>
      <c r="L776" s="48">
        <v>1.4999999999999999E-2</v>
      </c>
      <c r="M776" s="49">
        <f t="shared" si="124"/>
        <v>-50.997946611909654</v>
      </c>
      <c r="N776" s="50">
        <f>(Gesamt!$B$2-IF(H776=0,G776,H776))/365.25</f>
        <v>116</v>
      </c>
      <c r="O776" s="50">
        <f t="shared" si="128"/>
        <v>65.002053388090346</v>
      </c>
      <c r="P776" s="51">
        <f>IF(AND(OR(AND(H776&lt;=Gesamt!$B$11,G776&lt;=Gesamt!$B$11),AND(H776&gt;0,H776&lt;=Gesamt!$B$11)), O776&gt;=Gesamt!$B$4),VLOOKUP(O776,Gesamt!$B$4:$C$9,2),0)</f>
        <v>12</v>
      </c>
      <c r="Q776" s="37">
        <f>IF(M776&gt;0,((P776*K776/12)/O776*N776*((1+L776)^M776))/((1+Gesamt!$B$29)^(O776-N776)),0)</f>
        <v>0</v>
      </c>
      <c r="R776" s="52">
        <f>(F776+(IF(C776="W",IF(F776&lt;23347,VLOOKUP(23346,Staffelung,2,FALSE)*365.25,IF(F776&gt;24990,VLOOKUP(24991,Staffelung,2,FALSE)*365.25,VLOOKUP(F776,Staffelung,2,FALSE)*365.25)),Gesamt!$B$26*365.25)))</f>
        <v>23741.25</v>
      </c>
      <c r="S776" s="52">
        <f t="shared" si="125"/>
        <v>23742</v>
      </c>
      <c r="T776" s="53">
        <f t="shared" si="129"/>
        <v>65</v>
      </c>
      <c r="U776" s="49">
        <f t="shared" si="126"/>
        <v>-50.997946611909654</v>
      </c>
      <c r="V776" s="50">
        <f>(Gesamt!$B$2-IF(I776=0,G776,I776))/365.25</f>
        <v>116</v>
      </c>
      <c r="W776" s="50">
        <f t="shared" si="130"/>
        <v>65.002053388090346</v>
      </c>
      <c r="X776" s="54">
        <f>(F776+(IF(C776="W",IF(F776&lt;23347,VLOOKUP(23346,Staffelung,2,FALSE)*365.25,IF(F776&gt;24990,VLOOKUP(24991,Staffelung,2,FALSE)*365.25,VLOOKUP(F776,Staffelung,2,FALSE)*365.25)),Gesamt!$B$26*365.25)))</f>
        <v>23741.25</v>
      </c>
      <c r="Y776" s="52">
        <f t="shared" si="127"/>
        <v>23742</v>
      </c>
      <c r="Z776" s="53">
        <f t="shared" si="131"/>
        <v>65</v>
      </c>
      <c r="AA776" s="55">
        <f>IF(YEAR(Y776)&lt;=YEAR(Gesamt!$B$2),0,IF(V776&lt;Gesamt!$B$32,(IF(I776=0,G776,I776)+365.25*Gesamt!$B$32),0))</f>
        <v>0</v>
      </c>
      <c r="AB776" s="56">
        <f>IF(U776&lt;Gesamt!$B$36,Gesamt!$C$36,IF(U776&lt;Gesamt!$B$37,Gesamt!$C$37,IF(U776&lt;Gesamt!$B$38,Gesamt!$C$38,Gesamt!$C$39)))</f>
        <v>0</v>
      </c>
      <c r="AC776" s="36">
        <f>IF(AA776&gt;0,IF(AA776&lt;X776,K776/12*Gesamt!$C$32*(1+L776)^(Gesamt!$B$32-VB!V776)*(1+$K$4),0),0)</f>
        <v>0</v>
      </c>
      <c r="AD776" s="36">
        <f>(AC776/Gesamt!$B$32*V776/((1+Gesamt!$B$29)^(Gesamt!$B$32-VB!V776))*(1+AB776))</f>
        <v>0</v>
      </c>
      <c r="AE776" s="55">
        <f>IF(YEAR($Y776)&lt;=YEAR(Gesamt!$B$2),0,IF($V776&lt;Gesamt!$B$33,(IF($I776=0,$G776,$I776)+365.25*Gesamt!$B$33),0))</f>
        <v>0</v>
      </c>
      <c r="AF776" s="36" t="b">
        <f>IF(AE776&gt;0,IF(AE776&lt;$Y776,$K776/12*Gesamt!$C$33*(1+$L776)^(Gesamt!$B$33-VB!$V776)*(1+$K$4),IF(W776&gt;=35,K776/12*Gesamt!$C$33*(1+L776)^(W776-VB!V776)*(1+$K$4),0)))</f>
        <v>0</v>
      </c>
      <c r="AG776" s="36">
        <f>IF(W776&gt;=40,(AF776/Gesamt!$B$33*V776/((1+Gesamt!$B$29)^(Gesamt!$B$33-VB!V776))*(1+AB776)),IF(W776&gt;=35,(AF776/W776*V776/((1+Gesamt!$B$29)^(W776-VB!V776))*(1+AB776)),0))</f>
        <v>0</v>
      </c>
    </row>
    <row r="777" spans="4:33" x14ac:dyDescent="0.15">
      <c r="D777" s="41"/>
      <c r="F777" s="40"/>
      <c r="G777" s="40"/>
      <c r="J777" s="47"/>
      <c r="K777" s="32">
        <f t="shared" si="123"/>
        <v>0</v>
      </c>
      <c r="L777" s="48">
        <v>1.4999999999999999E-2</v>
      </c>
      <c r="M777" s="49">
        <f t="shared" si="124"/>
        <v>-50.997946611909654</v>
      </c>
      <c r="N777" s="50">
        <f>(Gesamt!$B$2-IF(H777=0,G777,H777))/365.25</f>
        <v>116</v>
      </c>
      <c r="O777" s="50">
        <f t="shared" si="128"/>
        <v>65.002053388090346</v>
      </c>
      <c r="P777" s="51">
        <f>IF(AND(OR(AND(H777&lt;=Gesamt!$B$11,G777&lt;=Gesamt!$B$11),AND(H777&gt;0,H777&lt;=Gesamt!$B$11)), O777&gt;=Gesamt!$B$4),VLOOKUP(O777,Gesamt!$B$4:$C$9,2),0)</f>
        <v>12</v>
      </c>
      <c r="Q777" s="37">
        <f>IF(M777&gt;0,((P777*K777/12)/O777*N777*((1+L777)^M777))/((1+Gesamt!$B$29)^(O777-N777)),0)</f>
        <v>0</v>
      </c>
      <c r="R777" s="52">
        <f>(F777+(IF(C777="W",IF(F777&lt;23347,VLOOKUP(23346,Staffelung,2,FALSE)*365.25,IF(F777&gt;24990,VLOOKUP(24991,Staffelung,2,FALSE)*365.25,VLOOKUP(F777,Staffelung,2,FALSE)*365.25)),Gesamt!$B$26*365.25)))</f>
        <v>23741.25</v>
      </c>
      <c r="S777" s="52">
        <f t="shared" si="125"/>
        <v>23742</v>
      </c>
      <c r="T777" s="53">
        <f t="shared" si="129"/>
        <v>65</v>
      </c>
      <c r="U777" s="49">
        <f t="shared" si="126"/>
        <v>-50.997946611909654</v>
      </c>
      <c r="V777" s="50">
        <f>(Gesamt!$B$2-IF(I777=0,G777,I777))/365.25</f>
        <v>116</v>
      </c>
      <c r="W777" s="50">
        <f t="shared" si="130"/>
        <v>65.002053388090346</v>
      </c>
      <c r="X777" s="54">
        <f>(F777+(IF(C777="W",IF(F777&lt;23347,VLOOKUP(23346,Staffelung,2,FALSE)*365.25,IF(F777&gt;24990,VLOOKUP(24991,Staffelung,2,FALSE)*365.25,VLOOKUP(F777,Staffelung,2,FALSE)*365.25)),Gesamt!$B$26*365.25)))</f>
        <v>23741.25</v>
      </c>
      <c r="Y777" s="52">
        <f t="shared" si="127"/>
        <v>23742</v>
      </c>
      <c r="Z777" s="53">
        <f t="shared" si="131"/>
        <v>65</v>
      </c>
      <c r="AA777" s="55">
        <f>IF(YEAR(Y777)&lt;=YEAR(Gesamt!$B$2),0,IF(V777&lt;Gesamt!$B$32,(IF(I777=0,G777,I777)+365.25*Gesamt!$B$32),0))</f>
        <v>0</v>
      </c>
      <c r="AB777" s="56">
        <f>IF(U777&lt;Gesamt!$B$36,Gesamt!$C$36,IF(U777&lt;Gesamt!$B$37,Gesamt!$C$37,IF(U777&lt;Gesamt!$B$38,Gesamt!$C$38,Gesamt!$C$39)))</f>
        <v>0</v>
      </c>
      <c r="AC777" s="36">
        <f>IF(AA777&gt;0,IF(AA777&lt;X777,K777/12*Gesamt!$C$32*(1+L777)^(Gesamt!$B$32-VB!V777)*(1+$K$4),0),0)</f>
        <v>0</v>
      </c>
      <c r="AD777" s="36">
        <f>(AC777/Gesamt!$B$32*V777/((1+Gesamt!$B$29)^(Gesamt!$B$32-VB!V777))*(1+AB777))</f>
        <v>0</v>
      </c>
      <c r="AE777" s="55">
        <f>IF(YEAR($Y777)&lt;=YEAR(Gesamt!$B$2),0,IF($V777&lt;Gesamt!$B$33,(IF($I777=0,$G777,$I777)+365.25*Gesamt!$B$33),0))</f>
        <v>0</v>
      </c>
      <c r="AF777" s="36" t="b">
        <f>IF(AE777&gt;0,IF(AE777&lt;$Y777,$K777/12*Gesamt!$C$33*(1+$L777)^(Gesamt!$B$33-VB!$V777)*(1+$K$4),IF(W777&gt;=35,K777/12*Gesamt!$C$33*(1+L777)^(W777-VB!V777)*(1+$K$4),0)))</f>
        <v>0</v>
      </c>
      <c r="AG777" s="36">
        <f>IF(W777&gt;=40,(AF777/Gesamt!$B$33*V777/((1+Gesamt!$B$29)^(Gesamt!$B$33-VB!V777))*(1+AB777)),IF(W777&gt;=35,(AF777/W777*V777/((1+Gesamt!$B$29)^(W777-VB!V777))*(1+AB777)),0))</f>
        <v>0</v>
      </c>
    </row>
    <row r="778" spans="4:33" x14ac:dyDescent="0.15">
      <c r="D778" s="41"/>
      <c r="F778" s="40"/>
      <c r="G778" s="40"/>
      <c r="J778" s="47"/>
      <c r="K778" s="32">
        <f t="shared" si="123"/>
        <v>0</v>
      </c>
      <c r="L778" s="48">
        <v>1.4999999999999999E-2</v>
      </c>
      <c r="M778" s="49">
        <f t="shared" si="124"/>
        <v>-50.997946611909654</v>
      </c>
      <c r="N778" s="50">
        <f>(Gesamt!$B$2-IF(H778=0,G778,H778))/365.25</f>
        <v>116</v>
      </c>
      <c r="O778" s="50">
        <f t="shared" si="128"/>
        <v>65.002053388090346</v>
      </c>
      <c r="P778" s="51">
        <f>IF(AND(OR(AND(H778&lt;=Gesamt!$B$11,G778&lt;=Gesamt!$B$11),AND(H778&gt;0,H778&lt;=Gesamt!$B$11)), O778&gt;=Gesamt!$B$4),VLOOKUP(O778,Gesamt!$B$4:$C$9,2),0)</f>
        <v>12</v>
      </c>
      <c r="Q778" s="37">
        <f>IF(M778&gt;0,((P778*K778/12)/O778*N778*((1+L778)^M778))/((1+Gesamt!$B$29)^(O778-N778)),0)</f>
        <v>0</v>
      </c>
      <c r="R778" s="52">
        <f>(F778+(IF(C778="W",IF(F778&lt;23347,VLOOKUP(23346,Staffelung,2,FALSE)*365.25,IF(F778&gt;24990,VLOOKUP(24991,Staffelung,2,FALSE)*365.25,VLOOKUP(F778,Staffelung,2,FALSE)*365.25)),Gesamt!$B$26*365.25)))</f>
        <v>23741.25</v>
      </c>
      <c r="S778" s="52">
        <f t="shared" si="125"/>
        <v>23742</v>
      </c>
      <c r="T778" s="53">
        <f t="shared" si="129"/>
        <v>65</v>
      </c>
      <c r="U778" s="49">
        <f t="shared" si="126"/>
        <v>-50.997946611909654</v>
      </c>
      <c r="V778" s="50">
        <f>(Gesamt!$B$2-IF(I778=0,G778,I778))/365.25</f>
        <v>116</v>
      </c>
      <c r="W778" s="50">
        <f t="shared" si="130"/>
        <v>65.002053388090346</v>
      </c>
      <c r="X778" s="54">
        <f>(F778+(IF(C778="W",IF(F778&lt;23347,VLOOKUP(23346,Staffelung,2,FALSE)*365.25,IF(F778&gt;24990,VLOOKUP(24991,Staffelung,2,FALSE)*365.25,VLOOKUP(F778,Staffelung,2,FALSE)*365.25)),Gesamt!$B$26*365.25)))</f>
        <v>23741.25</v>
      </c>
      <c r="Y778" s="52">
        <f t="shared" si="127"/>
        <v>23742</v>
      </c>
      <c r="Z778" s="53">
        <f t="shared" si="131"/>
        <v>65</v>
      </c>
      <c r="AA778" s="55">
        <f>IF(YEAR(Y778)&lt;=YEAR(Gesamt!$B$2),0,IF(V778&lt;Gesamt!$B$32,(IF(I778=0,G778,I778)+365.25*Gesamt!$B$32),0))</f>
        <v>0</v>
      </c>
      <c r="AB778" s="56">
        <f>IF(U778&lt;Gesamt!$B$36,Gesamt!$C$36,IF(U778&lt;Gesamt!$B$37,Gesamt!$C$37,IF(U778&lt;Gesamt!$B$38,Gesamt!$C$38,Gesamt!$C$39)))</f>
        <v>0</v>
      </c>
      <c r="AC778" s="36">
        <f>IF(AA778&gt;0,IF(AA778&lt;X778,K778/12*Gesamt!$C$32*(1+L778)^(Gesamt!$B$32-VB!V778)*(1+$K$4),0),0)</f>
        <v>0</v>
      </c>
      <c r="AD778" s="36">
        <f>(AC778/Gesamt!$B$32*V778/((1+Gesamt!$B$29)^(Gesamt!$B$32-VB!V778))*(1+AB778))</f>
        <v>0</v>
      </c>
      <c r="AE778" s="55">
        <f>IF(YEAR($Y778)&lt;=YEAR(Gesamt!$B$2),0,IF($V778&lt;Gesamt!$B$33,(IF($I778=0,$G778,$I778)+365.25*Gesamt!$B$33),0))</f>
        <v>0</v>
      </c>
      <c r="AF778" s="36" t="b">
        <f>IF(AE778&gt;0,IF(AE778&lt;$Y778,$K778/12*Gesamt!$C$33*(1+$L778)^(Gesamt!$B$33-VB!$V778)*(1+$K$4),IF(W778&gt;=35,K778/12*Gesamt!$C$33*(1+L778)^(W778-VB!V778)*(1+$K$4),0)))</f>
        <v>0</v>
      </c>
      <c r="AG778" s="36">
        <f>IF(W778&gt;=40,(AF778/Gesamt!$B$33*V778/((1+Gesamt!$B$29)^(Gesamt!$B$33-VB!V778))*(1+AB778)),IF(W778&gt;=35,(AF778/W778*V778/((1+Gesamt!$B$29)^(W778-VB!V778))*(1+AB778)),0))</f>
        <v>0</v>
      </c>
    </row>
    <row r="779" spans="4:33" x14ac:dyDescent="0.15">
      <c r="D779" s="41"/>
      <c r="F779" s="40"/>
      <c r="G779" s="40"/>
      <c r="J779" s="47"/>
      <c r="K779" s="32">
        <f t="shared" si="123"/>
        <v>0</v>
      </c>
      <c r="L779" s="48">
        <v>1.4999999999999999E-2</v>
      </c>
      <c r="M779" s="49">
        <f t="shared" si="124"/>
        <v>-50.997946611909654</v>
      </c>
      <c r="N779" s="50">
        <f>(Gesamt!$B$2-IF(H779=0,G779,H779))/365.25</f>
        <v>116</v>
      </c>
      <c r="O779" s="50">
        <f t="shared" si="128"/>
        <v>65.002053388090346</v>
      </c>
      <c r="P779" s="51">
        <f>IF(AND(OR(AND(H779&lt;=Gesamt!$B$11,G779&lt;=Gesamt!$B$11),AND(H779&gt;0,H779&lt;=Gesamt!$B$11)), O779&gt;=Gesamt!$B$4),VLOOKUP(O779,Gesamt!$B$4:$C$9,2),0)</f>
        <v>12</v>
      </c>
      <c r="Q779" s="37">
        <f>IF(M779&gt;0,((P779*K779/12)/O779*N779*((1+L779)^M779))/((1+Gesamt!$B$29)^(O779-N779)),0)</f>
        <v>0</v>
      </c>
      <c r="R779" s="52">
        <f>(F779+(IF(C779="W",IF(F779&lt;23347,VLOOKUP(23346,Staffelung,2,FALSE)*365.25,IF(F779&gt;24990,VLOOKUP(24991,Staffelung,2,FALSE)*365.25,VLOOKUP(F779,Staffelung,2,FALSE)*365.25)),Gesamt!$B$26*365.25)))</f>
        <v>23741.25</v>
      </c>
      <c r="S779" s="52">
        <f t="shared" si="125"/>
        <v>23742</v>
      </c>
      <c r="T779" s="53">
        <f t="shared" si="129"/>
        <v>65</v>
      </c>
      <c r="U779" s="49">
        <f t="shared" si="126"/>
        <v>-50.997946611909654</v>
      </c>
      <c r="V779" s="50">
        <f>(Gesamt!$B$2-IF(I779=0,G779,I779))/365.25</f>
        <v>116</v>
      </c>
      <c r="W779" s="50">
        <f t="shared" si="130"/>
        <v>65.002053388090346</v>
      </c>
      <c r="X779" s="54">
        <f>(F779+(IF(C779="W",IF(F779&lt;23347,VLOOKUP(23346,Staffelung,2,FALSE)*365.25,IF(F779&gt;24990,VLOOKUP(24991,Staffelung,2,FALSE)*365.25,VLOOKUP(F779,Staffelung,2,FALSE)*365.25)),Gesamt!$B$26*365.25)))</f>
        <v>23741.25</v>
      </c>
      <c r="Y779" s="52">
        <f t="shared" si="127"/>
        <v>23742</v>
      </c>
      <c r="Z779" s="53">
        <f t="shared" si="131"/>
        <v>65</v>
      </c>
      <c r="AA779" s="55">
        <f>IF(YEAR(Y779)&lt;=YEAR(Gesamt!$B$2),0,IF(V779&lt;Gesamt!$B$32,(IF(I779=0,G779,I779)+365.25*Gesamt!$B$32),0))</f>
        <v>0</v>
      </c>
      <c r="AB779" s="56">
        <f>IF(U779&lt;Gesamt!$B$36,Gesamt!$C$36,IF(U779&lt;Gesamt!$B$37,Gesamt!$C$37,IF(U779&lt;Gesamt!$B$38,Gesamt!$C$38,Gesamt!$C$39)))</f>
        <v>0</v>
      </c>
      <c r="AC779" s="36">
        <f>IF(AA779&gt;0,IF(AA779&lt;X779,K779/12*Gesamt!$C$32*(1+L779)^(Gesamt!$B$32-VB!V779)*(1+$K$4),0),0)</f>
        <v>0</v>
      </c>
      <c r="AD779" s="36">
        <f>(AC779/Gesamt!$B$32*V779/((1+Gesamt!$B$29)^(Gesamt!$B$32-VB!V779))*(1+AB779))</f>
        <v>0</v>
      </c>
      <c r="AE779" s="55">
        <f>IF(YEAR($Y779)&lt;=YEAR(Gesamt!$B$2),0,IF($V779&lt;Gesamt!$B$33,(IF($I779=0,$G779,$I779)+365.25*Gesamt!$B$33),0))</f>
        <v>0</v>
      </c>
      <c r="AF779" s="36" t="b">
        <f>IF(AE779&gt;0,IF(AE779&lt;$Y779,$K779/12*Gesamt!$C$33*(1+$L779)^(Gesamt!$B$33-VB!$V779)*(1+$K$4),IF(W779&gt;=35,K779/12*Gesamt!$C$33*(1+L779)^(W779-VB!V779)*(1+$K$4),0)))</f>
        <v>0</v>
      </c>
      <c r="AG779" s="36">
        <f>IF(W779&gt;=40,(AF779/Gesamt!$B$33*V779/((1+Gesamt!$B$29)^(Gesamt!$B$33-VB!V779))*(1+AB779)),IF(W779&gt;=35,(AF779/W779*V779/((1+Gesamt!$B$29)^(W779-VB!V779))*(1+AB779)),0))</f>
        <v>0</v>
      </c>
    </row>
    <row r="780" spans="4:33" x14ac:dyDescent="0.15">
      <c r="D780" s="41"/>
      <c r="F780" s="40"/>
      <c r="G780" s="40"/>
      <c r="J780" s="47"/>
      <c r="K780" s="32">
        <f t="shared" si="123"/>
        <v>0</v>
      </c>
      <c r="L780" s="48">
        <v>1.4999999999999999E-2</v>
      </c>
      <c r="M780" s="49">
        <f t="shared" si="124"/>
        <v>-50.997946611909654</v>
      </c>
      <c r="N780" s="50">
        <f>(Gesamt!$B$2-IF(H780=0,G780,H780))/365.25</f>
        <v>116</v>
      </c>
      <c r="O780" s="50">
        <f t="shared" si="128"/>
        <v>65.002053388090346</v>
      </c>
      <c r="P780" s="51">
        <f>IF(AND(OR(AND(H780&lt;=Gesamt!$B$11,G780&lt;=Gesamt!$B$11),AND(H780&gt;0,H780&lt;=Gesamt!$B$11)), O780&gt;=Gesamt!$B$4),VLOOKUP(O780,Gesamt!$B$4:$C$9,2),0)</f>
        <v>12</v>
      </c>
      <c r="Q780" s="37">
        <f>IF(M780&gt;0,((P780*K780/12)/O780*N780*((1+L780)^M780))/((1+Gesamt!$B$29)^(O780-N780)),0)</f>
        <v>0</v>
      </c>
      <c r="R780" s="52">
        <f>(F780+(IF(C780="W",IF(F780&lt;23347,VLOOKUP(23346,Staffelung,2,FALSE)*365.25,IF(F780&gt;24990,VLOOKUP(24991,Staffelung,2,FALSE)*365.25,VLOOKUP(F780,Staffelung,2,FALSE)*365.25)),Gesamt!$B$26*365.25)))</f>
        <v>23741.25</v>
      </c>
      <c r="S780" s="52">
        <f t="shared" si="125"/>
        <v>23742</v>
      </c>
      <c r="T780" s="53">
        <f t="shared" si="129"/>
        <v>65</v>
      </c>
      <c r="U780" s="49">
        <f t="shared" si="126"/>
        <v>-50.997946611909654</v>
      </c>
      <c r="V780" s="50">
        <f>(Gesamt!$B$2-IF(I780=0,G780,I780))/365.25</f>
        <v>116</v>
      </c>
      <c r="W780" s="50">
        <f t="shared" si="130"/>
        <v>65.002053388090346</v>
      </c>
      <c r="X780" s="54">
        <f>(F780+(IF(C780="W",IF(F780&lt;23347,VLOOKUP(23346,Staffelung,2,FALSE)*365.25,IF(F780&gt;24990,VLOOKUP(24991,Staffelung,2,FALSE)*365.25,VLOOKUP(F780,Staffelung,2,FALSE)*365.25)),Gesamt!$B$26*365.25)))</f>
        <v>23741.25</v>
      </c>
      <c r="Y780" s="52">
        <f t="shared" si="127"/>
        <v>23742</v>
      </c>
      <c r="Z780" s="53">
        <f t="shared" si="131"/>
        <v>65</v>
      </c>
      <c r="AA780" s="55">
        <f>IF(YEAR(Y780)&lt;=YEAR(Gesamt!$B$2),0,IF(V780&lt;Gesamt!$B$32,(IF(I780=0,G780,I780)+365.25*Gesamt!$B$32),0))</f>
        <v>0</v>
      </c>
      <c r="AB780" s="56">
        <f>IF(U780&lt;Gesamt!$B$36,Gesamt!$C$36,IF(U780&lt;Gesamt!$B$37,Gesamt!$C$37,IF(U780&lt;Gesamt!$B$38,Gesamt!$C$38,Gesamt!$C$39)))</f>
        <v>0</v>
      </c>
      <c r="AC780" s="36">
        <f>IF(AA780&gt;0,IF(AA780&lt;X780,K780/12*Gesamt!$C$32*(1+L780)^(Gesamt!$B$32-VB!V780)*(1+$K$4),0),0)</f>
        <v>0</v>
      </c>
      <c r="AD780" s="36">
        <f>(AC780/Gesamt!$B$32*V780/((1+Gesamt!$B$29)^(Gesamt!$B$32-VB!V780))*(1+AB780))</f>
        <v>0</v>
      </c>
      <c r="AE780" s="55">
        <f>IF(YEAR($Y780)&lt;=YEAR(Gesamt!$B$2),0,IF($V780&lt;Gesamt!$B$33,(IF($I780=0,$G780,$I780)+365.25*Gesamt!$B$33),0))</f>
        <v>0</v>
      </c>
      <c r="AF780" s="36" t="b">
        <f>IF(AE780&gt;0,IF(AE780&lt;$Y780,$K780/12*Gesamt!$C$33*(1+$L780)^(Gesamt!$B$33-VB!$V780)*(1+$K$4),IF(W780&gt;=35,K780/12*Gesamt!$C$33*(1+L780)^(W780-VB!V780)*(1+$K$4),0)))</f>
        <v>0</v>
      </c>
      <c r="AG780" s="36">
        <f>IF(W780&gt;=40,(AF780/Gesamt!$B$33*V780/((1+Gesamt!$B$29)^(Gesamt!$B$33-VB!V780))*(1+AB780)),IF(W780&gt;=35,(AF780/W780*V780/((1+Gesamt!$B$29)^(W780-VB!V780))*(1+AB780)),0))</f>
        <v>0</v>
      </c>
    </row>
    <row r="781" spans="4:33" x14ac:dyDescent="0.15">
      <c r="D781" s="41"/>
      <c r="F781" s="40"/>
      <c r="G781" s="40"/>
      <c r="J781" s="47"/>
      <c r="K781" s="32">
        <f t="shared" si="123"/>
        <v>0</v>
      </c>
      <c r="L781" s="48">
        <v>1.4999999999999999E-2</v>
      </c>
      <c r="M781" s="49">
        <f t="shared" si="124"/>
        <v>-50.997946611909654</v>
      </c>
      <c r="N781" s="50">
        <f>(Gesamt!$B$2-IF(H781=0,G781,H781))/365.25</f>
        <v>116</v>
      </c>
      <c r="O781" s="50">
        <f t="shared" si="128"/>
        <v>65.002053388090346</v>
      </c>
      <c r="P781" s="51">
        <f>IF(AND(OR(AND(H781&lt;=Gesamt!$B$11,G781&lt;=Gesamt!$B$11),AND(H781&gt;0,H781&lt;=Gesamt!$B$11)), O781&gt;=Gesamt!$B$4),VLOOKUP(O781,Gesamt!$B$4:$C$9,2),0)</f>
        <v>12</v>
      </c>
      <c r="Q781" s="37">
        <f>IF(M781&gt;0,((P781*K781/12)/O781*N781*((1+L781)^M781))/((1+Gesamt!$B$29)^(O781-N781)),0)</f>
        <v>0</v>
      </c>
      <c r="R781" s="52">
        <f>(F781+(IF(C781="W",IF(F781&lt;23347,VLOOKUP(23346,Staffelung,2,FALSE)*365.25,IF(F781&gt;24990,VLOOKUP(24991,Staffelung,2,FALSE)*365.25,VLOOKUP(F781,Staffelung,2,FALSE)*365.25)),Gesamt!$B$26*365.25)))</f>
        <v>23741.25</v>
      </c>
      <c r="S781" s="52">
        <f t="shared" si="125"/>
        <v>23742</v>
      </c>
      <c r="T781" s="53">
        <f t="shared" si="129"/>
        <v>65</v>
      </c>
      <c r="U781" s="49">
        <f t="shared" si="126"/>
        <v>-50.997946611909654</v>
      </c>
      <c r="V781" s="50">
        <f>(Gesamt!$B$2-IF(I781=0,G781,I781))/365.25</f>
        <v>116</v>
      </c>
      <c r="W781" s="50">
        <f t="shared" si="130"/>
        <v>65.002053388090346</v>
      </c>
      <c r="X781" s="54">
        <f>(F781+(IF(C781="W",IF(F781&lt;23347,VLOOKUP(23346,Staffelung,2,FALSE)*365.25,IF(F781&gt;24990,VLOOKUP(24991,Staffelung,2,FALSE)*365.25,VLOOKUP(F781,Staffelung,2,FALSE)*365.25)),Gesamt!$B$26*365.25)))</f>
        <v>23741.25</v>
      </c>
      <c r="Y781" s="52">
        <f t="shared" si="127"/>
        <v>23742</v>
      </c>
      <c r="Z781" s="53">
        <f t="shared" si="131"/>
        <v>65</v>
      </c>
      <c r="AA781" s="55">
        <f>IF(YEAR(Y781)&lt;=YEAR(Gesamt!$B$2),0,IF(V781&lt;Gesamt!$B$32,(IF(I781=0,G781,I781)+365.25*Gesamt!$B$32),0))</f>
        <v>0</v>
      </c>
      <c r="AB781" s="56">
        <f>IF(U781&lt;Gesamt!$B$36,Gesamt!$C$36,IF(U781&lt;Gesamt!$B$37,Gesamt!$C$37,IF(U781&lt;Gesamt!$B$38,Gesamt!$C$38,Gesamt!$C$39)))</f>
        <v>0</v>
      </c>
      <c r="AC781" s="36">
        <f>IF(AA781&gt;0,IF(AA781&lt;X781,K781/12*Gesamt!$C$32*(1+L781)^(Gesamt!$B$32-VB!V781)*(1+$K$4),0),0)</f>
        <v>0</v>
      </c>
      <c r="AD781" s="36">
        <f>(AC781/Gesamt!$B$32*V781/((1+Gesamt!$B$29)^(Gesamt!$B$32-VB!V781))*(1+AB781))</f>
        <v>0</v>
      </c>
      <c r="AE781" s="55">
        <f>IF(YEAR($Y781)&lt;=YEAR(Gesamt!$B$2),0,IF($V781&lt;Gesamt!$B$33,(IF($I781=0,$G781,$I781)+365.25*Gesamt!$B$33),0))</f>
        <v>0</v>
      </c>
      <c r="AF781" s="36" t="b">
        <f>IF(AE781&gt;0,IF(AE781&lt;$Y781,$K781/12*Gesamt!$C$33*(1+$L781)^(Gesamt!$B$33-VB!$V781)*(1+$K$4),IF(W781&gt;=35,K781/12*Gesamt!$C$33*(1+L781)^(W781-VB!V781)*(1+$K$4),0)))</f>
        <v>0</v>
      </c>
      <c r="AG781" s="36">
        <f>IF(W781&gt;=40,(AF781/Gesamt!$B$33*V781/((1+Gesamt!$B$29)^(Gesamt!$B$33-VB!V781))*(1+AB781)),IF(W781&gt;=35,(AF781/W781*V781/((1+Gesamt!$B$29)^(W781-VB!V781))*(1+AB781)),0))</f>
        <v>0</v>
      </c>
    </row>
    <row r="782" spans="4:33" x14ac:dyDescent="0.15">
      <c r="D782" s="41"/>
      <c r="F782" s="40"/>
      <c r="G782" s="40"/>
      <c r="J782" s="47"/>
      <c r="K782" s="32">
        <f t="shared" si="123"/>
        <v>0</v>
      </c>
      <c r="L782" s="48">
        <v>1.4999999999999999E-2</v>
      </c>
      <c r="M782" s="49">
        <f t="shared" si="124"/>
        <v>-50.997946611909654</v>
      </c>
      <c r="N782" s="50">
        <f>(Gesamt!$B$2-IF(H782=0,G782,H782))/365.25</f>
        <v>116</v>
      </c>
      <c r="O782" s="50">
        <f t="shared" si="128"/>
        <v>65.002053388090346</v>
      </c>
      <c r="P782" s="51">
        <f>IF(AND(OR(AND(H782&lt;=Gesamt!$B$11,G782&lt;=Gesamt!$B$11),AND(H782&gt;0,H782&lt;=Gesamt!$B$11)), O782&gt;=Gesamt!$B$4),VLOOKUP(O782,Gesamt!$B$4:$C$9,2),0)</f>
        <v>12</v>
      </c>
      <c r="Q782" s="37">
        <f>IF(M782&gt;0,((P782*K782/12)/O782*N782*((1+L782)^M782))/((1+Gesamt!$B$29)^(O782-N782)),0)</f>
        <v>0</v>
      </c>
      <c r="R782" s="52">
        <f>(F782+(IF(C782="W",IF(F782&lt;23347,VLOOKUP(23346,Staffelung,2,FALSE)*365.25,IF(F782&gt;24990,VLOOKUP(24991,Staffelung,2,FALSE)*365.25,VLOOKUP(F782,Staffelung,2,FALSE)*365.25)),Gesamt!$B$26*365.25)))</f>
        <v>23741.25</v>
      </c>
      <c r="S782" s="52">
        <f t="shared" si="125"/>
        <v>23742</v>
      </c>
      <c r="T782" s="53">
        <f t="shared" si="129"/>
        <v>65</v>
      </c>
      <c r="U782" s="49">
        <f t="shared" si="126"/>
        <v>-50.997946611909654</v>
      </c>
      <c r="V782" s="50">
        <f>(Gesamt!$B$2-IF(I782=0,G782,I782))/365.25</f>
        <v>116</v>
      </c>
      <c r="W782" s="50">
        <f t="shared" si="130"/>
        <v>65.002053388090346</v>
      </c>
      <c r="X782" s="54">
        <f>(F782+(IF(C782="W",IF(F782&lt;23347,VLOOKUP(23346,Staffelung,2,FALSE)*365.25,IF(F782&gt;24990,VLOOKUP(24991,Staffelung,2,FALSE)*365.25,VLOOKUP(F782,Staffelung,2,FALSE)*365.25)),Gesamt!$B$26*365.25)))</f>
        <v>23741.25</v>
      </c>
      <c r="Y782" s="52">
        <f t="shared" si="127"/>
        <v>23742</v>
      </c>
      <c r="Z782" s="53">
        <f t="shared" si="131"/>
        <v>65</v>
      </c>
      <c r="AA782" s="55">
        <f>IF(YEAR(Y782)&lt;=YEAR(Gesamt!$B$2),0,IF(V782&lt;Gesamt!$B$32,(IF(I782=0,G782,I782)+365.25*Gesamt!$B$32),0))</f>
        <v>0</v>
      </c>
      <c r="AB782" s="56">
        <f>IF(U782&lt;Gesamt!$B$36,Gesamt!$C$36,IF(U782&lt;Gesamt!$B$37,Gesamt!$C$37,IF(U782&lt;Gesamt!$B$38,Gesamt!$C$38,Gesamt!$C$39)))</f>
        <v>0</v>
      </c>
      <c r="AC782" s="36">
        <f>IF(AA782&gt;0,IF(AA782&lt;X782,K782/12*Gesamt!$C$32*(1+L782)^(Gesamt!$B$32-VB!V782)*(1+$K$4),0),0)</f>
        <v>0</v>
      </c>
      <c r="AD782" s="36">
        <f>(AC782/Gesamt!$B$32*V782/((1+Gesamt!$B$29)^(Gesamt!$B$32-VB!V782))*(1+AB782))</f>
        <v>0</v>
      </c>
      <c r="AE782" s="55">
        <f>IF(YEAR($Y782)&lt;=YEAR(Gesamt!$B$2),0,IF($V782&lt;Gesamt!$B$33,(IF($I782=0,$G782,$I782)+365.25*Gesamt!$B$33),0))</f>
        <v>0</v>
      </c>
      <c r="AF782" s="36" t="b">
        <f>IF(AE782&gt;0,IF(AE782&lt;$Y782,$K782/12*Gesamt!$C$33*(1+$L782)^(Gesamt!$B$33-VB!$V782)*(1+$K$4),IF(W782&gt;=35,K782/12*Gesamt!$C$33*(1+L782)^(W782-VB!V782)*(1+$K$4),0)))</f>
        <v>0</v>
      </c>
      <c r="AG782" s="36">
        <f>IF(W782&gt;=40,(AF782/Gesamt!$B$33*V782/((1+Gesamt!$B$29)^(Gesamt!$B$33-VB!V782))*(1+AB782)),IF(W782&gt;=35,(AF782/W782*V782/((1+Gesamt!$B$29)^(W782-VB!V782))*(1+AB782)),0))</f>
        <v>0</v>
      </c>
    </row>
    <row r="783" spans="4:33" x14ac:dyDescent="0.15">
      <c r="D783" s="41"/>
      <c r="F783" s="40"/>
      <c r="G783" s="40"/>
      <c r="J783" s="47"/>
      <c r="K783" s="32">
        <f t="shared" si="123"/>
        <v>0</v>
      </c>
      <c r="L783" s="48">
        <v>1.4999999999999999E-2</v>
      </c>
      <c r="M783" s="49">
        <f t="shared" si="124"/>
        <v>-50.997946611909654</v>
      </c>
      <c r="N783" s="50">
        <f>(Gesamt!$B$2-IF(H783=0,G783,H783))/365.25</f>
        <v>116</v>
      </c>
      <c r="O783" s="50">
        <f t="shared" si="128"/>
        <v>65.002053388090346</v>
      </c>
      <c r="P783" s="51">
        <f>IF(AND(OR(AND(H783&lt;=Gesamt!$B$11,G783&lt;=Gesamt!$B$11),AND(H783&gt;0,H783&lt;=Gesamt!$B$11)), O783&gt;=Gesamt!$B$4),VLOOKUP(O783,Gesamt!$B$4:$C$9,2),0)</f>
        <v>12</v>
      </c>
      <c r="Q783" s="37">
        <f>IF(M783&gt;0,((P783*K783/12)/O783*N783*((1+L783)^M783))/((1+Gesamt!$B$29)^(O783-N783)),0)</f>
        <v>0</v>
      </c>
      <c r="R783" s="52">
        <f>(F783+(IF(C783="W",IF(F783&lt;23347,VLOOKUP(23346,Staffelung,2,FALSE)*365.25,IF(F783&gt;24990,VLOOKUP(24991,Staffelung,2,FALSE)*365.25,VLOOKUP(F783,Staffelung,2,FALSE)*365.25)),Gesamt!$B$26*365.25)))</f>
        <v>23741.25</v>
      </c>
      <c r="S783" s="52">
        <f t="shared" si="125"/>
        <v>23742</v>
      </c>
      <c r="T783" s="53">
        <f t="shared" si="129"/>
        <v>65</v>
      </c>
      <c r="U783" s="49">
        <f t="shared" si="126"/>
        <v>-50.997946611909654</v>
      </c>
      <c r="V783" s="50">
        <f>(Gesamt!$B$2-IF(I783=0,G783,I783))/365.25</f>
        <v>116</v>
      </c>
      <c r="W783" s="50">
        <f t="shared" si="130"/>
        <v>65.002053388090346</v>
      </c>
      <c r="X783" s="54">
        <f>(F783+(IF(C783="W",IF(F783&lt;23347,VLOOKUP(23346,Staffelung,2,FALSE)*365.25,IF(F783&gt;24990,VLOOKUP(24991,Staffelung,2,FALSE)*365.25,VLOOKUP(F783,Staffelung,2,FALSE)*365.25)),Gesamt!$B$26*365.25)))</f>
        <v>23741.25</v>
      </c>
      <c r="Y783" s="52">
        <f t="shared" si="127"/>
        <v>23742</v>
      </c>
      <c r="Z783" s="53">
        <f t="shared" si="131"/>
        <v>65</v>
      </c>
      <c r="AA783" s="55">
        <f>IF(YEAR(Y783)&lt;=YEAR(Gesamt!$B$2),0,IF(V783&lt;Gesamt!$B$32,(IF(I783=0,G783,I783)+365.25*Gesamt!$B$32),0))</f>
        <v>0</v>
      </c>
      <c r="AB783" s="56">
        <f>IF(U783&lt;Gesamt!$B$36,Gesamt!$C$36,IF(U783&lt;Gesamt!$B$37,Gesamt!$C$37,IF(U783&lt;Gesamt!$B$38,Gesamt!$C$38,Gesamt!$C$39)))</f>
        <v>0</v>
      </c>
      <c r="AC783" s="36">
        <f>IF(AA783&gt;0,IF(AA783&lt;X783,K783/12*Gesamt!$C$32*(1+L783)^(Gesamt!$B$32-VB!V783)*(1+$K$4),0),0)</f>
        <v>0</v>
      </c>
      <c r="AD783" s="36">
        <f>(AC783/Gesamt!$B$32*V783/((1+Gesamt!$B$29)^(Gesamt!$B$32-VB!V783))*(1+AB783))</f>
        <v>0</v>
      </c>
      <c r="AE783" s="55">
        <f>IF(YEAR($Y783)&lt;=YEAR(Gesamt!$B$2),0,IF($V783&lt;Gesamt!$B$33,(IF($I783=0,$G783,$I783)+365.25*Gesamt!$B$33),0))</f>
        <v>0</v>
      </c>
      <c r="AF783" s="36" t="b">
        <f>IF(AE783&gt;0,IF(AE783&lt;$Y783,$K783/12*Gesamt!$C$33*(1+$L783)^(Gesamt!$B$33-VB!$V783)*(1+$K$4),IF(W783&gt;=35,K783/12*Gesamt!$C$33*(1+L783)^(W783-VB!V783)*(1+$K$4),0)))</f>
        <v>0</v>
      </c>
      <c r="AG783" s="36">
        <f>IF(W783&gt;=40,(AF783/Gesamt!$B$33*V783/((1+Gesamt!$B$29)^(Gesamt!$B$33-VB!V783))*(1+AB783)),IF(W783&gt;=35,(AF783/W783*V783/((1+Gesamt!$B$29)^(W783-VB!V783))*(1+AB783)),0))</f>
        <v>0</v>
      </c>
    </row>
    <row r="784" spans="4:33" x14ac:dyDescent="0.15">
      <c r="D784" s="41"/>
      <c r="F784" s="40"/>
      <c r="G784" s="40"/>
      <c r="J784" s="47"/>
      <c r="K784" s="32">
        <f t="shared" si="123"/>
        <v>0</v>
      </c>
      <c r="L784" s="48">
        <v>1.4999999999999999E-2</v>
      </c>
      <c r="M784" s="49">
        <f t="shared" si="124"/>
        <v>-50.997946611909654</v>
      </c>
      <c r="N784" s="50">
        <f>(Gesamt!$B$2-IF(H784=0,G784,H784))/365.25</f>
        <v>116</v>
      </c>
      <c r="O784" s="50">
        <f t="shared" si="128"/>
        <v>65.002053388090346</v>
      </c>
      <c r="P784" s="51">
        <f>IF(AND(OR(AND(H784&lt;=Gesamt!$B$11,G784&lt;=Gesamt!$B$11),AND(H784&gt;0,H784&lt;=Gesamt!$B$11)), O784&gt;=Gesamt!$B$4),VLOOKUP(O784,Gesamt!$B$4:$C$9,2),0)</f>
        <v>12</v>
      </c>
      <c r="Q784" s="37">
        <f>IF(M784&gt;0,((P784*K784/12)/O784*N784*((1+L784)^M784))/((1+Gesamt!$B$29)^(O784-N784)),0)</f>
        <v>0</v>
      </c>
      <c r="R784" s="52">
        <f>(F784+(IF(C784="W",IF(F784&lt;23347,VLOOKUP(23346,Staffelung,2,FALSE)*365.25,IF(F784&gt;24990,VLOOKUP(24991,Staffelung,2,FALSE)*365.25,VLOOKUP(F784,Staffelung,2,FALSE)*365.25)),Gesamt!$B$26*365.25)))</f>
        <v>23741.25</v>
      </c>
      <c r="S784" s="52">
        <f t="shared" si="125"/>
        <v>23742</v>
      </c>
      <c r="T784" s="53">
        <f t="shared" si="129"/>
        <v>65</v>
      </c>
      <c r="U784" s="49">
        <f t="shared" si="126"/>
        <v>-50.997946611909654</v>
      </c>
      <c r="V784" s="50">
        <f>(Gesamt!$B$2-IF(I784=0,G784,I784))/365.25</f>
        <v>116</v>
      </c>
      <c r="W784" s="50">
        <f t="shared" si="130"/>
        <v>65.002053388090346</v>
      </c>
      <c r="X784" s="54">
        <f>(F784+(IF(C784="W",IF(F784&lt;23347,VLOOKUP(23346,Staffelung,2,FALSE)*365.25,IF(F784&gt;24990,VLOOKUP(24991,Staffelung,2,FALSE)*365.25,VLOOKUP(F784,Staffelung,2,FALSE)*365.25)),Gesamt!$B$26*365.25)))</f>
        <v>23741.25</v>
      </c>
      <c r="Y784" s="52">
        <f t="shared" si="127"/>
        <v>23742</v>
      </c>
      <c r="Z784" s="53">
        <f t="shared" si="131"/>
        <v>65</v>
      </c>
      <c r="AA784" s="55">
        <f>IF(YEAR(Y784)&lt;=YEAR(Gesamt!$B$2),0,IF(V784&lt;Gesamt!$B$32,(IF(I784=0,G784,I784)+365.25*Gesamt!$B$32),0))</f>
        <v>0</v>
      </c>
      <c r="AB784" s="56">
        <f>IF(U784&lt;Gesamt!$B$36,Gesamt!$C$36,IF(U784&lt;Gesamt!$B$37,Gesamt!$C$37,IF(U784&lt;Gesamt!$B$38,Gesamt!$C$38,Gesamt!$C$39)))</f>
        <v>0</v>
      </c>
      <c r="AC784" s="36">
        <f>IF(AA784&gt;0,IF(AA784&lt;X784,K784/12*Gesamt!$C$32*(1+L784)^(Gesamt!$B$32-VB!V784)*(1+$K$4),0),0)</f>
        <v>0</v>
      </c>
      <c r="AD784" s="36">
        <f>(AC784/Gesamt!$B$32*V784/((1+Gesamt!$B$29)^(Gesamt!$B$32-VB!V784))*(1+AB784))</f>
        <v>0</v>
      </c>
      <c r="AE784" s="55">
        <f>IF(YEAR($Y784)&lt;=YEAR(Gesamt!$B$2),0,IF($V784&lt;Gesamt!$B$33,(IF($I784=0,$G784,$I784)+365.25*Gesamt!$B$33),0))</f>
        <v>0</v>
      </c>
      <c r="AF784" s="36" t="b">
        <f>IF(AE784&gt;0,IF(AE784&lt;$Y784,$K784/12*Gesamt!$C$33*(1+$L784)^(Gesamt!$B$33-VB!$V784)*(1+$K$4),IF(W784&gt;=35,K784/12*Gesamt!$C$33*(1+L784)^(W784-VB!V784)*(1+$K$4),0)))</f>
        <v>0</v>
      </c>
      <c r="AG784" s="36">
        <f>IF(W784&gt;=40,(AF784/Gesamt!$B$33*V784/((1+Gesamt!$B$29)^(Gesamt!$B$33-VB!V784))*(1+AB784)),IF(W784&gt;=35,(AF784/W784*V784/((1+Gesamt!$B$29)^(W784-VB!V784))*(1+AB784)),0))</f>
        <v>0</v>
      </c>
    </row>
    <row r="785" spans="4:33" x14ac:dyDescent="0.15">
      <c r="D785" s="41"/>
      <c r="F785" s="40"/>
      <c r="G785" s="40"/>
      <c r="J785" s="47"/>
      <c r="K785" s="32">
        <f t="shared" si="123"/>
        <v>0</v>
      </c>
      <c r="L785" s="48">
        <v>1.4999999999999999E-2</v>
      </c>
      <c r="M785" s="49">
        <f t="shared" si="124"/>
        <v>-50.997946611909654</v>
      </c>
      <c r="N785" s="50">
        <f>(Gesamt!$B$2-IF(H785=0,G785,H785))/365.25</f>
        <v>116</v>
      </c>
      <c r="O785" s="50">
        <f t="shared" si="128"/>
        <v>65.002053388090346</v>
      </c>
      <c r="P785" s="51">
        <f>IF(AND(OR(AND(H785&lt;=Gesamt!$B$11,G785&lt;=Gesamt!$B$11),AND(H785&gt;0,H785&lt;=Gesamt!$B$11)), O785&gt;=Gesamt!$B$4),VLOOKUP(O785,Gesamt!$B$4:$C$9,2),0)</f>
        <v>12</v>
      </c>
      <c r="Q785" s="37">
        <f>IF(M785&gt;0,((P785*K785/12)/O785*N785*((1+L785)^M785))/((1+Gesamt!$B$29)^(O785-N785)),0)</f>
        <v>0</v>
      </c>
      <c r="R785" s="52">
        <f>(F785+(IF(C785="W",IF(F785&lt;23347,VLOOKUP(23346,Staffelung,2,FALSE)*365.25,IF(F785&gt;24990,VLOOKUP(24991,Staffelung,2,FALSE)*365.25,VLOOKUP(F785,Staffelung,2,FALSE)*365.25)),Gesamt!$B$26*365.25)))</f>
        <v>23741.25</v>
      </c>
      <c r="S785" s="52">
        <f t="shared" si="125"/>
        <v>23742</v>
      </c>
      <c r="T785" s="53">
        <f t="shared" si="129"/>
        <v>65</v>
      </c>
      <c r="U785" s="49">
        <f t="shared" si="126"/>
        <v>-50.997946611909654</v>
      </c>
      <c r="V785" s="50">
        <f>(Gesamt!$B$2-IF(I785=0,G785,I785))/365.25</f>
        <v>116</v>
      </c>
      <c r="W785" s="50">
        <f t="shared" si="130"/>
        <v>65.002053388090346</v>
      </c>
      <c r="X785" s="54">
        <f>(F785+(IF(C785="W",IF(F785&lt;23347,VLOOKUP(23346,Staffelung,2,FALSE)*365.25,IF(F785&gt;24990,VLOOKUP(24991,Staffelung,2,FALSE)*365.25,VLOOKUP(F785,Staffelung,2,FALSE)*365.25)),Gesamt!$B$26*365.25)))</f>
        <v>23741.25</v>
      </c>
      <c r="Y785" s="52">
        <f t="shared" si="127"/>
        <v>23742</v>
      </c>
      <c r="Z785" s="53">
        <f t="shared" si="131"/>
        <v>65</v>
      </c>
      <c r="AA785" s="55">
        <f>IF(YEAR(Y785)&lt;=YEAR(Gesamt!$B$2),0,IF(V785&lt;Gesamt!$B$32,(IF(I785=0,G785,I785)+365.25*Gesamt!$B$32),0))</f>
        <v>0</v>
      </c>
      <c r="AB785" s="56">
        <f>IF(U785&lt;Gesamt!$B$36,Gesamt!$C$36,IF(U785&lt;Gesamt!$B$37,Gesamt!$C$37,IF(U785&lt;Gesamt!$B$38,Gesamt!$C$38,Gesamt!$C$39)))</f>
        <v>0</v>
      </c>
      <c r="AC785" s="36">
        <f>IF(AA785&gt;0,IF(AA785&lt;X785,K785/12*Gesamt!$C$32*(1+L785)^(Gesamt!$B$32-VB!V785)*(1+$K$4),0),0)</f>
        <v>0</v>
      </c>
      <c r="AD785" s="36">
        <f>(AC785/Gesamt!$B$32*V785/((1+Gesamt!$B$29)^(Gesamt!$B$32-VB!V785))*(1+AB785))</f>
        <v>0</v>
      </c>
      <c r="AE785" s="55">
        <f>IF(YEAR($Y785)&lt;=YEAR(Gesamt!$B$2),0,IF($V785&lt;Gesamt!$B$33,(IF($I785=0,$G785,$I785)+365.25*Gesamt!$B$33),0))</f>
        <v>0</v>
      </c>
      <c r="AF785" s="36" t="b">
        <f>IF(AE785&gt;0,IF(AE785&lt;$Y785,$K785/12*Gesamt!$C$33*(1+$L785)^(Gesamt!$B$33-VB!$V785)*(1+$K$4),IF(W785&gt;=35,K785/12*Gesamt!$C$33*(1+L785)^(W785-VB!V785)*(1+$K$4),0)))</f>
        <v>0</v>
      </c>
      <c r="AG785" s="36">
        <f>IF(W785&gt;=40,(AF785/Gesamt!$B$33*V785/((1+Gesamt!$B$29)^(Gesamt!$B$33-VB!V785))*(1+AB785)),IF(W785&gt;=35,(AF785/W785*V785/((1+Gesamt!$B$29)^(W785-VB!V785))*(1+AB785)),0))</f>
        <v>0</v>
      </c>
    </row>
    <row r="786" spans="4:33" x14ac:dyDescent="0.15">
      <c r="D786" s="41"/>
      <c r="F786" s="40"/>
      <c r="G786" s="40"/>
      <c r="J786" s="47"/>
      <c r="K786" s="32">
        <f t="shared" si="123"/>
        <v>0</v>
      </c>
      <c r="L786" s="48">
        <v>1.4999999999999999E-2</v>
      </c>
      <c r="M786" s="49">
        <f t="shared" si="124"/>
        <v>-50.997946611909654</v>
      </c>
      <c r="N786" s="50">
        <f>(Gesamt!$B$2-IF(H786=0,G786,H786))/365.25</f>
        <v>116</v>
      </c>
      <c r="O786" s="50">
        <f t="shared" si="128"/>
        <v>65.002053388090346</v>
      </c>
      <c r="P786" s="51">
        <f>IF(AND(OR(AND(H786&lt;=Gesamt!$B$11,G786&lt;=Gesamt!$B$11),AND(H786&gt;0,H786&lt;=Gesamt!$B$11)), O786&gt;=Gesamt!$B$4),VLOOKUP(O786,Gesamt!$B$4:$C$9,2),0)</f>
        <v>12</v>
      </c>
      <c r="Q786" s="37">
        <f>IF(M786&gt;0,((P786*K786/12)/O786*N786*((1+L786)^M786))/((1+Gesamt!$B$29)^(O786-N786)),0)</f>
        <v>0</v>
      </c>
      <c r="R786" s="52">
        <f>(F786+(IF(C786="W",IF(F786&lt;23347,VLOOKUP(23346,Staffelung,2,FALSE)*365.25,IF(F786&gt;24990,VLOOKUP(24991,Staffelung,2,FALSE)*365.25,VLOOKUP(F786,Staffelung,2,FALSE)*365.25)),Gesamt!$B$26*365.25)))</f>
        <v>23741.25</v>
      </c>
      <c r="S786" s="52">
        <f t="shared" si="125"/>
        <v>23742</v>
      </c>
      <c r="T786" s="53">
        <f t="shared" si="129"/>
        <v>65</v>
      </c>
      <c r="U786" s="49">
        <f t="shared" si="126"/>
        <v>-50.997946611909654</v>
      </c>
      <c r="V786" s="50">
        <f>(Gesamt!$B$2-IF(I786=0,G786,I786))/365.25</f>
        <v>116</v>
      </c>
      <c r="W786" s="50">
        <f t="shared" si="130"/>
        <v>65.002053388090346</v>
      </c>
      <c r="X786" s="54">
        <f>(F786+(IF(C786="W",IF(F786&lt;23347,VLOOKUP(23346,Staffelung,2,FALSE)*365.25,IF(F786&gt;24990,VLOOKUP(24991,Staffelung,2,FALSE)*365.25,VLOOKUP(F786,Staffelung,2,FALSE)*365.25)),Gesamt!$B$26*365.25)))</f>
        <v>23741.25</v>
      </c>
      <c r="Y786" s="52">
        <f t="shared" si="127"/>
        <v>23742</v>
      </c>
      <c r="Z786" s="53">
        <f t="shared" si="131"/>
        <v>65</v>
      </c>
      <c r="AA786" s="55">
        <f>IF(YEAR(Y786)&lt;=YEAR(Gesamt!$B$2),0,IF(V786&lt;Gesamt!$B$32,(IF(I786=0,G786,I786)+365.25*Gesamt!$B$32),0))</f>
        <v>0</v>
      </c>
      <c r="AB786" s="56">
        <f>IF(U786&lt;Gesamt!$B$36,Gesamt!$C$36,IF(U786&lt;Gesamt!$B$37,Gesamt!$C$37,IF(U786&lt;Gesamt!$B$38,Gesamt!$C$38,Gesamt!$C$39)))</f>
        <v>0</v>
      </c>
      <c r="AC786" s="36">
        <f>IF(AA786&gt;0,IF(AA786&lt;X786,K786/12*Gesamt!$C$32*(1+L786)^(Gesamt!$B$32-VB!V786)*(1+$K$4),0),0)</f>
        <v>0</v>
      </c>
      <c r="AD786" s="36">
        <f>(AC786/Gesamt!$B$32*V786/((1+Gesamt!$B$29)^(Gesamt!$B$32-VB!V786))*(1+AB786))</f>
        <v>0</v>
      </c>
      <c r="AE786" s="55">
        <f>IF(YEAR($Y786)&lt;=YEAR(Gesamt!$B$2),0,IF($V786&lt;Gesamt!$B$33,(IF($I786=0,$G786,$I786)+365.25*Gesamt!$B$33),0))</f>
        <v>0</v>
      </c>
      <c r="AF786" s="36" t="b">
        <f>IF(AE786&gt;0,IF(AE786&lt;$Y786,$K786/12*Gesamt!$C$33*(1+$L786)^(Gesamt!$B$33-VB!$V786)*(1+$K$4),IF(W786&gt;=35,K786/12*Gesamt!$C$33*(1+L786)^(W786-VB!V786)*(1+$K$4),0)))</f>
        <v>0</v>
      </c>
      <c r="AG786" s="36">
        <f>IF(W786&gt;=40,(AF786/Gesamt!$B$33*V786/((1+Gesamt!$B$29)^(Gesamt!$B$33-VB!V786))*(1+AB786)),IF(W786&gt;=35,(AF786/W786*V786/((1+Gesamt!$B$29)^(W786-VB!V786))*(1+AB786)),0))</f>
        <v>0</v>
      </c>
    </row>
    <row r="787" spans="4:33" x14ac:dyDescent="0.15">
      <c r="D787" s="41"/>
      <c r="F787" s="40"/>
      <c r="G787" s="40"/>
      <c r="J787" s="47"/>
      <c r="K787" s="32">
        <f t="shared" si="123"/>
        <v>0</v>
      </c>
      <c r="L787" s="48">
        <v>1.4999999999999999E-2</v>
      </c>
      <c r="M787" s="49">
        <f t="shared" si="124"/>
        <v>-50.997946611909654</v>
      </c>
      <c r="N787" s="50">
        <f>(Gesamt!$B$2-IF(H787=0,G787,H787))/365.25</f>
        <v>116</v>
      </c>
      <c r="O787" s="50">
        <f t="shared" si="128"/>
        <v>65.002053388090346</v>
      </c>
      <c r="P787" s="51">
        <f>IF(AND(OR(AND(H787&lt;=Gesamt!$B$11,G787&lt;=Gesamt!$B$11),AND(H787&gt;0,H787&lt;=Gesamt!$B$11)), O787&gt;=Gesamt!$B$4),VLOOKUP(O787,Gesamt!$B$4:$C$9,2),0)</f>
        <v>12</v>
      </c>
      <c r="Q787" s="37">
        <f>IF(M787&gt;0,((P787*K787/12)/O787*N787*((1+L787)^M787))/((1+Gesamt!$B$29)^(O787-N787)),0)</f>
        <v>0</v>
      </c>
      <c r="R787" s="52">
        <f>(F787+(IF(C787="W",IF(F787&lt;23347,VLOOKUP(23346,Staffelung,2,FALSE)*365.25,IF(F787&gt;24990,VLOOKUP(24991,Staffelung,2,FALSE)*365.25,VLOOKUP(F787,Staffelung,2,FALSE)*365.25)),Gesamt!$B$26*365.25)))</f>
        <v>23741.25</v>
      </c>
      <c r="S787" s="52">
        <f t="shared" si="125"/>
        <v>23742</v>
      </c>
      <c r="T787" s="53">
        <f t="shared" si="129"/>
        <v>65</v>
      </c>
      <c r="U787" s="49">
        <f t="shared" si="126"/>
        <v>-50.997946611909654</v>
      </c>
      <c r="V787" s="50">
        <f>(Gesamt!$B$2-IF(I787=0,G787,I787))/365.25</f>
        <v>116</v>
      </c>
      <c r="W787" s="50">
        <f t="shared" si="130"/>
        <v>65.002053388090346</v>
      </c>
      <c r="X787" s="54">
        <f>(F787+(IF(C787="W",IF(F787&lt;23347,VLOOKUP(23346,Staffelung,2,FALSE)*365.25,IF(F787&gt;24990,VLOOKUP(24991,Staffelung,2,FALSE)*365.25,VLOOKUP(F787,Staffelung,2,FALSE)*365.25)),Gesamt!$B$26*365.25)))</f>
        <v>23741.25</v>
      </c>
      <c r="Y787" s="52">
        <f t="shared" si="127"/>
        <v>23742</v>
      </c>
      <c r="Z787" s="53">
        <f t="shared" si="131"/>
        <v>65</v>
      </c>
      <c r="AA787" s="55">
        <f>IF(YEAR(Y787)&lt;=YEAR(Gesamt!$B$2),0,IF(V787&lt;Gesamt!$B$32,(IF(I787=0,G787,I787)+365.25*Gesamt!$B$32),0))</f>
        <v>0</v>
      </c>
      <c r="AB787" s="56">
        <f>IF(U787&lt;Gesamt!$B$36,Gesamt!$C$36,IF(U787&lt;Gesamt!$B$37,Gesamt!$C$37,IF(U787&lt;Gesamt!$B$38,Gesamt!$C$38,Gesamt!$C$39)))</f>
        <v>0</v>
      </c>
      <c r="AC787" s="36">
        <f>IF(AA787&gt;0,IF(AA787&lt;X787,K787/12*Gesamt!$C$32*(1+L787)^(Gesamt!$B$32-VB!V787)*(1+$K$4),0),0)</f>
        <v>0</v>
      </c>
      <c r="AD787" s="36">
        <f>(AC787/Gesamt!$B$32*V787/((1+Gesamt!$B$29)^(Gesamt!$B$32-VB!V787))*(1+AB787))</f>
        <v>0</v>
      </c>
      <c r="AE787" s="55">
        <f>IF(YEAR($Y787)&lt;=YEAR(Gesamt!$B$2),0,IF($V787&lt;Gesamt!$B$33,(IF($I787=0,$G787,$I787)+365.25*Gesamt!$B$33),0))</f>
        <v>0</v>
      </c>
      <c r="AF787" s="36" t="b">
        <f>IF(AE787&gt;0,IF(AE787&lt;$Y787,$K787/12*Gesamt!$C$33*(1+$L787)^(Gesamt!$B$33-VB!$V787)*(1+$K$4),IF(W787&gt;=35,K787/12*Gesamt!$C$33*(1+L787)^(W787-VB!V787)*(1+$K$4),0)))</f>
        <v>0</v>
      </c>
      <c r="AG787" s="36">
        <f>IF(W787&gt;=40,(AF787/Gesamt!$B$33*V787/((1+Gesamt!$B$29)^(Gesamt!$B$33-VB!V787))*(1+AB787)),IF(W787&gt;=35,(AF787/W787*V787/((1+Gesamt!$B$29)^(W787-VB!V787))*(1+AB787)),0))</f>
        <v>0</v>
      </c>
    </row>
    <row r="788" spans="4:33" x14ac:dyDescent="0.15">
      <c r="D788" s="41"/>
      <c r="F788" s="40"/>
      <c r="G788" s="40"/>
      <c r="J788" s="47"/>
      <c r="K788" s="32">
        <f t="shared" si="123"/>
        <v>0</v>
      </c>
      <c r="L788" s="48">
        <v>1.4999999999999999E-2</v>
      </c>
      <c r="M788" s="49">
        <f t="shared" si="124"/>
        <v>-50.997946611909654</v>
      </c>
      <c r="N788" s="50">
        <f>(Gesamt!$B$2-IF(H788=0,G788,H788))/365.25</f>
        <v>116</v>
      </c>
      <c r="O788" s="50">
        <f t="shared" si="128"/>
        <v>65.002053388090346</v>
      </c>
      <c r="P788" s="51">
        <f>IF(AND(OR(AND(H788&lt;=Gesamt!$B$11,G788&lt;=Gesamt!$B$11),AND(H788&gt;0,H788&lt;=Gesamt!$B$11)), O788&gt;=Gesamt!$B$4),VLOOKUP(O788,Gesamt!$B$4:$C$9,2),0)</f>
        <v>12</v>
      </c>
      <c r="Q788" s="37">
        <f>IF(M788&gt;0,((P788*K788/12)/O788*N788*((1+L788)^M788))/((1+Gesamt!$B$29)^(O788-N788)),0)</f>
        <v>0</v>
      </c>
      <c r="R788" s="52">
        <f>(F788+(IF(C788="W",IF(F788&lt;23347,VLOOKUP(23346,Staffelung,2,FALSE)*365.25,IF(F788&gt;24990,VLOOKUP(24991,Staffelung,2,FALSE)*365.25,VLOOKUP(F788,Staffelung,2,FALSE)*365.25)),Gesamt!$B$26*365.25)))</f>
        <v>23741.25</v>
      </c>
      <c r="S788" s="52">
        <f t="shared" si="125"/>
        <v>23742</v>
      </c>
      <c r="T788" s="53">
        <f t="shared" si="129"/>
        <v>65</v>
      </c>
      <c r="U788" s="49">
        <f t="shared" si="126"/>
        <v>-50.997946611909654</v>
      </c>
      <c r="V788" s="50">
        <f>(Gesamt!$B$2-IF(I788=0,G788,I788))/365.25</f>
        <v>116</v>
      </c>
      <c r="W788" s="50">
        <f t="shared" si="130"/>
        <v>65.002053388090346</v>
      </c>
      <c r="X788" s="54">
        <f>(F788+(IF(C788="W",IF(F788&lt;23347,VLOOKUP(23346,Staffelung,2,FALSE)*365.25,IF(F788&gt;24990,VLOOKUP(24991,Staffelung,2,FALSE)*365.25,VLOOKUP(F788,Staffelung,2,FALSE)*365.25)),Gesamt!$B$26*365.25)))</f>
        <v>23741.25</v>
      </c>
      <c r="Y788" s="52">
        <f t="shared" si="127"/>
        <v>23742</v>
      </c>
      <c r="Z788" s="53">
        <f t="shared" si="131"/>
        <v>65</v>
      </c>
      <c r="AA788" s="55">
        <f>IF(YEAR(Y788)&lt;=YEAR(Gesamt!$B$2),0,IF(V788&lt;Gesamt!$B$32,(IF(I788=0,G788,I788)+365.25*Gesamt!$B$32),0))</f>
        <v>0</v>
      </c>
      <c r="AB788" s="56">
        <f>IF(U788&lt;Gesamt!$B$36,Gesamt!$C$36,IF(U788&lt;Gesamt!$B$37,Gesamt!$C$37,IF(U788&lt;Gesamt!$B$38,Gesamt!$C$38,Gesamt!$C$39)))</f>
        <v>0</v>
      </c>
      <c r="AC788" s="36">
        <f>IF(AA788&gt;0,IF(AA788&lt;X788,K788/12*Gesamt!$C$32*(1+L788)^(Gesamt!$B$32-VB!V788)*(1+$K$4),0),0)</f>
        <v>0</v>
      </c>
      <c r="AD788" s="36">
        <f>(AC788/Gesamt!$B$32*V788/((1+Gesamt!$B$29)^(Gesamt!$B$32-VB!V788))*(1+AB788))</f>
        <v>0</v>
      </c>
      <c r="AE788" s="55">
        <f>IF(YEAR($Y788)&lt;=YEAR(Gesamt!$B$2),0,IF($V788&lt;Gesamt!$B$33,(IF($I788=0,$G788,$I788)+365.25*Gesamt!$B$33),0))</f>
        <v>0</v>
      </c>
      <c r="AF788" s="36" t="b">
        <f>IF(AE788&gt;0,IF(AE788&lt;$Y788,$K788/12*Gesamt!$C$33*(1+$L788)^(Gesamt!$B$33-VB!$V788)*(1+$K$4),IF(W788&gt;=35,K788/12*Gesamt!$C$33*(1+L788)^(W788-VB!V788)*(1+$K$4),0)))</f>
        <v>0</v>
      </c>
      <c r="AG788" s="36">
        <f>IF(W788&gt;=40,(AF788/Gesamt!$B$33*V788/((1+Gesamt!$B$29)^(Gesamt!$B$33-VB!V788))*(1+AB788)),IF(W788&gt;=35,(AF788/W788*V788/((1+Gesamt!$B$29)^(W788-VB!V788))*(1+AB788)),0))</f>
        <v>0</v>
      </c>
    </row>
    <row r="789" spans="4:33" x14ac:dyDescent="0.15">
      <c r="D789" s="41"/>
      <c r="F789" s="40"/>
      <c r="G789" s="40"/>
      <c r="J789" s="47"/>
      <c r="K789" s="32">
        <f t="shared" si="123"/>
        <v>0</v>
      </c>
      <c r="L789" s="48">
        <v>1.4999999999999999E-2</v>
      </c>
      <c r="M789" s="49">
        <f t="shared" si="124"/>
        <v>-50.997946611909654</v>
      </c>
      <c r="N789" s="50">
        <f>(Gesamt!$B$2-IF(H789=0,G789,H789))/365.25</f>
        <v>116</v>
      </c>
      <c r="O789" s="50">
        <f t="shared" si="128"/>
        <v>65.002053388090346</v>
      </c>
      <c r="P789" s="51">
        <f>IF(AND(OR(AND(H789&lt;=Gesamt!$B$11,G789&lt;=Gesamt!$B$11),AND(H789&gt;0,H789&lt;=Gesamt!$B$11)), O789&gt;=Gesamt!$B$4),VLOOKUP(O789,Gesamt!$B$4:$C$9,2),0)</f>
        <v>12</v>
      </c>
      <c r="Q789" s="37">
        <f>IF(M789&gt;0,((P789*K789/12)/O789*N789*((1+L789)^M789))/((1+Gesamt!$B$29)^(O789-N789)),0)</f>
        <v>0</v>
      </c>
      <c r="R789" s="52">
        <f>(F789+(IF(C789="W",IF(F789&lt;23347,VLOOKUP(23346,Staffelung,2,FALSE)*365.25,IF(F789&gt;24990,VLOOKUP(24991,Staffelung,2,FALSE)*365.25,VLOOKUP(F789,Staffelung,2,FALSE)*365.25)),Gesamt!$B$26*365.25)))</f>
        <v>23741.25</v>
      </c>
      <c r="S789" s="52">
        <f t="shared" si="125"/>
        <v>23742</v>
      </c>
      <c r="T789" s="53">
        <f t="shared" si="129"/>
        <v>65</v>
      </c>
      <c r="U789" s="49">
        <f t="shared" si="126"/>
        <v>-50.997946611909654</v>
      </c>
      <c r="V789" s="50">
        <f>(Gesamt!$B$2-IF(I789=0,G789,I789))/365.25</f>
        <v>116</v>
      </c>
      <c r="W789" s="50">
        <f t="shared" si="130"/>
        <v>65.002053388090346</v>
      </c>
      <c r="X789" s="54">
        <f>(F789+(IF(C789="W",IF(F789&lt;23347,VLOOKUP(23346,Staffelung,2,FALSE)*365.25,IF(F789&gt;24990,VLOOKUP(24991,Staffelung,2,FALSE)*365.25,VLOOKUP(F789,Staffelung,2,FALSE)*365.25)),Gesamt!$B$26*365.25)))</f>
        <v>23741.25</v>
      </c>
      <c r="Y789" s="52">
        <f t="shared" si="127"/>
        <v>23742</v>
      </c>
      <c r="Z789" s="53">
        <f t="shared" si="131"/>
        <v>65</v>
      </c>
      <c r="AA789" s="55">
        <f>IF(YEAR(Y789)&lt;=YEAR(Gesamt!$B$2),0,IF(V789&lt;Gesamt!$B$32,(IF(I789=0,G789,I789)+365.25*Gesamt!$B$32),0))</f>
        <v>0</v>
      </c>
      <c r="AB789" s="56">
        <f>IF(U789&lt;Gesamt!$B$36,Gesamt!$C$36,IF(U789&lt;Gesamt!$B$37,Gesamt!$C$37,IF(U789&lt;Gesamt!$B$38,Gesamt!$C$38,Gesamt!$C$39)))</f>
        <v>0</v>
      </c>
      <c r="AC789" s="36">
        <f>IF(AA789&gt;0,IF(AA789&lt;X789,K789/12*Gesamt!$C$32*(1+L789)^(Gesamt!$B$32-VB!V789)*(1+$K$4),0),0)</f>
        <v>0</v>
      </c>
      <c r="AD789" s="36">
        <f>(AC789/Gesamt!$B$32*V789/((1+Gesamt!$B$29)^(Gesamt!$B$32-VB!V789))*(1+AB789))</f>
        <v>0</v>
      </c>
      <c r="AE789" s="55">
        <f>IF(YEAR($Y789)&lt;=YEAR(Gesamt!$B$2),0,IF($V789&lt;Gesamt!$B$33,(IF($I789=0,$G789,$I789)+365.25*Gesamt!$B$33),0))</f>
        <v>0</v>
      </c>
      <c r="AF789" s="36" t="b">
        <f>IF(AE789&gt;0,IF(AE789&lt;$Y789,$K789/12*Gesamt!$C$33*(1+$L789)^(Gesamt!$B$33-VB!$V789)*(1+$K$4),IF(W789&gt;=35,K789/12*Gesamt!$C$33*(1+L789)^(W789-VB!V789)*(1+$K$4),0)))</f>
        <v>0</v>
      </c>
      <c r="AG789" s="36">
        <f>IF(W789&gt;=40,(AF789/Gesamt!$B$33*V789/((1+Gesamt!$B$29)^(Gesamt!$B$33-VB!V789))*(1+AB789)),IF(W789&gt;=35,(AF789/W789*V789/((1+Gesamt!$B$29)^(W789-VB!V789))*(1+AB789)),0))</f>
        <v>0</v>
      </c>
    </row>
    <row r="790" spans="4:33" x14ac:dyDescent="0.15">
      <c r="D790" s="41"/>
      <c r="F790" s="40"/>
      <c r="G790" s="40"/>
      <c r="J790" s="47"/>
      <c r="K790" s="32">
        <f t="shared" si="123"/>
        <v>0</v>
      </c>
      <c r="L790" s="48">
        <v>1.4999999999999999E-2</v>
      </c>
      <c r="M790" s="49">
        <f t="shared" si="124"/>
        <v>-50.997946611909654</v>
      </c>
      <c r="N790" s="50">
        <f>(Gesamt!$B$2-IF(H790=0,G790,H790))/365.25</f>
        <v>116</v>
      </c>
      <c r="O790" s="50">
        <f t="shared" si="128"/>
        <v>65.002053388090346</v>
      </c>
      <c r="P790" s="51">
        <f>IF(AND(OR(AND(H790&lt;=Gesamt!$B$11,G790&lt;=Gesamt!$B$11),AND(H790&gt;0,H790&lt;=Gesamt!$B$11)), O790&gt;=Gesamt!$B$4),VLOOKUP(O790,Gesamt!$B$4:$C$9,2),0)</f>
        <v>12</v>
      </c>
      <c r="Q790" s="37">
        <f>IF(M790&gt;0,((P790*K790/12)/O790*N790*((1+L790)^M790))/((1+Gesamt!$B$29)^(O790-N790)),0)</f>
        <v>0</v>
      </c>
      <c r="R790" s="52">
        <f>(F790+(IF(C790="W",IF(F790&lt;23347,VLOOKUP(23346,Staffelung,2,FALSE)*365.25,IF(F790&gt;24990,VLOOKUP(24991,Staffelung,2,FALSE)*365.25,VLOOKUP(F790,Staffelung,2,FALSE)*365.25)),Gesamt!$B$26*365.25)))</f>
        <v>23741.25</v>
      </c>
      <c r="S790" s="52">
        <f t="shared" si="125"/>
        <v>23742</v>
      </c>
      <c r="T790" s="53">
        <f t="shared" si="129"/>
        <v>65</v>
      </c>
      <c r="U790" s="49">
        <f t="shared" si="126"/>
        <v>-50.997946611909654</v>
      </c>
      <c r="V790" s="50">
        <f>(Gesamt!$B$2-IF(I790=0,G790,I790))/365.25</f>
        <v>116</v>
      </c>
      <c r="W790" s="50">
        <f t="shared" si="130"/>
        <v>65.002053388090346</v>
      </c>
      <c r="X790" s="54">
        <f>(F790+(IF(C790="W",IF(F790&lt;23347,VLOOKUP(23346,Staffelung,2,FALSE)*365.25,IF(F790&gt;24990,VLOOKUP(24991,Staffelung,2,FALSE)*365.25,VLOOKUP(F790,Staffelung,2,FALSE)*365.25)),Gesamt!$B$26*365.25)))</f>
        <v>23741.25</v>
      </c>
      <c r="Y790" s="52">
        <f t="shared" si="127"/>
        <v>23742</v>
      </c>
      <c r="Z790" s="53">
        <f t="shared" si="131"/>
        <v>65</v>
      </c>
      <c r="AA790" s="55">
        <f>IF(YEAR(Y790)&lt;=YEAR(Gesamt!$B$2),0,IF(V790&lt;Gesamt!$B$32,(IF(I790=0,G790,I790)+365.25*Gesamt!$B$32),0))</f>
        <v>0</v>
      </c>
      <c r="AB790" s="56">
        <f>IF(U790&lt;Gesamt!$B$36,Gesamt!$C$36,IF(U790&lt;Gesamt!$B$37,Gesamt!$C$37,IF(U790&lt;Gesamt!$B$38,Gesamt!$C$38,Gesamt!$C$39)))</f>
        <v>0</v>
      </c>
      <c r="AC790" s="36">
        <f>IF(AA790&gt;0,IF(AA790&lt;X790,K790/12*Gesamt!$C$32*(1+L790)^(Gesamt!$B$32-VB!V790)*(1+$K$4),0),0)</f>
        <v>0</v>
      </c>
      <c r="AD790" s="36">
        <f>(AC790/Gesamt!$B$32*V790/((1+Gesamt!$B$29)^(Gesamt!$B$32-VB!V790))*(1+AB790))</f>
        <v>0</v>
      </c>
      <c r="AE790" s="55">
        <f>IF(YEAR($Y790)&lt;=YEAR(Gesamt!$B$2),0,IF($V790&lt;Gesamt!$B$33,(IF($I790=0,$G790,$I790)+365.25*Gesamt!$B$33),0))</f>
        <v>0</v>
      </c>
      <c r="AF790" s="36" t="b">
        <f>IF(AE790&gt;0,IF(AE790&lt;$Y790,$K790/12*Gesamt!$C$33*(1+$L790)^(Gesamt!$B$33-VB!$V790)*(1+$K$4),IF(W790&gt;=35,K790/12*Gesamt!$C$33*(1+L790)^(W790-VB!V790)*(1+$K$4),0)))</f>
        <v>0</v>
      </c>
      <c r="AG790" s="36">
        <f>IF(W790&gt;=40,(AF790/Gesamt!$B$33*V790/((1+Gesamt!$B$29)^(Gesamt!$B$33-VB!V790))*(1+AB790)),IF(W790&gt;=35,(AF790/W790*V790/((1+Gesamt!$B$29)^(W790-VB!V790))*(1+AB790)),0))</f>
        <v>0</v>
      </c>
    </row>
    <row r="791" spans="4:33" x14ac:dyDescent="0.15">
      <c r="D791" s="41"/>
      <c r="F791" s="40"/>
      <c r="G791" s="40"/>
      <c r="J791" s="47"/>
      <c r="K791" s="32">
        <f t="shared" si="123"/>
        <v>0</v>
      </c>
      <c r="L791" s="48">
        <v>1.4999999999999999E-2</v>
      </c>
      <c r="M791" s="49">
        <f t="shared" si="124"/>
        <v>-50.997946611909654</v>
      </c>
      <c r="N791" s="50">
        <f>(Gesamt!$B$2-IF(H791=0,G791,H791))/365.25</f>
        <v>116</v>
      </c>
      <c r="O791" s="50">
        <f t="shared" si="128"/>
        <v>65.002053388090346</v>
      </c>
      <c r="P791" s="51">
        <f>IF(AND(OR(AND(H791&lt;=Gesamt!$B$11,G791&lt;=Gesamt!$B$11),AND(H791&gt;0,H791&lt;=Gesamt!$B$11)), O791&gt;=Gesamt!$B$4),VLOOKUP(O791,Gesamt!$B$4:$C$9,2),0)</f>
        <v>12</v>
      </c>
      <c r="Q791" s="37">
        <f>IF(M791&gt;0,((P791*K791/12)/O791*N791*((1+L791)^M791))/((1+Gesamt!$B$29)^(O791-N791)),0)</f>
        <v>0</v>
      </c>
      <c r="R791" s="52">
        <f>(F791+(IF(C791="W",IF(F791&lt;23347,VLOOKUP(23346,Staffelung,2,FALSE)*365.25,IF(F791&gt;24990,VLOOKUP(24991,Staffelung,2,FALSE)*365.25,VLOOKUP(F791,Staffelung,2,FALSE)*365.25)),Gesamt!$B$26*365.25)))</f>
        <v>23741.25</v>
      </c>
      <c r="S791" s="52">
        <f t="shared" si="125"/>
        <v>23742</v>
      </c>
      <c r="T791" s="53">
        <f t="shared" si="129"/>
        <v>65</v>
      </c>
      <c r="U791" s="49">
        <f t="shared" si="126"/>
        <v>-50.997946611909654</v>
      </c>
      <c r="V791" s="50">
        <f>(Gesamt!$B$2-IF(I791=0,G791,I791))/365.25</f>
        <v>116</v>
      </c>
      <c r="W791" s="50">
        <f t="shared" si="130"/>
        <v>65.002053388090346</v>
      </c>
      <c r="X791" s="54">
        <f>(F791+(IF(C791="W",IF(F791&lt;23347,VLOOKUP(23346,Staffelung,2,FALSE)*365.25,IF(F791&gt;24990,VLOOKUP(24991,Staffelung,2,FALSE)*365.25,VLOOKUP(F791,Staffelung,2,FALSE)*365.25)),Gesamt!$B$26*365.25)))</f>
        <v>23741.25</v>
      </c>
      <c r="Y791" s="52">
        <f t="shared" si="127"/>
        <v>23742</v>
      </c>
      <c r="Z791" s="53">
        <f t="shared" si="131"/>
        <v>65</v>
      </c>
      <c r="AA791" s="55">
        <f>IF(YEAR(Y791)&lt;=YEAR(Gesamt!$B$2),0,IF(V791&lt;Gesamt!$B$32,(IF(I791=0,G791,I791)+365.25*Gesamt!$B$32),0))</f>
        <v>0</v>
      </c>
      <c r="AB791" s="56">
        <f>IF(U791&lt;Gesamt!$B$36,Gesamt!$C$36,IF(U791&lt;Gesamt!$B$37,Gesamt!$C$37,IF(U791&lt;Gesamt!$B$38,Gesamt!$C$38,Gesamt!$C$39)))</f>
        <v>0</v>
      </c>
      <c r="AC791" s="36">
        <f>IF(AA791&gt;0,IF(AA791&lt;X791,K791/12*Gesamt!$C$32*(1+L791)^(Gesamt!$B$32-VB!V791)*(1+$K$4),0),0)</f>
        <v>0</v>
      </c>
      <c r="AD791" s="36">
        <f>(AC791/Gesamt!$B$32*V791/((1+Gesamt!$B$29)^(Gesamt!$B$32-VB!V791))*(1+AB791))</f>
        <v>0</v>
      </c>
      <c r="AE791" s="55">
        <f>IF(YEAR($Y791)&lt;=YEAR(Gesamt!$B$2),0,IF($V791&lt;Gesamt!$B$33,(IF($I791=0,$G791,$I791)+365.25*Gesamt!$B$33),0))</f>
        <v>0</v>
      </c>
      <c r="AF791" s="36" t="b">
        <f>IF(AE791&gt;0,IF(AE791&lt;$Y791,$K791/12*Gesamt!$C$33*(1+$L791)^(Gesamt!$B$33-VB!$V791)*(1+$K$4),IF(W791&gt;=35,K791/12*Gesamt!$C$33*(1+L791)^(W791-VB!V791)*(1+$K$4),0)))</f>
        <v>0</v>
      </c>
      <c r="AG791" s="36">
        <f>IF(W791&gt;=40,(AF791/Gesamt!$B$33*V791/((1+Gesamt!$B$29)^(Gesamt!$B$33-VB!V791))*(1+AB791)),IF(W791&gt;=35,(AF791/W791*V791/((1+Gesamt!$B$29)^(W791-VB!V791))*(1+AB791)),0))</f>
        <v>0</v>
      </c>
    </row>
    <row r="792" spans="4:33" x14ac:dyDescent="0.15">
      <c r="D792" s="41"/>
      <c r="F792" s="40"/>
      <c r="G792" s="40"/>
      <c r="J792" s="47"/>
      <c r="K792" s="32">
        <f t="shared" si="123"/>
        <v>0</v>
      </c>
      <c r="L792" s="48">
        <v>1.4999999999999999E-2</v>
      </c>
      <c r="M792" s="49">
        <f t="shared" si="124"/>
        <v>-50.997946611909654</v>
      </c>
      <c r="N792" s="50">
        <f>(Gesamt!$B$2-IF(H792=0,G792,H792))/365.25</f>
        <v>116</v>
      </c>
      <c r="O792" s="50">
        <f t="shared" si="128"/>
        <v>65.002053388090346</v>
      </c>
      <c r="P792" s="51">
        <f>IF(AND(OR(AND(H792&lt;=Gesamt!$B$11,G792&lt;=Gesamt!$B$11),AND(H792&gt;0,H792&lt;=Gesamt!$B$11)), O792&gt;=Gesamt!$B$4),VLOOKUP(O792,Gesamt!$B$4:$C$9,2),0)</f>
        <v>12</v>
      </c>
      <c r="Q792" s="37">
        <f>IF(M792&gt;0,((P792*K792/12)/O792*N792*((1+L792)^M792))/((1+Gesamt!$B$29)^(O792-N792)),0)</f>
        <v>0</v>
      </c>
      <c r="R792" s="52">
        <f>(F792+(IF(C792="W",IF(F792&lt;23347,VLOOKUP(23346,Staffelung,2,FALSE)*365.25,IF(F792&gt;24990,VLOOKUP(24991,Staffelung,2,FALSE)*365.25,VLOOKUP(F792,Staffelung,2,FALSE)*365.25)),Gesamt!$B$26*365.25)))</f>
        <v>23741.25</v>
      </c>
      <c r="S792" s="52">
        <f t="shared" si="125"/>
        <v>23742</v>
      </c>
      <c r="T792" s="53">
        <f t="shared" si="129"/>
        <v>65</v>
      </c>
      <c r="U792" s="49">
        <f t="shared" si="126"/>
        <v>-50.997946611909654</v>
      </c>
      <c r="V792" s="50">
        <f>(Gesamt!$B$2-IF(I792=0,G792,I792))/365.25</f>
        <v>116</v>
      </c>
      <c r="W792" s="50">
        <f t="shared" si="130"/>
        <v>65.002053388090346</v>
      </c>
      <c r="X792" s="54">
        <f>(F792+(IF(C792="W",IF(F792&lt;23347,VLOOKUP(23346,Staffelung,2,FALSE)*365.25,IF(F792&gt;24990,VLOOKUP(24991,Staffelung,2,FALSE)*365.25,VLOOKUP(F792,Staffelung,2,FALSE)*365.25)),Gesamt!$B$26*365.25)))</f>
        <v>23741.25</v>
      </c>
      <c r="Y792" s="52">
        <f t="shared" si="127"/>
        <v>23742</v>
      </c>
      <c r="Z792" s="53">
        <f t="shared" si="131"/>
        <v>65</v>
      </c>
      <c r="AA792" s="55">
        <f>IF(YEAR(Y792)&lt;=YEAR(Gesamt!$B$2),0,IF(V792&lt;Gesamt!$B$32,(IF(I792=0,G792,I792)+365.25*Gesamt!$B$32),0))</f>
        <v>0</v>
      </c>
      <c r="AB792" s="56">
        <f>IF(U792&lt;Gesamt!$B$36,Gesamt!$C$36,IF(U792&lt;Gesamt!$B$37,Gesamt!$C$37,IF(U792&lt;Gesamt!$B$38,Gesamt!$C$38,Gesamt!$C$39)))</f>
        <v>0</v>
      </c>
      <c r="AC792" s="36">
        <f>IF(AA792&gt;0,IF(AA792&lt;X792,K792/12*Gesamt!$C$32*(1+L792)^(Gesamt!$B$32-VB!V792)*(1+$K$4),0),0)</f>
        <v>0</v>
      </c>
      <c r="AD792" s="36">
        <f>(AC792/Gesamt!$B$32*V792/((1+Gesamt!$B$29)^(Gesamt!$B$32-VB!V792))*(1+AB792))</f>
        <v>0</v>
      </c>
      <c r="AE792" s="55">
        <f>IF(YEAR($Y792)&lt;=YEAR(Gesamt!$B$2),0,IF($V792&lt;Gesamt!$B$33,(IF($I792=0,$G792,$I792)+365.25*Gesamt!$B$33),0))</f>
        <v>0</v>
      </c>
      <c r="AF792" s="36" t="b">
        <f>IF(AE792&gt;0,IF(AE792&lt;$Y792,$K792/12*Gesamt!$C$33*(1+$L792)^(Gesamt!$B$33-VB!$V792)*(1+$K$4),IF(W792&gt;=35,K792/12*Gesamt!$C$33*(1+L792)^(W792-VB!V792)*(1+$K$4),0)))</f>
        <v>0</v>
      </c>
      <c r="AG792" s="36">
        <f>IF(W792&gt;=40,(AF792/Gesamt!$B$33*V792/((1+Gesamt!$B$29)^(Gesamt!$B$33-VB!V792))*(1+AB792)),IF(W792&gt;=35,(AF792/W792*V792/((1+Gesamt!$B$29)^(W792-VB!V792))*(1+AB792)),0))</f>
        <v>0</v>
      </c>
    </row>
    <row r="793" spans="4:33" x14ac:dyDescent="0.15">
      <c r="D793" s="41"/>
      <c r="F793" s="40"/>
      <c r="G793" s="40"/>
      <c r="J793" s="47"/>
      <c r="K793" s="32">
        <f t="shared" si="123"/>
        <v>0</v>
      </c>
      <c r="L793" s="48">
        <v>1.4999999999999999E-2</v>
      </c>
      <c r="M793" s="49">
        <f t="shared" si="124"/>
        <v>-50.997946611909654</v>
      </c>
      <c r="N793" s="50">
        <f>(Gesamt!$B$2-IF(H793=0,G793,H793))/365.25</f>
        <v>116</v>
      </c>
      <c r="O793" s="50">
        <f t="shared" si="128"/>
        <v>65.002053388090346</v>
      </c>
      <c r="P793" s="51">
        <f>IF(AND(OR(AND(H793&lt;=Gesamt!$B$11,G793&lt;=Gesamt!$B$11),AND(H793&gt;0,H793&lt;=Gesamt!$B$11)), O793&gt;=Gesamt!$B$4),VLOOKUP(O793,Gesamt!$B$4:$C$9,2),0)</f>
        <v>12</v>
      </c>
      <c r="Q793" s="37">
        <f>IF(M793&gt;0,((P793*K793/12)/O793*N793*((1+L793)^M793))/((1+Gesamt!$B$29)^(O793-N793)),0)</f>
        <v>0</v>
      </c>
      <c r="R793" s="52">
        <f>(F793+(IF(C793="W",IF(F793&lt;23347,VLOOKUP(23346,Staffelung,2,FALSE)*365.25,IF(F793&gt;24990,VLOOKUP(24991,Staffelung,2,FALSE)*365.25,VLOOKUP(F793,Staffelung,2,FALSE)*365.25)),Gesamt!$B$26*365.25)))</f>
        <v>23741.25</v>
      </c>
      <c r="S793" s="52">
        <f t="shared" si="125"/>
        <v>23742</v>
      </c>
      <c r="T793" s="53">
        <f t="shared" si="129"/>
        <v>65</v>
      </c>
      <c r="U793" s="49">
        <f t="shared" si="126"/>
        <v>-50.997946611909654</v>
      </c>
      <c r="V793" s="50">
        <f>(Gesamt!$B$2-IF(I793=0,G793,I793))/365.25</f>
        <v>116</v>
      </c>
      <c r="W793" s="50">
        <f t="shared" si="130"/>
        <v>65.002053388090346</v>
      </c>
      <c r="X793" s="54">
        <f>(F793+(IF(C793="W",IF(F793&lt;23347,VLOOKUP(23346,Staffelung,2,FALSE)*365.25,IF(F793&gt;24990,VLOOKUP(24991,Staffelung,2,FALSE)*365.25,VLOOKUP(F793,Staffelung,2,FALSE)*365.25)),Gesamt!$B$26*365.25)))</f>
        <v>23741.25</v>
      </c>
      <c r="Y793" s="52">
        <f t="shared" si="127"/>
        <v>23742</v>
      </c>
      <c r="Z793" s="53">
        <f t="shared" si="131"/>
        <v>65</v>
      </c>
      <c r="AA793" s="55">
        <f>IF(YEAR(Y793)&lt;=YEAR(Gesamt!$B$2),0,IF(V793&lt;Gesamt!$B$32,(IF(I793=0,G793,I793)+365.25*Gesamt!$B$32),0))</f>
        <v>0</v>
      </c>
      <c r="AB793" s="56">
        <f>IF(U793&lt;Gesamt!$B$36,Gesamt!$C$36,IF(U793&lt;Gesamt!$B$37,Gesamt!$C$37,IF(U793&lt;Gesamt!$B$38,Gesamt!$C$38,Gesamt!$C$39)))</f>
        <v>0</v>
      </c>
      <c r="AC793" s="36">
        <f>IF(AA793&gt;0,IF(AA793&lt;X793,K793/12*Gesamt!$C$32*(1+L793)^(Gesamt!$B$32-VB!V793)*(1+$K$4),0),0)</f>
        <v>0</v>
      </c>
      <c r="AD793" s="36">
        <f>(AC793/Gesamt!$B$32*V793/((1+Gesamt!$B$29)^(Gesamt!$B$32-VB!V793))*(1+AB793))</f>
        <v>0</v>
      </c>
      <c r="AE793" s="55">
        <f>IF(YEAR($Y793)&lt;=YEAR(Gesamt!$B$2),0,IF($V793&lt;Gesamt!$B$33,(IF($I793=0,$G793,$I793)+365.25*Gesamt!$B$33),0))</f>
        <v>0</v>
      </c>
      <c r="AF793" s="36" t="b">
        <f>IF(AE793&gt;0,IF(AE793&lt;$Y793,$K793/12*Gesamt!$C$33*(1+$L793)^(Gesamt!$B$33-VB!$V793)*(1+$K$4),IF(W793&gt;=35,K793/12*Gesamt!$C$33*(1+L793)^(W793-VB!V793)*(1+$K$4),0)))</f>
        <v>0</v>
      </c>
      <c r="AG793" s="36">
        <f>IF(W793&gt;=40,(AF793/Gesamt!$B$33*V793/((1+Gesamt!$B$29)^(Gesamt!$B$33-VB!V793))*(1+AB793)),IF(W793&gt;=35,(AF793/W793*V793/((1+Gesamt!$B$29)^(W793-VB!V793))*(1+AB793)),0))</f>
        <v>0</v>
      </c>
    </row>
    <row r="794" spans="4:33" x14ac:dyDescent="0.15">
      <c r="D794" s="41"/>
      <c r="F794" s="40"/>
      <c r="G794" s="40"/>
      <c r="J794" s="47"/>
      <c r="K794" s="32">
        <f t="shared" si="123"/>
        <v>0</v>
      </c>
      <c r="L794" s="48">
        <v>1.4999999999999999E-2</v>
      </c>
      <c r="M794" s="49">
        <f t="shared" si="124"/>
        <v>-50.997946611909654</v>
      </c>
      <c r="N794" s="50">
        <f>(Gesamt!$B$2-IF(H794=0,G794,H794))/365.25</f>
        <v>116</v>
      </c>
      <c r="O794" s="50">
        <f t="shared" si="128"/>
        <v>65.002053388090346</v>
      </c>
      <c r="P794" s="51">
        <f>IF(AND(OR(AND(H794&lt;=Gesamt!$B$11,G794&lt;=Gesamt!$B$11),AND(H794&gt;0,H794&lt;=Gesamt!$B$11)), O794&gt;=Gesamt!$B$4),VLOOKUP(O794,Gesamt!$B$4:$C$9,2),0)</f>
        <v>12</v>
      </c>
      <c r="Q794" s="37">
        <f>IF(M794&gt;0,((P794*K794/12)/O794*N794*((1+L794)^M794))/((1+Gesamt!$B$29)^(O794-N794)),0)</f>
        <v>0</v>
      </c>
      <c r="R794" s="52">
        <f>(F794+(IF(C794="W",IF(F794&lt;23347,VLOOKUP(23346,Staffelung,2,FALSE)*365.25,IF(F794&gt;24990,VLOOKUP(24991,Staffelung,2,FALSE)*365.25,VLOOKUP(F794,Staffelung,2,FALSE)*365.25)),Gesamt!$B$26*365.25)))</f>
        <v>23741.25</v>
      </c>
      <c r="S794" s="52">
        <f t="shared" si="125"/>
        <v>23742</v>
      </c>
      <c r="T794" s="53">
        <f t="shared" si="129"/>
        <v>65</v>
      </c>
      <c r="U794" s="49">
        <f t="shared" si="126"/>
        <v>-50.997946611909654</v>
      </c>
      <c r="V794" s="50">
        <f>(Gesamt!$B$2-IF(I794=0,G794,I794))/365.25</f>
        <v>116</v>
      </c>
      <c r="W794" s="50">
        <f t="shared" si="130"/>
        <v>65.002053388090346</v>
      </c>
      <c r="X794" s="54">
        <f>(F794+(IF(C794="W",IF(F794&lt;23347,VLOOKUP(23346,Staffelung,2,FALSE)*365.25,IF(F794&gt;24990,VLOOKUP(24991,Staffelung,2,FALSE)*365.25,VLOOKUP(F794,Staffelung,2,FALSE)*365.25)),Gesamt!$B$26*365.25)))</f>
        <v>23741.25</v>
      </c>
      <c r="Y794" s="52">
        <f t="shared" si="127"/>
        <v>23742</v>
      </c>
      <c r="Z794" s="53">
        <f t="shared" si="131"/>
        <v>65</v>
      </c>
      <c r="AA794" s="55">
        <f>IF(YEAR(Y794)&lt;=YEAR(Gesamt!$B$2),0,IF(V794&lt;Gesamt!$B$32,(IF(I794=0,G794,I794)+365.25*Gesamt!$B$32),0))</f>
        <v>0</v>
      </c>
      <c r="AB794" s="56">
        <f>IF(U794&lt;Gesamt!$B$36,Gesamt!$C$36,IF(U794&lt;Gesamt!$B$37,Gesamt!$C$37,IF(U794&lt;Gesamt!$B$38,Gesamt!$C$38,Gesamt!$C$39)))</f>
        <v>0</v>
      </c>
      <c r="AC794" s="36">
        <f>IF(AA794&gt;0,IF(AA794&lt;X794,K794/12*Gesamt!$C$32*(1+L794)^(Gesamt!$B$32-VB!V794)*(1+$K$4),0),0)</f>
        <v>0</v>
      </c>
      <c r="AD794" s="36">
        <f>(AC794/Gesamt!$B$32*V794/((1+Gesamt!$B$29)^(Gesamt!$B$32-VB!V794))*(1+AB794))</f>
        <v>0</v>
      </c>
      <c r="AE794" s="55">
        <f>IF(YEAR($Y794)&lt;=YEAR(Gesamt!$B$2),0,IF($V794&lt;Gesamt!$B$33,(IF($I794=0,$G794,$I794)+365.25*Gesamt!$B$33),0))</f>
        <v>0</v>
      </c>
      <c r="AF794" s="36" t="b">
        <f>IF(AE794&gt;0,IF(AE794&lt;$Y794,$K794/12*Gesamt!$C$33*(1+$L794)^(Gesamt!$B$33-VB!$V794)*(1+$K$4),IF(W794&gt;=35,K794/12*Gesamt!$C$33*(1+L794)^(W794-VB!V794)*(1+$K$4),0)))</f>
        <v>0</v>
      </c>
      <c r="AG794" s="36">
        <f>IF(W794&gt;=40,(AF794/Gesamt!$B$33*V794/((1+Gesamt!$B$29)^(Gesamt!$B$33-VB!V794))*(1+AB794)),IF(W794&gt;=35,(AF794/W794*V794/((1+Gesamt!$B$29)^(W794-VB!V794))*(1+AB794)),0))</f>
        <v>0</v>
      </c>
    </row>
    <row r="795" spans="4:33" x14ac:dyDescent="0.15">
      <c r="D795" s="41"/>
      <c r="F795" s="40"/>
      <c r="G795" s="40"/>
      <c r="J795" s="47"/>
      <c r="K795" s="32">
        <f t="shared" ref="K795:K800" si="132">J795*12</f>
        <v>0</v>
      </c>
      <c r="L795" s="48">
        <v>1.4999999999999999E-2</v>
      </c>
      <c r="M795" s="49">
        <f t="shared" ref="M795:M800" si="133">+O795-N795</f>
        <v>-50.997946611909654</v>
      </c>
      <c r="N795" s="50">
        <f>(Gesamt!$B$2-IF(H795=0,G795,H795))/365.25</f>
        <v>116</v>
      </c>
      <c r="O795" s="50">
        <f t="shared" si="128"/>
        <v>65.002053388090346</v>
      </c>
      <c r="P795" s="51">
        <f>IF(AND(OR(AND(H795&lt;=Gesamt!$B$11,G795&lt;=Gesamt!$B$11),AND(H795&gt;0,H795&lt;=Gesamt!$B$11)), O795&gt;=Gesamt!$B$4),VLOOKUP(O795,Gesamt!$B$4:$C$9,2),0)</f>
        <v>12</v>
      </c>
      <c r="Q795" s="37">
        <f>IF(M795&gt;0,((P795*K795/12)/O795*N795*((1+L795)^M795))/((1+Gesamt!$B$29)^(O795-N795)),0)</f>
        <v>0</v>
      </c>
      <c r="R795" s="52">
        <f>(F795+(IF(C795="W",IF(F795&lt;23347,VLOOKUP(23346,Staffelung,2,FALSE)*365.25,IF(F795&gt;24990,VLOOKUP(24991,Staffelung,2,FALSE)*365.25,VLOOKUP(F795,Staffelung,2,FALSE)*365.25)),Gesamt!$B$26*365.25)))</f>
        <v>23741.25</v>
      </c>
      <c r="S795" s="52">
        <f t="shared" ref="S795:S800" si="134">EOMONTH(R795,0)</f>
        <v>23742</v>
      </c>
      <c r="T795" s="53">
        <f t="shared" si="129"/>
        <v>65</v>
      </c>
      <c r="U795" s="49">
        <f t="shared" ref="U795:U800" si="135">+W795-V795</f>
        <v>-50.997946611909654</v>
      </c>
      <c r="V795" s="50">
        <f>(Gesamt!$B$2-IF(I795=0,G795,I795))/365.25</f>
        <v>116</v>
      </c>
      <c r="W795" s="50">
        <f t="shared" si="130"/>
        <v>65.002053388090346</v>
      </c>
      <c r="X795" s="54">
        <f>(F795+(IF(C795="W",IF(F795&lt;23347,VLOOKUP(23346,Staffelung,2,FALSE)*365.25,IF(F795&gt;24990,VLOOKUP(24991,Staffelung,2,FALSE)*365.25,VLOOKUP(F795,Staffelung,2,FALSE)*365.25)),Gesamt!$B$26*365.25)))</f>
        <v>23741.25</v>
      </c>
      <c r="Y795" s="52">
        <f t="shared" ref="Y795:Y800" si="136">S795</f>
        <v>23742</v>
      </c>
      <c r="Z795" s="53">
        <f t="shared" si="131"/>
        <v>65</v>
      </c>
      <c r="AA795" s="55">
        <f>IF(YEAR(Y795)&lt;=YEAR(Gesamt!$B$2),0,IF(V795&lt;Gesamt!$B$32,(IF(I795=0,G795,I795)+365.25*Gesamt!$B$32),0))</f>
        <v>0</v>
      </c>
      <c r="AB795" s="56">
        <f>IF(U795&lt;Gesamt!$B$36,Gesamt!$C$36,IF(U795&lt;Gesamt!$B$37,Gesamt!$C$37,IF(U795&lt;Gesamt!$B$38,Gesamt!$C$38,Gesamt!$C$39)))</f>
        <v>0</v>
      </c>
      <c r="AC795" s="36">
        <f>IF(AA795&gt;0,IF(AA795&lt;X795,K795/12*Gesamt!$C$32*(1+L795)^(Gesamt!$B$32-VB!V795)*(1+$K$4),0),0)</f>
        <v>0</v>
      </c>
      <c r="AD795" s="36">
        <f>(AC795/Gesamt!$B$32*V795/((1+Gesamt!$B$29)^(Gesamt!$B$32-VB!V795))*(1+AB795))</f>
        <v>0</v>
      </c>
      <c r="AE795" s="55">
        <f>IF(YEAR($Y795)&lt;=YEAR(Gesamt!$B$2),0,IF($V795&lt;Gesamt!$B$33,(IF($I795=0,$G795,$I795)+365.25*Gesamt!$B$33),0))</f>
        <v>0</v>
      </c>
      <c r="AF795" s="36" t="b">
        <f>IF(AE795&gt;0,IF(AE795&lt;$Y795,$K795/12*Gesamt!$C$33*(1+$L795)^(Gesamt!$B$33-VB!$V795)*(1+$K$4),IF(W795&gt;=35,K795/12*Gesamt!$C$33*(1+L795)^(W795-VB!V795)*(1+$K$4),0)))</f>
        <v>0</v>
      </c>
      <c r="AG795" s="36">
        <f>IF(W795&gt;=40,(AF795/Gesamt!$B$33*V795/((1+Gesamt!$B$29)^(Gesamt!$B$33-VB!V795))*(1+AB795)),IF(W795&gt;=35,(AF795/W795*V795/((1+Gesamt!$B$29)^(W795-VB!V795))*(1+AB795)),0))</f>
        <v>0</v>
      </c>
    </row>
    <row r="796" spans="4:33" x14ac:dyDescent="0.15">
      <c r="D796" s="41"/>
      <c r="F796" s="40"/>
      <c r="G796" s="40"/>
      <c r="J796" s="47"/>
      <c r="K796" s="32">
        <f t="shared" si="132"/>
        <v>0</v>
      </c>
      <c r="L796" s="48">
        <v>1.4999999999999999E-2</v>
      </c>
      <c r="M796" s="49">
        <f t="shared" si="133"/>
        <v>-50.997946611909654</v>
      </c>
      <c r="N796" s="50">
        <f>(Gesamt!$B$2-IF(H796=0,G796,H796))/365.25</f>
        <v>116</v>
      </c>
      <c r="O796" s="50">
        <f t="shared" si="128"/>
        <v>65.002053388090346</v>
      </c>
      <c r="P796" s="51">
        <f>IF(AND(OR(AND(H796&lt;=Gesamt!$B$11,G796&lt;=Gesamt!$B$11),AND(H796&gt;0,H796&lt;=Gesamt!$B$11)), O796&gt;=Gesamt!$B$4),VLOOKUP(O796,Gesamt!$B$4:$C$9,2),0)</f>
        <v>12</v>
      </c>
      <c r="Q796" s="37">
        <f>IF(M796&gt;0,((P796*K796/12)/O796*N796*((1+L796)^M796))/((1+Gesamt!$B$29)^(O796-N796)),0)</f>
        <v>0</v>
      </c>
      <c r="R796" s="52">
        <f>(F796+(IF(C796="W",IF(F796&lt;23347,VLOOKUP(23346,Staffelung,2,FALSE)*365.25,IF(F796&gt;24990,VLOOKUP(24991,Staffelung,2,FALSE)*365.25,VLOOKUP(F796,Staffelung,2,FALSE)*365.25)),Gesamt!$B$26*365.25)))</f>
        <v>23741.25</v>
      </c>
      <c r="S796" s="52">
        <f t="shared" si="134"/>
        <v>23742</v>
      </c>
      <c r="T796" s="53">
        <f t="shared" si="129"/>
        <v>65</v>
      </c>
      <c r="U796" s="49">
        <f t="shared" si="135"/>
        <v>-50.997946611909654</v>
      </c>
      <c r="V796" s="50">
        <f>(Gesamt!$B$2-IF(I796=0,G796,I796))/365.25</f>
        <v>116</v>
      </c>
      <c r="W796" s="50">
        <f t="shared" si="130"/>
        <v>65.002053388090346</v>
      </c>
      <c r="X796" s="54">
        <f>(F796+(IF(C796="W",IF(F796&lt;23347,VLOOKUP(23346,Staffelung,2,FALSE)*365.25,IF(F796&gt;24990,VLOOKUP(24991,Staffelung,2,FALSE)*365.25,VLOOKUP(F796,Staffelung,2,FALSE)*365.25)),Gesamt!$B$26*365.25)))</f>
        <v>23741.25</v>
      </c>
      <c r="Y796" s="52">
        <f t="shared" si="136"/>
        <v>23742</v>
      </c>
      <c r="Z796" s="53">
        <f t="shared" si="131"/>
        <v>65</v>
      </c>
      <c r="AA796" s="55">
        <f>IF(YEAR(Y796)&lt;=YEAR(Gesamt!$B$2),0,IF(V796&lt;Gesamt!$B$32,(IF(I796=0,G796,I796)+365.25*Gesamt!$B$32),0))</f>
        <v>0</v>
      </c>
      <c r="AB796" s="56">
        <f>IF(U796&lt;Gesamt!$B$36,Gesamt!$C$36,IF(U796&lt;Gesamt!$B$37,Gesamt!$C$37,IF(U796&lt;Gesamt!$B$38,Gesamt!$C$38,Gesamt!$C$39)))</f>
        <v>0</v>
      </c>
      <c r="AC796" s="36">
        <f>IF(AA796&gt;0,IF(AA796&lt;X796,K796/12*Gesamt!$C$32*(1+L796)^(Gesamt!$B$32-VB!V796)*(1+$K$4),0),0)</f>
        <v>0</v>
      </c>
      <c r="AD796" s="36">
        <f>(AC796/Gesamt!$B$32*V796/((1+Gesamt!$B$29)^(Gesamt!$B$32-VB!V796))*(1+AB796))</f>
        <v>0</v>
      </c>
      <c r="AE796" s="55">
        <f>IF(YEAR($Y796)&lt;=YEAR(Gesamt!$B$2),0,IF($V796&lt;Gesamt!$B$33,(IF($I796=0,$G796,$I796)+365.25*Gesamt!$B$33),0))</f>
        <v>0</v>
      </c>
      <c r="AF796" s="36" t="b">
        <f>IF(AE796&gt;0,IF(AE796&lt;$Y796,$K796/12*Gesamt!$C$33*(1+$L796)^(Gesamt!$B$33-VB!$V796)*(1+$K$4),IF(W796&gt;=35,K796/12*Gesamt!$C$33*(1+L796)^(W796-VB!V796)*(1+$K$4),0)))</f>
        <v>0</v>
      </c>
      <c r="AG796" s="36">
        <f>IF(W796&gt;=40,(AF796/Gesamt!$B$33*V796/((1+Gesamt!$B$29)^(Gesamt!$B$33-VB!V796))*(1+AB796)),IF(W796&gt;=35,(AF796/W796*V796/((1+Gesamt!$B$29)^(W796-VB!V796))*(1+AB796)),0))</f>
        <v>0</v>
      </c>
    </row>
    <row r="797" spans="4:33" x14ac:dyDescent="0.15">
      <c r="D797" s="41"/>
      <c r="F797" s="40"/>
      <c r="G797" s="40"/>
      <c r="J797" s="47"/>
      <c r="K797" s="32">
        <f t="shared" si="132"/>
        <v>0</v>
      </c>
      <c r="L797" s="48">
        <v>1.4999999999999999E-2</v>
      </c>
      <c r="M797" s="49">
        <f t="shared" si="133"/>
        <v>-50.997946611909654</v>
      </c>
      <c r="N797" s="50">
        <f>(Gesamt!$B$2-IF(H797=0,G797,H797))/365.25</f>
        <v>116</v>
      </c>
      <c r="O797" s="50">
        <f t="shared" si="128"/>
        <v>65.002053388090346</v>
      </c>
      <c r="P797" s="51">
        <f>IF(AND(OR(AND(H797&lt;=Gesamt!$B$11,G797&lt;=Gesamt!$B$11),AND(H797&gt;0,H797&lt;=Gesamt!$B$11)), O797&gt;=Gesamt!$B$4),VLOOKUP(O797,Gesamt!$B$4:$C$9,2),0)</f>
        <v>12</v>
      </c>
      <c r="Q797" s="37">
        <f>IF(M797&gt;0,((P797*K797/12)/O797*N797*((1+L797)^M797))/((1+Gesamt!$B$29)^(O797-N797)),0)</f>
        <v>0</v>
      </c>
      <c r="R797" s="52">
        <f>(F797+(IF(C797="W",IF(F797&lt;23347,VLOOKUP(23346,Staffelung,2,FALSE)*365.25,IF(F797&gt;24990,VLOOKUP(24991,Staffelung,2,FALSE)*365.25,VLOOKUP(F797,Staffelung,2,FALSE)*365.25)),Gesamt!$B$26*365.25)))</f>
        <v>23741.25</v>
      </c>
      <c r="S797" s="52">
        <f t="shared" si="134"/>
        <v>23742</v>
      </c>
      <c r="T797" s="53">
        <f t="shared" si="129"/>
        <v>65</v>
      </c>
      <c r="U797" s="49">
        <f t="shared" si="135"/>
        <v>-50.997946611909654</v>
      </c>
      <c r="V797" s="50">
        <f>(Gesamt!$B$2-IF(I797=0,G797,I797))/365.25</f>
        <v>116</v>
      </c>
      <c r="W797" s="50">
        <f t="shared" si="130"/>
        <v>65.002053388090346</v>
      </c>
      <c r="X797" s="54">
        <f>(F797+(IF(C797="W",IF(F797&lt;23347,VLOOKUP(23346,Staffelung,2,FALSE)*365.25,IF(F797&gt;24990,VLOOKUP(24991,Staffelung,2,FALSE)*365.25,VLOOKUP(F797,Staffelung,2,FALSE)*365.25)),Gesamt!$B$26*365.25)))</f>
        <v>23741.25</v>
      </c>
      <c r="Y797" s="52">
        <f t="shared" si="136"/>
        <v>23742</v>
      </c>
      <c r="Z797" s="53">
        <f t="shared" si="131"/>
        <v>65</v>
      </c>
      <c r="AA797" s="55">
        <f>IF(YEAR(Y797)&lt;=YEAR(Gesamt!$B$2),0,IF(V797&lt;Gesamt!$B$32,(IF(I797=0,G797,I797)+365.25*Gesamt!$B$32),0))</f>
        <v>0</v>
      </c>
      <c r="AB797" s="56">
        <f>IF(U797&lt;Gesamt!$B$36,Gesamt!$C$36,IF(U797&lt;Gesamt!$B$37,Gesamt!$C$37,IF(U797&lt;Gesamt!$B$38,Gesamt!$C$38,Gesamt!$C$39)))</f>
        <v>0</v>
      </c>
      <c r="AC797" s="36">
        <f>IF(AA797&gt;0,IF(AA797&lt;X797,K797/12*Gesamt!$C$32*(1+L797)^(Gesamt!$B$32-VB!V797)*(1+$K$4),0),0)</f>
        <v>0</v>
      </c>
      <c r="AD797" s="36">
        <f>(AC797/Gesamt!$B$32*V797/((1+Gesamt!$B$29)^(Gesamt!$B$32-VB!V797))*(1+AB797))</f>
        <v>0</v>
      </c>
      <c r="AE797" s="55">
        <f>IF(YEAR($Y797)&lt;=YEAR(Gesamt!$B$2),0,IF($V797&lt;Gesamt!$B$33,(IF($I797=0,$G797,$I797)+365.25*Gesamt!$B$33),0))</f>
        <v>0</v>
      </c>
      <c r="AF797" s="36" t="b">
        <f>IF(AE797&gt;0,IF(AE797&lt;$Y797,$K797/12*Gesamt!$C$33*(1+$L797)^(Gesamt!$B$33-VB!$V797)*(1+$K$4),IF(W797&gt;=35,K797/12*Gesamt!$C$33*(1+L797)^(W797-VB!V797)*(1+$K$4),0)))</f>
        <v>0</v>
      </c>
      <c r="AG797" s="36">
        <f>IF(W797&gt;=40,(AF797/Gesamt!$B$33*V797/((1+Gesamt!$B$29)^(Gesamt!$B$33-VB!V797))*(1+AB797)),IF(W797&gt;=35,(AF797/W797*V797/((1+Gesamt!$B$29)^(W797-VB!V797))*(1+AB797)),0))</f>
        <v>0</v>
      </c>
    </row>
    <row r="798" spans="4:33" x14ac:dyDescent="0.15">
      <c r="D798" s="41"/>
      <c r="F798" s="40"/>
      <c r="G798" s="40"/>
      <c r="J798" s="47"/>
      <c r="K798" s="32">
        <f t="shared" si="132"/>
        <v>0</v>
      </c>
      <c r="L798" s="48">
        <v>1.4999999999999999E-2</v>
      </c>
      <c r="M798" s="49">
        <f t="shared" si="133"/>
        <v>-50.997946611909654</v>
      </c>
      <c r="N798" s="50">
        <f>(Gesamt!$B$2-IF(H798=0,G798,H798))/365.25</f>
        <v>116</v>
      </c>
      <c r="O798" s="50">
        <f t="shared" si="128"/>
        <v>65.002053388090346</v>
      </c>
      <c r="P798" s="51">
        <f>IF(AND(OR(AND(H798&lt;=Gesamt!$B$11,G798&lt;=Gesamt!$B$11),AND(H798&gt;0,H798&lt;=Gesamt!$B$11)), O798&gt;=Gesamt!$B$4),VLOOKUP(O798,Gesamt!$B$4:$C$9,2),0)</f>
        <v>12</v>
      </c>
      <c r="Q798" s="37">
        <f>IF(M798&gt;0,((P798*K798/12)/O798*N798*((1+L798)^M798))/((1+Gesamt!$B$29)^(O798-N798)),0)</f>
        <v>0</v>
      </c>
      <c r="R798" s="52">
        <f>(F798+(IF(C798="W",IF(F798&lt;23347,VLOOKUP(23346,Staffelung,2,FALSE)*365.25,IF(F798&gt;24990,VLOOKUP(24991,Staffelung,2,FALSE)*365.25,VLOOKUP(F798,Staffelung,2,FALSE)*365.25)),Gesamt!$B$26*365.25)))</f>
        <v>23741.25</v>
      </c>
      <c r="S798" s="52">
        <f t="shared" si="134"/>
        <v>23742</v>
      </c>
      <c r="T798" s="53">
        <f t="shared" si="129"/>
        <v>65</v>
      </c>
      <c r="U798" s="49">
        <f t="shared" si="135"/>
        <v>-50.997946611909654</v>
      </c>
      <c r="V798" s="50">
        <f>(Gesamt!$B$2-IF(I798=0,G798,I798))/365.25</f>
        <v>116</v>
      </c>
      <c r="W798" s="50">
        <f t="shared" si="130"/>
        <v>65.002053388090346</v>
      </c>
      <c r="X798" s="54">
        <f>(F798+(IF(C798="W",IF(F798&lt;23347,VLOOKUP(23346,Staffelung,2,FALSE)*365.25,IF(F798&gt;24990,VLOOKUP(24991,Staffelung,2,FALSE)*365.25,VLOOKUP(F798,Staffelung,2,FALSE)*365.25)),Gesamt!$B$26*365.25)))</f>
        <v>23741.25</v>
      </c>
      <c r="Y798" s="52">
        <f t="shared" si="136"/>
        <v>23742</v>
      </c>
      <c r="Z798" s="53">
        <f t="shared" si="131"/>
        <v>65</v>
      </c>
      <c r="AA798" s="55">
        <f>IF(YEAR(Y798)&lt;=YEAR(Gesamt!$B$2),0,IF(V798&lt;Gesamt!$B$32,(IF(I798=0,G798,I798)+365.25*Gesamt!$B$32),0))</f>
        <v>0</v>
      </c>
      <c r="AB798" s="56">
        <f>IF(U798&lt;Gesamt!$B$36,Gesamt!$C$36,IF(U798&lt;Gesamt!$B$37,Gesamt!$C$37,IF(U798&lt;Gesamt!$B$38,Gesamt!$C$38,Gesamt!$C$39)))</f>
        <v>0</v>
      </c>
      <c r="AC798" s="36">
        <f>IF(AA798&gt;0,IF(AA798&lt;X798,K798/12*Gesamt!$C$32*(1+L798)^(Gesamt!$B$32-VB!V798)*(1+$K$4),0),0)</f>
        <v>0</v>
      </c>
      <c r="AD798" s="36">
        <f>(AC798/Gesamt!$B$32*V798/((1+Gesamt!$B$29)^(Gesamt!$B$32-VB!V798))*(1+AB798))</f>
        <v>0</v>
      </c>
      <c r="AE798" s="55">
        <f>IF(YEAR($Y798)&lt;=YEAR(Gesamt!$B$2),0,IF($V798&lt;Gesamt!$B$33,(IF($I798=0,$G798,$I798)+365.25*Gesamt!$B$33),0))</f>
        <v>0</v>
      </c>
      <c r="AF798" s="36" t="b">
        <f>IF(AE798&gt;0,IF(AE798&lt;$Y798,$K798/12*Gesamt!$C$33*(1+$L798)^(Gesamt!$B$33-VB!$V798)*(1+$K$4),IF(W798&gt;=35,K798/12*Gesamt!$C$33*(1+L798)^(W798-VB!V798)*(1+$K$4),0)))</f>
        <v>0</v>
      </c>
      <c r="AG798" s="36">
        <f>IF(W798&gt;=40,(AF798/Gesamt!$B$33*V798/((1+Gesamt!$B$29)^(Gesamt!$B$33-VB!V798))*(1+AB798)),IF(W798&gt;=35,(AF798/W798*V798/((1+Gesamt!$B$29)^(W798-VB!V798))*(1+AB798)),0))</f>
        <v>0</v>
      </c>
    </row>
    <row r="799" spans="4:33" x14ac:dyDescent="0.15">
      <c r="D799" s="41"/>
      <c r="F799" s="40"/>
      <c r="G799" s="40"/>
      <c r="J799" s="47"/>
      <c r="K799" s="32">
        <f t="shared" si="132"/>
        <v>0</v>
      </c>
      <c r="L799" s="48">
        <v>1.4999999999999999E-2</v>
      </c>
      <c r="M799" s="49">
        <f t="shared" si="133"/>
        <v>-50.997946611909654</v>
      </c>
      <c r="N799" s="50">
        <f>(Gesamt!$B$2-IF(H799=0,G799,H799))/365.25</f>
        <v>116</v>
      </c>
      <c r="O799" s="50">
        <f t="shared" si="128"/>
        <v>65.002053388090346</v>
      </c>
      <c r="P799" s="51">
        <f>IF(AND(OR(AND(H799&lt;=Gesamt!$B$11,G799&lt;=Gesamt!$B$11),AND(H799&gt;0,H799&lt;=Gesamt!$B$11)), O799&gt;=Gesamt!$B$4),VLOOKUP(O799,Gesamt!$B$4:$C$9,2),0)</f>
        <v>12</v>
      </c>
      <c r="Q799" s="37">
        <f>IF(M799&gt;0,((P799*K799/12)/O799*N799*((1+L799)^M799))/((1+Gesamt!$B$29)^(O799-N799)),0)</f>
        <v>0</v>
      </c>
      <c r="R799" s="52">
        <f>(F799+(IF(C799="W",IF(F799&lt;23347,VLOOKUP(23346,Staffelung,2,FALSE)*365.25,IF(F799&gt;24990,VLOOKUP(24991,Staffelung,2,FALSE)*365.25,VLOOKUP(F799,Staffelung,2,FALSE)*365.25)),Gesamt!$B$26*365.25)))</f>
        <v>23741.25</v>
      </c>
      <c r="S799" s="52">
        <f t="shared" si="134"/>
        <v>23742</v>
      </c>
      <c r="T799" s="53">
        <f t="shared" si="129"/>
        <v>65</v>
      </c>
      <c r="U799" s="49">
        <f t="shared" si="135"/>
        <v>-50.997946611909654</v>
      </c>
      <c r="V799" s="50">
        <f>(Gesamt!$B$2-IF(I799=0,G799,I799))/365.25</f>
        <v>116</v>
      </c>
      <c r="W799" s="50">
        <f t="shared" si="130"/>
        <v>65.002053388090346</v>
      </c>
      <c r="X799" s="54">
        <f>(F799+(IF(C799="W",IF(F799&lt;23347,VLOOKUP(23346,Staffelung,2,FALSE)*365.25,IF(F799&gt;24990,VLOOKUP(24991,Staffelung,2,FALSE)*365.25,VLOOKUP(F799,Staffelung,2,FALSE)*365.25)),Gesamt!$B$26*365.25)))</f>
        <v>23741.25</v>
      </c>
      <c r="Y799" s="52">
        <f t="shared" si="136"/>
        <v>23742</v>
      </c>
      <c r="Z799" s="53">
        <f t="shared" si="131"/>
        <v>65</v>
      </c>
      <c r="AA799" s="55">
        <f>IF(YEAR(Y799)&lt;=YEAR(Gesamt!$B$2),0,IF(V799&lt;Gesamt!$B$32,(IF(I799=0,G799,I799)+365.25*Gesamt!$B$32),0))</f>
        <v>0</v>
      </c>
      <c r="AB799" s="56">
        <f>IF(U799&lt;Gesamt!$B$36,Gesamt!$C$36,IF(U799&lt;Gesamt!$B$37,Gesamt!$C$37,IF(U799&lt;Gesamt!$B$38,Gesamt!$C$38,Gesamt!$C$39)))</f>
        <v>0</v>
      </c>
      <c r="AC799" s="36">
        <f>IF(AA799&gt;0,IF(AA799&lt;X799,K799/12*Gesamt!$C$32*(1+L799)^(Gesamt!$B$32-VB!V799)*(1+$K$4),0),0)</f>
        <v>0</v>
      </c>
      <c r="AD799" s="36">
        <f>(AC799/Gesamt!$B$32*V799/((1+Gesamt!$B$29)^(Gesamt!$B$32-VB!V799))*(1+AB799))</f>
        <v>0</v>
      </c>
      <c r="AE799" s="55">
        <f>IF(YEAR($Y799)&lt;=YEAR(Gesamt!$B$2),0,IF($V799&lt;Gesamt!$B$33,(IF($I799=0,$G799,$I799)+365.25*Gesamt!$B$33),0))</f>
        <v>0</v>
      </c>
      <c r="AF799" s="36" t="b">
        <f>IF(AE799&gt;0,IF(AE799&lt;$Y799,$K799/12*Gesamt!$C$33*(1+$L799)^(Gesamt!$B$33-VB!$V799)*(1+$K$4),IF(W799&gt;=35,K799/12*Gesamt!$C$33*(1+L799)^(W799-VB!V799)*(1+$K$4),0)))</f>
        <v>0</v>
      </c>
      <c r="AG799" s="36">
        <f>IF(W799&gt;=40,(AF799/Gesamt!$B$33*V799/((1+Gesamt!$B$29)^(Gesamt!$B$33-VB!V799))*(1+AB799)),IF(W799&gt;=35,(AF799/W799*V799/((1+Gesamt!$B$29)^(W799-VB!V799))*(1+AB799)),0))</f>
        <v>0</v>
      </c>
    </row>
    <row r="800" spans="4:33" x14ac:dyDescent="0.15">
      <c r="D800" s="41"/>
      <c r="F800" s="40"/>
      <c r="G800" s="40"/>
      <c r="J800" s="47"/>
      <c r="K800" s="32">
        <f t="shared" si="132"/>
        <v>0</v>
      </c>
      <c r="L800" s="48">
        <v>1.4999999999999999E-2</v>
      </c>
      <c r="M800" s="49">
        <f t="shared" si="133"/>
        <v>-50.997946611909654</v>
      </c>
      <c r="N800" s="50">
        <f>(Gesamt!$B$2-IF(H800=0,G800,H800))/365.25</f>
        <v>116</v>
      </c>
      <c r="O800" s="50">
        <f t="shared" si="128"/>
        <v>65.002053388090346</v>
      </c>
      <c r="P800" s="51">
        <f>IF(AND(OR(AND(H800&lt;=Gesamt!$B$11,G800&lt;=Gesamt!$B$11),AND(H800&gt;0,H800&lt;=Gesamt!$B$11)), O800&gt;=Gesamt!$B$4),VLOOKUP(O800,Gesamt!$B$4:$C$9,2),0)</f>
        <v>12</v>
      </c>
      <c r="Q800" s="37">
        <f>IF(M800&gt;0,((P800*K800/12)/O800*N800*((1+L800)^M800))/((1+Gesamt!$B$29)^(O800-N800)),0)</f>
        <v>0</v>
      </c>
      <c r="R800" s="52">
        <f>(F800+(IF(C800="W",IF(F800&lt;23347,VLOOKUP(23346,Staffelung,2,FALSE)*365.25,IF(F800&gt;24990,VLOOKUP(24991,Staffelung,2,FALSE)*365.25,VLOOKUP(F800,Staffelung,2,FALSE)*365.25)),Gesamt!$B$26*365.25)))</f>
        <v>23741.25</v>
      </c>
      <c r="S800" s="52">
        <f t="shared" si="134"/>
        <v>23742</v>
      </c>
      <c r="T800" s="53">
        <f t="shared" si="129"/>
        <v>65</v>
      </c>
      <c r="U800" s="49">
        <f t="shared" si="135"/>
        <v>-50.997946611909654</v>
      </c>
      <c r="V800" s="50">
        <f>(Gesamt!$B$2-IF(I800=0,G800,I800))/365.25</f>
        <v>116</v>
      </c>
      <c r="W800" s="50">
        <f t="shared" si="130"/>
        <v>65.002053388090346</v>
      </c>
      <c r="X800" s="54">
        <f>(F800+(IF(C800="W",IF(F800&lt;23347,VLOOKUP(23346,Staffelung,2,FALSE)*365.25,IF(F800&gt;24990,VLOOKUP(24991,Staffelung,2,FALSE)*365.25,VLOOKUP(F800,Staffelung,2,FALSE)*365.25)),Gesamt!$B$26*365.25)))</f>
        <v>23741.25</v>
      </c>
      <c r="Y800" s="52">
        <f t="shared" si="136"/>
        <v>23742</v>
      </c>
      <c r="Z800" s="53">
        <f t="shared" si="131"/>
        <v>65</v>
      </c>
      <c r="AA800" s="55">
        <f>IF(YEAR(Y800)&lt;=YEAR(Gesamt!$B$2),0,IF(V800&lt;Gesamt!$B$32,(IF(I800=0,G800,I800)+365.25*Gesamt!$B$32),0))</f>
        <v>0</v>
      </c>
      <c r="AB800" s="56">
        <f>IF(U800&lt;Gesamt!$B$36,Gesamt!$C$36,IF(U800&lt;Gesamt!$B$37,Gesamt!$C$37,IF(U800&lt;Gesamt!$B$38,Gesamt!$C$38,Gesamt!$C$39)))</f>
        <v>0</v>
      </c>
      <c r="AC800" s="36">
        <f>IF(AA800&gt;0,IF(AA800&lt;X800,K800/12*Gesamt!$C$32*(1+L800)^(Gesamt!$B$32-VB!V800)*(1+$K$4),0),0)</f>
        <v>0</v>
      </c>
      <c r="AD800" s="36">
        <f>(AC800/Gesamt!$B$32*V800/((1+Gesamt!$B$29)^(Gesamt!$B$32-VB!V800))*(1+AB800))</f>
        <v>0</v>
      </c>
      <c r="AE800" s="55">
        <f>IF(YEAR($Y800)&lt;=YEAR(Gesamt!$B$2),0,IF($V800&lt;Gesamt!$B$33,(IF($I800=0,$G800,$I800)+365.25*Gesamt!$B$33),0))</f>
        <v>0</v>
      </c>
      <c r="AF800" s="36" t="b">
        <f>IF(AE800&gt;0,IF(AE800&lt;$Y800,$K800/12*Gesamt!$C$33*(1+$L800)^(Gesamt!$B$33-VB!$V800)*(1+$K$4),IF(W800&gt;=35,K800/12*Gesamt!$C$33*(1+L800)^(W800-VB!V800)*(1+$K$4),0)))</f>
        <v>0</v>
      </c>
      <c r="AG800" s="36">
        <f>IF(W800&gt;=40,(AF800/Gesamt!$B$33*V800/((1+Gesamt!$B$29)^(Gesamt!$B$33-VB!V800))*(1+AB800)),IF(W800&gt;=35,(AF800/W800*V800/((1+Gesamt!$B$29)^(W800-VB!V800))*(1+AB800)),0))</f>
        <v>0</v>
      </c>
    </row>
  </sheetData>
  <sheetProtection password="96D5" sheet="1" objects="1" scenarios="1" formatColumns="0" formatRows="0" selectLockedCells="1" sort="0" autoFilter="0" pivotTables="0"/>
  <mergeCells count="2">
    <mergeCell ref="O3:Q3"/>
    <mergeCell ref="AA3:AG3"/>
  </mergeCells>
  <phoneticPr fontId="0" type="noConversion"/>
  <printOptions horizontalCentered="1" verticalCentered="1" gridLines="1"/>
  <pageMargins left="0.24000000000000002" right="0.16" top="0.98" bottom="0.98" header="0.51" footer="0.51"/>
  <pageSetup paperSize="8" scale="56" orientation="landscape"/>
  <headerFooter alignWithMargins="0">
    <oddFooter>&amp;L&amp;"Avenir Light,Standard"&amp;K000000Dipl. oec. Anke Wittig&amp;C&amp;"Avenir Light,Standard"&amp;K000000&amp;P/&amp;N&amp;R&amp;"Avenir Light,Standard"&amp;K000000Dezember 2016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47"/>
  <sheetViews>
    <sheetView zoomScale="125" zoomScaleNormal="125" zoomScalePageLayoutView="125" workbookViewId="0">
      <selection activeCell="G17" sqref="G17"/>
    </sheetView>
  </sheetViews>
  <sheetFormatPr baseColWidth="10" defaultRowHeight="13" x14ac:dyDescent="0.15"/>
  <cols>
    <col min="2" max="2" width="11.5" style="4" customWidth="1"/>
    <col min="3" max="3" width="6.33203125" customWidth="1"/>
    <col min="5" max="5" width="6" customWidth="1"/>
    <col min="6" max="6" width="7" customWidth="1"/>
    <col min="8" max="8" width="7.5" customWidth="1"/>
    <col min="9" max="9" width="27.5" customWidth="1"/>
    <col min="10" max="10" width="7.6640625" customWidth="1"/>
  </cols>
  <sheetData>
    <row r="1" spans="1:10" x14ac:dyDescent="0.15">
      <c r="A1" s="3" t="s">
        <v>37</v>
      </c>
    </row>
    <row r="2" spans="1:10" x14ac:dyDescent="0.15">
      <c r="A2">
        <v>23346</v>
      </c>
      <c r="B2" s="4">
        <v>60</v>
      </c>
      <c r="D2" s="5">
        <v>23346</v>
      </c>
      <c r="G2" s="6" t="s">
        <v>33</v>
      </c>
    </row>
    <row r="3" spans="1:10" x14ac:dyDescent="0.15">
      <c r="A3">
        <f>+A2+1</f>
        <v>23347</v>
      </c>
      <c r="B3" s="4">
        <v>60.5</v>
      </c>
      <c r="D3" s="5">
        <f>+D2+1</f>
        <v>23347</v>
      </c>
      <c r="F3" s="7" t="s">
        <v>34</v>
      </c>
      <c r="G3" s="8">
        <v>23346</v>
      </c>
      <c r="H3" s="9">
        <v>60</v>
      </c>
      <c r="J3" s="12">
        <f>+G3</f>
        <v>23346</v>
      </c>
    </row>
    <row r="4" spans="1:10" x14ac:dyDescent="0.15">
      <c r="A4">
        <f t="shared" ref="A4:A67" si="0">+A3+1</f>
        <v>23348</v>
      </c>
      <c r="B4" s="4">
        <v>60.5</v>
      </c>
      <c r="D4" s="5">
        <f t="shared" ref="D4:D67" si="1">+D3+1</f>
        <v>23348</v>
      </c>
      <c r="F4" s="9"/>
      <c r="G4" s="8">
        <v>23529</v>
      </c>
      <c r="H4" s="9">
        <f>+H3+0.5</f>
        <v>60.5</v>
      </c>
      <c r="J4" s="12">
        <f t="shared" ref="J4:J13" si="2">+G4</f>
        <v>23529</v>
      </c>
    </row>
    <row r="5" spans="1:10" x14ac:dyDescent="0.15">
      <c r="A5">
        <f t="shared" si="0"/>
        <v>23349</v>
      </c>
      <c r="B5" s="4">
        <v>60.5</v>
      </c>
      <c r="D5" s="5">
        <f t="shared" si="1"/>
        <v>23349</v>
      </c>
      <c r="F5" s="9"/>
      <c r="G5" s="8">
        <v>23712</v>
      </c>
      <c r="H5" s="9">
        <f t="shared" ref="H5:H13" si="3">+H4+0.5</f>
        <v>61</v>
      </c>
      <c r="J5" s="12">
        <f t="shared" si="2"/>
        <v>23712</v>
      </c>
    </row>
    <row r="6" spans="1:10" x14ac:dyDescent="0.15">
      <c r="A6">
        <f t="shared" si="0"/>
        <v>23350</v>
      </c>
      <c r="B6" s="4">
        <v>60.5</v>
      </c>
      <c r="D6" s="5">
        <f t="shared" si="1"/>
        <v>23350</v>
      </c>
      <c r="F6" s="9"/>
      <c r="G6" s="8">
        <v>23894</v>
      </c>
      <c r="H6" s="9">
        <f t="shared" si="3"/>
        <v>61.5</v>
      </c>
      <c r="J6" s="12">
        <f t="shared" si="2"/>
        <v>23894</v>
      </c>
    </row>
    <row r="7" spans="1:10" x14ac:dyDescent="0.15">
      <c r="A7">
        <f t="shared" si="0"/>
        <v>23351</v>
      </c>
      <c r="B7" s="4">
        <v>60.5</v>
      </c>
      <c r="D7" s="5">
        <f t="shared" si="1"/>
        <v>23351</v>
      </c>
      <c r="F7" s="9"/>
      <c r="G7" s="8">
        <v>24077</v>
      </c>
      <c r="H7" s="9">
        <f t="shared" si="3"/>
        <v>62</v>
      </c>
      <c r="J7" s="12">
        <f t="shared" si="2"/>
        <v>24077</v>
      </c>
    </row>
    <row r="8" spans="1:10" x14ac:dyDescent="0.15">
      <c r="A8">
        <f t="shared" si="0"/>
        <v>23352</v>
      </c>
      <c r="B8" s="4">
        <v>60.5</v>
      </c>
      <c r="D8" s="5">
        <f t="shared" si="1"/>
        <v>23352</v>
      </c>
      <c r="F8" s="9"/>
      <c r="G8" s="8">
        <v>24259</v>
      </c>
      <c r="H8" s="9">
        <f t="shared" si="3"/>
        <v>62.5</v>
      </c>
      <c r="J8" s="12">
        <f t="shared" si="2"/>
        <v>24259</v>
      </c>
    </row>
    <row r="9" spans="1:10" x14ac:dyDescent="0.15">
      <c r="A9">
        <f t="shared" si="0"/>
        <v>23353</v>
      </c>
      <c r="B9" s="4">
        <v>60.5</v>
      </c>
      <c r="D9" s="5">
        <f t="shared" si="1"/>
        <v>23353</v>
      </c>
      <c r="F9" s="9"/>
      <c r="G9" s="8">
        <v>24442</v>
      </c>
      <c r="H9" s="9">
        <f t="shared" si="3"/>
        <v>63</v>
      </c>
      <c r="J9" s="12">
        <f t="shared" si="2"/>
        <v>24442</v>
      </c>
    </row>
    <row r="10" spans="1:10" x14ac:dyDescent="0.15">
      <c r="A10">
        <f t="shared" si="0"/>
        <v>23354</v>
      </c>
      <c r="B10" s="4">
        <v>60.5</v>
      </c>
      <c r="D10" s="5">
        <f t="shared" si="1"/>
        <v>23354</v>
      </c>
      <c r="F10" s="9"/>
      <c r="G10" s="8">
        <v>24624</v>
      </c>
      <c r="H10" s="9">
        <f t="shared" si="3"/>
        <v>63.5</v>
      </c>
      <c r="J10" s="12">
        <f t="shared" si="2"/>
        <v>24624</v>
      </c>
    </row>
    <row r="11" spans="1:10" ht="27.5" customHeight="1" x14ac:dyDescent="0.15">
      <c r="A11">
        <f t="shared" si="0"/>
        <v>23355</v>
      </c>
      <c r="B11" s="4">
        <v>60.5</v>
      </c>
      <c r="D11" s="5">
        <f t="shared" si="1"/>
        <v>23355</v>
      </c>
      <c r="F11" s="9"/>
      <c r="G11" s="8">
        <v>24807</v>
      </c>
      <c r="H11" s="10">
        <f t="shared" si="3"/>
        <v>64</v>
      </c>
      <c r="I11" s="13" t="s">
        <v>35</v>
      </c>
      <c r="J11" s="12">
        <f t="shared" si="2"/>
        <v>24807</v>
      </c>
    </row>
    <row r="12" spans="1:10" ht="27.5" customHeight="1" x14ac:dyDescent="0.15">
      <c r="A12">
        <f t="shared" si="0"/>
        <v>23356</v>
      </c>
      <c r="B12" s="4">
        <v>60.5</v>
      </c>
      <c r="D12" s="5">
        <f t="shared" si="1"/>
        <v>23356</v>
      </c>
      <c r="F12" s="7"/>
      <c r="G12" s="11">
        <v>24990</v>
      </c>
      <c r="H12" s="10">
        <f t="shared" si="3"/>
        <v>64.5</v>
      </c>
      <c r="I12" s="13" t="s">
        <v>35</v>
      </c>
      <c r="J12" s="12">
        <f t="shared" si="2"/>
        <v>24990</v>
      </c>
    </row>
    <row r="13" spans="1:10" x14ac:dyDescent="0.15">
      <c r="A13">
        <f t="shared" si="0"/>
        <v>23357</v>
      </c>
      <c r="B13" s="4">
        <v>60.5</v>
      </c>
      <c r="D13" s="5">
        <f t="shared" si="1"/>
        <v>23357</v>
      </c>
      <c r="F13" s="7" t="s">
        <v>36</v>
      </c>
      <c r="G13" s="11">
        <v>24991</v>
      </c>
      <c r="H13" s="9">
        <f t="shared" si="3"/>
        <v>65</v>
      </c>
      <c r="J13" s="12">
        <f t="shared" si="2"/>
        <v>24991</v>
      </c>
    </row>
    <row r="14" spans="1:10" x14ac:dyDescent="0.15">
      <c r="A14">
        <f t="shared" si="0"/>
        <v>23358</v>
      </c>
      <c r="B14" s="4">
        <v>60.5</v>
      </c>
      <c r="D14" s="5">
        <f t="shared" si="1"/>
        <v>23358</v>
      </c>
    </row>
    <row r="15" spans="1:10" x14ac:dyDescent="0.15">
      <c r="A15">
        <f t="shared" si="0"/>
        <v>23359</v>
      </c>
      <c r="B15" s="4">
        <v>60.5</v>
      </c>
      <c r="D15" s="5">
        <f t="shared" si="1"/>
        <v>23359</v>
      </c>
    </row>
    <row r="16" spans="1:10" x14ac:dyDescent="0.15">
      <c r="A16">
        <f t="shared" si="0"/>
        <v>23360</v>
      </c>
      <c r="B16" s="4">
        <v>60.5</v>
      </c>
      <c r="D16" s="5">
        <f t="shared" si="1"/>
        <v>23360</v>
      </c>
      <c r="G16" t="s">
        <v>38</v>
      </c>
      <c r="I16" s="1" t="s">
        <v>39</v>
      </c>
      <c r="J16" t="s">
        <v>40</v>
      </c>
    </row>
    <row r="17" spans="1:10" x14ac:dyDescent="0.15">
      <c r="A17">
        <f t="shared" si="0"/>
        <v>23361</v>
      </c>
      <c r="B17" s="4">
        <v>60.5</v>
      </c>
      <c r="D17" s="5">
        <f t="shared" si="1"/>
        <v>23361</v>
      </c>
      <c r="G17">
        <v>365.25</v>
      </c>
      <c r="I17">
        <v>1</v>
      </c>
      <c r="J17">
        <v>31</v>
      </c>
    </row>
    <row r="18" spans="1:10" x14ac:dyDescent="0.15">
      <c r="A18">
        <f t="shared" si="0"/>
        <v>23362</v>
      </c>
      <c r="B18" s="4">
        <v>60.5</v>
      </c>
      <c r="D18" s="5">
        <f t="shared" si="1"/>
        <v>23362</v>
      </c>
      <c r="H18" s="2"/>
      <c r="I18">
        <v>2</v>
      </c>
      <c r="J18">
        <v>28</v>
      </c>
    </row>
    <row r="19" spans="1:10" x14ac:dyDescent="0.15">
      <c r="A19">
        <f t="shared" si="0"/>
        <v>23363</v>
      </c>
      <c r="B19" s="4">
        <v>60.5</v>
      </c>
      <c r="D19" s="5">
        <f t="shared" si="1"/>
        <v>23363</v>
      </c>
      <c r="G19" s="2"/>
      <c r="H19" s="2"/>
      <c r="I19">
        <v>3</v>
      </c>
      <c r="J19">
        <v>31</v>
      </c>
    </row>
    <row r="20" spans="1:10" x14ac:dyDescent="0.15">
      <c r="A20">
        <f t="shared" si="0"/>
        <v>23364</v>
      </c>
      <c r="B20" s="4">
        <v>60.5</v>
      </c>
      <c r="D20" s="5">
        <f t="shared" si="1"/>
        <v>23364</v>
      </c>
      <c r="I20">
        <v>4</v>
      </c>
      <c r="J20">
        <v>30</v>
      </c>
    </row>
    <row r="21" spans="1:10" x14ac:dyDescent="0.15">
      <c r="A21">
        <f t="shared" si="0"/>
        <v>23365</v>
      </c>
      <c r="B21" s="4">
        <v>60.5</v>
      </c>
      <c r="D21" s="5">
        <f t="shared" si="1"/>
        <v>23365</v>
      </c>
      <c r="I21">
        <v>5</v>
      </c>
      <c r="J21">
        <v>31</v>
      </c>
    </row>
    <row r="22" spans="1:10" x14ac:dyDescent="0.15">
      <c r="A22">
        <f t="shared" si="0"/>
        <v>23366</v>
      </c>
      <c r="B22" s="4">
        <v>60.5</v>
      </c>
      <c r="D22" s="5">
        <f t="shared" si="1"/>
        <v>23366</v>
      </c>
      <c r="I22">
        <v>6</v>
      </c>
      <c r="J22">
        <v>30</v>
      </c>
    </row>
    <row r="23" spans="1:10" x14ac:dyDescent="0.15">
      <c r="A23">
        <f t="shared" si="0"/>
        <v>23367</v>
      </c>
      <c r="B23" s="4">
        <v>60.5</v>
      </c>
      <c r="D23" s="5">
        <f t="shared" si="1"/>
        <v>23367</v>
      </c>
      <c r="I23">
        <v>7</v>
      </c>
      <c r="J23">
        <v>31</v>
      </c>
    </row>
    <row r="24" spans="1:10" x14ac:dyDescent="0.15">
      <c r="A24">
        <f t="shared" si="0"/>
        <v>23368</v>
      </c>
      <c r="B24" s="4">
        <v>60.5</v>
      </c>
      <c r="D24" s="5">
        <f t="shared" si="1"/>
        <v>23368</v>
      </c>
      <c r="I24">
        <v>8</v>
      </c>
      <c r="J24">
        <v>31</v>
      </c>
    </row>
    <row r="25" spans="1:10" x14ac:dyDescent="0.15">
      <c r="A25">
        <f t="shared" si="0"/>
        <v>23369</v>
      </c>
      <c r="B25" s="4">
        <v>60.5</v>
      </c>
      <c r="D25" s="5">
        <f t="shared" si="1"/>
        <v>23369</v>
      </c>
      <c r="I25">
        <v>9</v>
      </c>
      <c r="J25">
        <v>30</v>
      </c>
    </row>
    <row r="26" spans="1:10" x14ac:dyDescent="0.15">
      <c r="A26">
        <f t="shared" si="0"/>
        <v>23370</v>
      </c>
      <c r="B26" s="4">
        <v>60.5</v>
      </c>
      <c r="D26" s="5">
        <f t="shared" si="1"/>
        <v>23370</v>
      </c>
      <c r="I26">
        <v>10</v>
      </c>
      <c r="J26">
        <v>31</v>
      </c>
    </row>
    <row r="27" spans="1:10" x14ac:dyDescent="0.15">
      <c r="A27">
        <f t="shared" si="0"/>
        <v>23371</v>
      </c>
      <c r="B27" s="4">
        <v>60.5</v>
      </c>
      <c r="D27" s="5">
        <f t="shared" si="1"/>
        <v>23371</v>
      </c>
      <c r="I27">
        <v>11</v>
      </c>
      <c r="J27">
        <v>30</v>
      </c>
    </row>
    <row r="28" spans="1:10" x14ac:dyDescent="0.15">
      <c r="A28">
        <f t="shared" si="0"/>
        <v>23372</v>
      </c>
      <c r="B28" s="4">
        <v>60.5</v>
      </c>
      <c r="D28" s="5">
        <f t="shared" si="1"/>
        <v>23372</v>
      </c>
      <c r="I28">
        <v>12</v>
      </c>
      <c r="J28">
        <v>31</v>
      </c>
    </row>
    <row r="29" spans="1:10" x14ac:dyDescent="0.15">
      <c r="A29">
        <f t="shared" si="0"/>
        <v>23373</v>
      </c>
      <c r="B29" s="4">
        <v>60.5</v>
      </c>
      <c r="D29" s="5">
        <f t="shared" si="1"/>
        <v>23373</v>
      </c>
    </row>
    <row r="30" spans="1:10" x14ac:dyDescent="0.15">
      <c r="A30">
        <f t="shared" si="0"/>
        <v>23374</v>
      </c>
      <c r="B30" s="4">
        <v>60.5</v>
      </c>
      <c r="D30" s="5">
        <f t="shared" si="1"/>
        <v>23374</v>
      </c>
    </row>
    <row r="31" spans="1:10" x14ac:dyDescent="0.15">
      <c r="A31">
        <f t="shared" si="0"/>
        <v>23375</v>
      </c>
      <c r="B31" s="4">
        <v>60.5</v>
      </c>
      <c r="D31" s="5">
        <f t="shared" si="1"/>
        <v>23375</v>
      </c>
    </row>
    <row r="32" spans="1:10" x14ac:dyDescent="0.15">
      <c r="A32">
        <f t="shared" si="0"/>
        <v>23376</v>
      </c>
      <c r="B32" s="4">
        <v>60.5</v>
      </c>
      <c r="D32" s="5">
        <f t="shared" si="1"/>
        <v>23376</v>
      </c>
    </row>
    <row r="33" spans="1:4" x14ac:dyDescent="0.15">
      <c r="A33">
        <f t="shared" si="0"/>
        <v>23377</v>
      </c>
      <c r="B33" s="4">
        <v>60.5</v>
      </c>
      <c r="D33" s="5">
        <f t="shared" si="1"/>
        <v>23377</v>
      </c>
    </row>
    <row r="34" spans="1:4" x14ac:dyDescent="0.15">
      <c r="A34">
        <f t="shared" si="0"/>
        <v>23378</v>
      </c>
      <c r="B34" s="4">
        <v>60.5</v>
      </c>
      <c r="D34" s="5">
        <f t="shared" si="1"/>
        <v>23378</v>
      </c>
    </row>
    <row r="35" spans="1:4" x14ac:dyDescent="0.15">
      <c r="A35">
        <f t="shared" si="0"/>
        <v>23379</v>
      </c>
      <c r="B35" s="4">
        <v>60.5</v>
      </c>
      <c r="D35" s="5">
        <f t="shared" si="1"/>
        <v>23379</v>
      </c>
    </row>
    <row r="36" spans="1:4" x14ac:dyDescent="0.15">
      <c r="A36">
        <f t="shared" si="0"/>
        <v>23380</v>
      </c>
      <c r="B36" s="4">
        <v>60.5</v>
      </c>
      <c r="D36" s="5">
        <f t="shared" si="1"/>
        <v>23380</v>
      </c>
    </row>
    <row r="37" spans="1:4" x14ac:dyDescent="0.15">
      <c r="A37">
        <f t="shared" si="0"/>
        <v>23381</v>
      </c>
      <c r="B37" s="4">
        <v>60.5</v>
      </c>
      <c r="D37" s="5">
        <f t="shared" si="1"/>
        <v>23381</v>
      </c>
    </row>
    <row r="38" spans="1:4" x14ac:dyDescent="0.15">
      <c r="A38">
        <f t="shared" si="0"/>
        <v>23382</v>
      </c>
      <c r="B38" s="4">
        <v>60.5</v>
      </c>
      <c r="D38" s="5">
        <f t="shared" si="1"/>
        <v>23382</v>
      </c>
    </row>
    <row r="39" spans="1:4" x14ac:dyDescent="0.15">
      <c r="A39">
        <f t="shared" si="0"/>
        <v>23383</v>
      </c>
      <c r="B39" s="4">
        <v>60.5</v>
      </c>
      <c r="D39" s="5">
        <f t="shared" si="1"/>
        <v>23383</v>
      </c>
    </row>
    <row r="40" spans="1:4" x14ac:dyDescent="0.15">
      <c r="A40">
        <f t="shared" si="0"/>
        <v>23384</v>
      </c>
      <c r="B40" s="4">
        <v>60.5</v>
      </c>
      <c r="D40" s="5">
        <f t="shared" si="1"/>
        <v>23384</v>
      </c>
    </row>
    <row r="41" spans="1:4" x14ac:dyDescent="0.15">
      <c r="A41">
        <f t="shared" si="0"/>
        <v>23385</v>
      </c>
      <c r="B41" s="4">
        <v>60.5</v>
      </c>
      <c r="D41" s="5">
        <f t="shared" si="1"/>
        <v>23385</v>
      </c>
    </row>
    <row r="42" spans="1:4" x14ac:dyDescent="0.15">
      <c r="A42">
        <f t="shared" si="0"/>
        <v>23386</v>
      </c>
      <c r="B42" s="4">
        <v>60.5</v>
      </c>
      <c r="D42" s="5">
        <f t="shared" si="1"/>
        <v>23386</v>
      </c>
    </row>
    <row r="43" spans="1:4" x14ac:dyDescent="0.15">
      <c r="A43">
        <f t="shared" si="0"/>
        <v>23387</v>
      </c>
      <c r="B43" s="4">
        <v>60.5</v>
      </c>
      <c r="D43" s="5">
        <f t="shared" si="1"/>
        <v>23387</v>
      </c>
    </row>
    <row r="44" spans="1:4" x14ac:dyDescent="0.15">
      <c r="A44">
        <f t="shared" si="0"/>
        <v>23388</v>
      </c>
      <c r="B44" s="4">
        <v>60.5</v>
      </c>
      <c r="D44" s="5">
        <f t="shared" si="1"/>
        <v>23388</v>
      </c>
    </row>
    <row r="45" spans="1:4" x14ac:dyDescent="0.15">
      <c r="A45">
        <f t="shared" si="0"/>
        <v>23389</v>
      </c>
      <c r="B45" s="4">
        <v>60.5</v>
      </c>
      <c r="D45" s="5">
        <f t="shared" si="1"/>
        <v>23389</v>
      </c>
    </row>
    <row r="46" spans="1:4" x14ac:dyDescent="0.15">
      <c r="A46">
        <f t="shared" si="0"/>
        <v>23390</v>
      </c>
      <c r="B46" s="4">
        <v>60.5</v>
      </c>
      <c r="D46" s="5">
        <f t="shared" si="1"/>
        <v>23390</v>
      </c>
    </row>
    <row r="47" spans="1:4" x14ac:dyDescent="0.15">
      <c r="A47">
        <f t="shared" si="0"/>
        <v>23391</v>
      </c>
      <c r="B47" s="4">
        <v>60.5</v>
      </c>
      <c r="D47" s="5">
        <f t="shared" si="1"/>
        <v>23391</v>
      </c>
    </row>
    <row r="48" spans="1:4" x14ac:dyDescent="0.15">
      <c r="A48">
        <f t="shared" si="0"/>
        <v>23392</v>
      </c>
      <c r="B48" s="4">
        <v>60.5</v>
      </c>
      <c r="D48" s="5">
        <f t="shared" si="1"/>
        <v>23392</v>
      </c>
    </row>
    <row r="49" spans="1:4" x14ac:dyDescent="0.15">
      <c r="A49">
        <f t="shared" si="0"/>
        <v>23393</v>
      </c>
      <c r="B49" s="4">
        <v>60.5</v>
      </c>
      <c r="D49" s="5">
        <f t="shared" si="1"/>
        <v>23393</v>
      </c>
    </row>
    <row r="50" spans="1:4" x14ac:dyDescent="0.15">
      <c r="A50">
        <f t="shared" si="0"/>
        <v>23394</v>
      </c>
      <c r="B50" s="4">
        <v>60.5</v>
      </c>
      <c r="D50" s="5">
        <f t="shared" si="1"/>
        <v>23394</v>
      </c>
    </row>
    <row r="51" spans="1:4" x14ac:dyDescent="0.15">
      <c r="A51">
        <f t="shared" si="0"/>
        <v>23395</v>
      </c>
      <c r="B51" s="4">
        <v>60.5</v>
      </c>
      <c r="D51" s="5">
        <f t="shared" si="1"/>
        <v>23395</v>
      </c>
    </row>
    <row r="52" spans="1:4" x14ac:dyDescent="0.15">
      <c r="A52">
        <f t="shared" si="0"/>
        <v>23396</v>
      </c>
      <c r="B52" s="4">
        <v>60.5</v>
      </c>
      <c r="D52" s="5">
        <f t="shared" si="1"/>
        <v>23396</v>
      </c>
    </row>
    <row r="53" spans="1:4" x14ac:dyDescent="0.15">
      <c r="A53">
        <f t="shared" si="0"/>
        <v>23397</v>
      </c>
      <c r="B53" s="4">
        <v>60.5</v>
      </c>
      <c r="D53" s="5">
        <f t="shared" si="1"/>
        <v>23397</v>
      </c>
    </row>
    <row r="54" spans="1:4" x14ac:dyDescent="0.15">
      <c r="A54">
        <f t="shared" si="0"/>
        <v>23398</v>
      </c>
      <c r="B54" s="4">
        <v>60.5</v>
      </c>
      <c r="D54" s="5">
        <f t="shared" si="1"/>
        <v>23398</v>
      </c>
    </row>
    <row r="55" spans="1:4" x14ac:dyDescent="0.15">
      <c r="A55">
        <f t="shared" si="0"/>
        <v>23399</v>
      </c>
      <c r="B55" s="4">
        <v>60.5</v>
      </c>
      <c r="D55" s="5">
        <f t="shared" si="1"/>
        <v>23399</v>
      </c>
    </row>
    <row r="56" spans="1:4" x14ac:dyDescent="0.15">
      <c r="A56">
        <f t="shared" si="0"/>
        <v>23400</v>
      </c>
      <c r="B56" s="4">
        <v>60.5</v>
      </c>
      <c r="D56" s="5">
        <f t="shared" si="1"/>
        <v>23400</v>
      </c>
    </row>
    <row r="57" spans="1:4" x14ac:dyDescent="0.15">
      <c r="A57">
        <f t="shared" si="0"/>
        <v>23401</v>
      </c>
      <c r="B57" s="4">
        <v>60.5</v>
      </c>
      <c r="D57" s="5">
        <f t="shared" si="1"/>
        <v>23401</v>
      </c>
    </row>
    <row r="58" spans="1:4" x14ac:dyDescent="0.15">
      <c r="A58">
        <f t="shared" si="0"/>
        <v>23402</v>
      </c>
      <c r="B58" s="4">
        <v>60.5</v>
      </c>
      <c r="D58" s="5">
        <f t="shared" si="1"/>
        <v>23402</v>
      </c>
    </row>
    <row r="59" spans="1:4" x14ac:dyDescent="0.15">
      <c r="A59">
        <f t="shared" si="0"/>
        <v>23403</v>
      </c>
      <c r="B59" s="4">
        <v>60.5</v>
      </c>
      <c r="D59" s="5">
        <f t="shared" si="1"/>
        <v>23403</v>
      </c>
    </row>
    <row r="60" spans="1:4" x14ac:dyDescent="0.15">
      <c r="A60">
        <f t="shared" si="0"/>
        <v>23404</v>
      </c>
      <c r="B60" s="4">
        <v>60.5</v>
      </c>
      <c r="D60" s="5">
        <f t="shared" si="1"/>
        <v>23404</v>
      </c>
    </row>
    <row r="61" spans="1:4" x14ac:dyDescent="0.15">
      <c r="A61">
        <f t="shared" si="0"/>
        <v>23405</v>
      </c>
      <c r="B61" s="4">
        <v>60.5</v>
      </c>
      <c r="D61" s="5">
        <f t="shared" si="1"/>
        <v>23405</v>
      </c>
    </row>
    <row r="62" spans="1:4" x14ac:dyDescent="0.15">
      <c r="A62">
        <f t="shared" si="0"/>
        <v>23406</v>
      </c>
      <c r="B62" s="4">
        <v>60.5</v>
      </c>
      <c r="D62" s="5">
        <f t="shared" si="1"/>
        <v>23406</v>
      </c>
    </row>
    <row r="63" spans="1:4" x14ac:dyDescent="0.15">
      <c r="A63">
        <f t="shared" si="0"/>
        <v>23407</v>
      </c>
      <c r="B63" s="4">
        <v>60.5</v>
      </c>
      <c r="D63" s="5">
        <f t="shared" si="1"/>
        <v>23407</v>
      </c>
    </row>
    <row r="64" spans="1:4" x14ac:dyDescent="0.15">
      <c r="A64">
        <f t="shared" si="0"/>
        <v>23408</v>
      </c>
      <c r="B64" s="4">
        <v>60.5</v>
      </c>
      <c r="D64" s="5">
        <f t="shared" si="1"/>
        <v>23408</v>
      </c>
    </row>
    <row r="65" spans="1:4" x14ac:dyDescent="0.15">
      <c r="A65">
        <f t="shared" si="0"/>
        <v>23409</v>
      </c>
      <c r="B65" s="4">
        <v>60.5</v>
      </c>
      <c r="D65" s="5">
        <f t="shared" si="1"/>
        <v>23409</v>
      </c>
    </row>
    <row r="66" spans="1:4" x14ac:dyDescent="0.15">
      <c r="A66">
        <f t="shared" si="0"/>
        <v>23410</v>
      </c>
      <c r="B66" s="4">
        <v>60.5</v>
      </c>
      <c r="D66" s="5">
        <f t="shared" si="1"/>
        <v>23410</v>
      </c>
    </row>
    <row r="67" spans="1:4" x14ac:dyDescent="0.15">
      <c r="A67">
        <f t="shared" si="0"/>
        <v>23411</v>
      </c>
      <c r="B67" s="4">
        <v>60.5</v>
      </c>
      <c r="D67" s="5">
        <f t="shared" si="1"/>
        <v>23411</v>
      </c>
    </row>
    <row r="68" spans="1:4" x14ac:dyDescent="0.15">
      <c r="A68">
        <f t="shared" ref="A68:A131" si="4">+A67+1</f>
        <v>23412</v>
      </c>
      <c r="B68" s="4">
        <v>60.5</v>
      </c>
      <c r="D68" s="5">
        <f t="shared" ref="D68:D131" si="5">+D67+1</f>
        <v>23412</v>
      </c>
    </row>
    <row r="69" spans="1:4" x14ac:dyDescent="0.15">
      <c r="A69">
        <f t="shared" si="4"/>
        <v>23413</v>
      </c>
      <c r="B69" s="4">
        <v>60.5</v>
      </c>
      <c r="D69" s="5">
        <f t="shared" si="5"/>
        <v>23413</v>
      </c>
    </row>
    <row r="70" spans="1:4" x14ac:dyDescent="0.15">
      <c r="A70">
        <f t="shared" si="4"/>
        <v>23414</v>
      </c>
      <c r="B70" s="4">
        <v>60.5</v>
      </c>
      <c r="D70" s="5">
        <f t="shared" si="5"/>
        <v>23414</v>
      </c>
    </row>
    <row r="71" spans="1:4" x14ac:dyDescent="0.15">
      <c r="A71">
        <f t="shared" si="4"/>
        <v>23415</v>
      </c>
      <c r="B71" s="4">
        <v>60.5</v>
      </c>
      <c r="D71" s="5">
        <f t="shared" si="5"/>
        <v>23415</v>
      </c>
    </row>
    <row r="72" spans="1:4" x14ac:dyDescent="0.15">
      <c r="A72">
        <f t="shared" si="4"/>
        <v>23416</v>
      </c>
      <c r="B72" s="4">
        <v>60.5</v>
      </c>
      <c r="D72" s="5">
        <f t="shared" si="5"/>
        <v>23416</v>
      </c>
    </row>
    <row r="73" spans="1:4" x14ac:dyDescent="0.15">
      <c r="A73">
        <f t="shared" si="4"/>
        <v>23417</v>
      </c>
      <c r="B73" s="4">
        <v>60.5</v>
      </c>
      <c r="D73" s="5">
        <f t="shared" si="5"/>
        <v>23417</v>
      </c>
    </row>
    <row r="74" spans="1:4" x14ac:dyDescent="0.15">
      <c r="A74">
        <f t="shared" si="4"/>
        <v>23418</v>
      </c>
      <c r="B74" s="4">
        <v>60.5</v>
      </c>
      <c r="D74" s="5">
        <f t="shared" si="5"/>
        <v>23418</v>
      </c>
    </row>
    <row r="75" spans="1:4" x14ac:dyDescent="0.15">
      <c r="A75">
        <f t="shared" si="4"/>
        <v>23419</v>
      </c>
      <c r="B75" s="4">
        <v>60.5</v>
      </c>
      <c r="D75" s="5">
        <f t="shared" si="5"/>
        <v>23419</v>
      </c>
    </row>
    <row r="76" spans="1:4" x14ac:dyDescent="0.15">
      <c r="A76">
        <f t="shared" si="4"/>
        <v>23420</v>
      </c>
      <c r="B76" s="4">
        <v>60.5</v>
      </c>
      <c r="D76" s="5">
        <f t="shared" si="5"/>
        <v>23420</v>
      </c>
    </row>
    <row r="77" spans="1:4" x14ac:dyDescent="0.15">
      <c r="A77">
        <f t="shared" si="4"/>
        <v>23421</v>
      </c>
      <c r="B77" s="4">
        <v>60.5</v>
      </c>
      <c r="D77" s="5">
        <f t="shared" si="5"/>
        <v>23421</v>
      </c>
    </row>
    <row r="78" spans="1:4" x14ac:dyDescent="0.15">
      <c r="A78">
        <f t="shared" si="4"/>
        <v>23422</v>
      </c>
      <c r="B78" s="4">
        <v>60.5</v>
      </c>
      <c r="D78" s="5">
        <f t="shared" si="5"/>
        <v>23422</v>
      </c>
    </row>
    <row r="79" spans="1:4" x14ac:dyDescent="0.15">
      <c r="A79">
        <f t="shared" si="4"/>
        <v>23423</v>
      </c>
      <c r="B79" s="4">
        <v>60.5</v>
      </c>
      <c r="D79" s="5">
        <f t="shared" si="5"/>
        <v>23423</v>
      </c>
    </row>
    <row r="80" spans="1:4" x14ac:dyDescent="0.15">
      <c r="A80">
        <f t="shared" si="4"/>
        <v>23424</v>
      </c>
      <c r="B80" s="4">
        <v>60.5</v>
      </c>
      <c r="D80" s="5">
        <f t="shared" si="5"/>
        <v>23424</v>
      </c>
    </row>
    <row r="81" spans="1:4" x14ac:dyDescent="0.15">
      <c r="A81">
        <f t="shared" si="4"/>
        <v>23425</v>
      </c>
      <c r="B81" s="4">
        <v>60.5</v>
      </c>
      <c r="D81" s="5">
        <f t="shared" si="5"/>
        <v>23425</v>
      </c>
    </row>
    <row r="82" spans="1:4" x14ac:dyDescent="0.15">
      <c r="A82">
        <f t="shared" si="4"/>
        <v>23426</v>
      </c>
      <c r="B82" s="4">
        <v>60.5</v>
      </c>
      <c r="D82" s="5">
        <f t="shared" si="5"/>
        <v>23426</v>
      </c>
    </row>
    <row r="83" spans="1:4" x14ac:dyDescent="0.15">
      <c r="A83">
        <f t="shared" si="4"/>
        <v>23427</v>
      </c>
      <c r="B83" s="4">
        <v>60.5</v>
      </c>
      <c r="D83" s="5">
        <f t="shared" si="5"/>
        <v>23427</v>
      </c>
    </row>
    <row r="84" spans="1:4" x14ac:dyDescent="0.15">
      <c r="A84">
        <f t="shared" si="4"/>
        <v>23428</v>
      </c>
      <c r="B84" s="4">
        <v>60.5</v>
      </c>
      <c r="D84" s="5">
        <f t="shared" si="5"/>
        <v>23428</v>
      </c>
    </row>
    <row r="85" spans="1:4" x14ac:dyDescent="0.15">
      <c r="A85">
        <f t="shared" si="4"/>
        <v>23429</v>
      </c>
      <c r="B85" s="4">
        <v>60.5</v>
      </c>
      <c r="D85" s="5">
        <f t="shared" si="5"/>
        <v>23429</v>
      </c>
    </row>
    <row r="86" spans="1:4" x14ac:dyDescent="0.15">
      <c r="A86">
        <f t="shared" si="4"/>
        <v>23430</v>
      </c>
      <c r="B86" s="4">
        <v>60.5</v>
      </c>
      <c r="D86" s="5">
        <f t="shared" si="5"/>
        <v>23430</v>
      </c>
    </row>
    <row r="87" spans="1:4" x14ac:dyDescent="0.15">
      <c r="A87">
        <f t="shared" si="4"/>
        <v>23431</v>
      </c>
      <c r="B87" s="4">
        <v>60.5</v>
      </c>
      <c r="D87" s="5">
        <f t="shared" si="5"/>
        <v>23431</v>
      </c>
    </row>
    <row r="88" spans="1:4" x14ac:dyDescent="0.15">
      <c r="A88">
        <f t="shared" si="4"/>
        <v>23432</v>
      </c>
      <c r="B88" s="4">
        <v>60.5</v>
      </c>
      <c r="D88" s="5">
        <f t="shared" si="5"/>
        <v>23432</v>
      </c>
    </row>
    <row r="89" spans="1:4" x14ac:dyDescent="0.15">
      <c r="A89">
        <f t="shared" si="4"/>
        <v>23433</v>
      </c>
      <c r="B89" s="4">
        <v>60.5</v>
      </c>
      <c r="D89" s="5">
        <f t="shared" si="5"/>
        <v>23433</v>
      </c>
    </row>
    <row r="90" spans="1:4" x14ac:dyDescent="0.15">
      <c r="A90">
        <f t="shared" si="4"/>
        <v>23434</v>
      </c>
      <c r="B90" s="4">
        <v>60.5</v>
      </c>
      <c r="D90" s="5">
        <f t="shared" si="5"/>
        <v>23434</v>
      </c>
    </row>
    <row r="91" spans="1:4" x14ac:dyDescent="0.15">
      <c r="A91">
        <f t="shared" si="4"/>
        <v>23435</v>
      </c>
      <c r="B91" s="4">
        <v>60.5</v>
      </c>
      <c r="D91" s="5">
        <f t="shared" si="5"/>
        <v>23435</v>
      </c>
    </row>
    <row r="92" spans="1:4" x14ac:dyDescent="0.15">
      <c r="A92">
        <f t="shared" si="4"/>
        <v>23436</v>
      </c>
      <c r="B92" s="4">
        <v>60.5</v>
      </c>
      <c r="D92" s="5">
        <f t="shared" si="5"/>
        <v>23436</v>
      </c>
    </row>
    <row r="93" spans="1:4" x14ac:dyDescent="0.15">
      <c r="A93">
        <f t="shared" si="4"/>
        <v>23437</v>
      </c>
      <c r="B93" s="4">
        <v>60.5</v>
      </c>
      <c r="D93" s="5">
        <f t="shared" si="5"/>
        <v>23437</v>
      </c>
    </row>
    <row r="94" spans="1:4" x14ac:dyDescent="0.15">
      <c r="A94">
        <f t="shared" si="4"/>
        <v>23438</v>
      </c>
      <c r="B94" s="4">
        <v>60.5</v>
      </c>
      <c r="D94" s="5">
        <f t="shared" si="5"/>
        <v>23438</v>
      </c>
    </row>
    <row r="95" spans="1:4" x14ac:dyDescent="0.15">
      <c r="A95">
        <f t="shared" si="4"/>
        <v>23439</v>
      </c>
      <c r="B95" s="4">
        <v>60.5</v>
      </c>
      <c r="D95" s="5">
        <f t="shared" si="5"/>
        <v>23439</v>
      </c>
    </row>
    <row r="96" spans="1:4" x14ac:dyDescent="0.15">
      <c r="A96">
        <f t="shared" si="4"/>
        <v>23440</v>
      </c>
      <c r="B96" s="4">
        <v>60.5</v>
      </c>
      <c r="D96" s="5">
        <f t="shared" si="5"/>
        <v>23440</v>
      </c>
    </row>
    <row r="97" spans="1:4" x14ac:dyDescent="0.15">
      <c r="A97">
        <f t="shared" si="4"/>
        <v>23441</v>
      </c>
      <c r="B97" s="4">
        <v>60.5</v>
      </c>
      <c r="D97" s="5">
        <f t="shared" si="5"/>
        <v>23441</v>
      </c>
    </row>
    <row r="98" spans="1:4" x14ac:dyDescent="0.15">
      <c r="A98">
        <f t="shared" si="4"/>
        <v>23442</v>
      </c>
      <c r="B98" s="4">
        <v>60.5</v>
      </c>
      <c r="D98" s="5">
        <f t="shared" si="5"/>
        <v>23442</v>
      </c>
    </row>
    <row r="99" spans="1:4" x14ac:dyDescent="0.15">
      <c r="A99">
        <f t="shared" si="4"/>
        <v>23443</v>
      </c>
      <c r="B99" s="4">
        <v>60.5</v>
      </c>
      <c r="D99" s="5">
        <f t="shared" si="5"/>
        <v>23443</v>
      </c>
    </row>
    <row r="100" spans="1:4" x14ac:dyDescent="0.15">
      <c r="A100">
        <f t="shared" si="4"/>
        <v>23444</v>
      </c>
      <c r="B100" s="4">
        <v>60.5</v>
      </c>
      <c r="D100" s="5">
        <f t="shared" si="5"/>
        <v>23444</v>
      </c>
    </row>
    <row r="101" spans="1:4" x14ac:dyDescent="0.15">
      <c r="A101">
        <f t="shared" si="4"/>
        <v>23445</v>
      </c>
      <c r="B101" s="4">
        <v>60.5</v>
      </c>
      <c r="D101" s="5">
        <f t="shared" si="5"/>
        <v>23445</v>
      </c>
    </row>
    <row r="102" spans="1:4" x14ac:dyDescent="0.15">
      <c r="A102">
        <f t="shared" si="4"/>
        <v>23446</v>
      </c>
      <c r="B102" s="4">
        <v>60.5</v>
      </c>
      <c r="D102" s="5">
        <f t="shared" si="5"/>
        <v>23446</v>
      </c>
    </row>
    <row r="103" spans="1:4" x14ac:dyDescent="0.15">
      <c r="A103">
        <f t="shared" si="4"/>
        <v>23447</v>
      </c>
      <c r="B103" s="4">
        <v>60.5</v>
      </c>
      <c r="D103" s="5">
        <f t="shared" si="5"/>
        <v>23447</v>
      </c>
    </row>
    <row r="104" spans="1:4" x14ac:dyDescent="0.15">
      <c r="A104">
        <f t="shared" si="4"/>
        <v>23448</v>
      </c>
      <c r="B104" s="4">
        <v>60.5</v>
      </c>
      <c r="D104" s="5">
        <f t="shared" si="5"/>
        <v>23448</v>
      </c>
    </row>
    <row r="105" spans="1:4" x14ac:dyDescent="0.15">
      <c r="A105">
        <f t="shared" si="4"/>
        <v>23449</v>
      </c>
      <c r="B105" s="4">
        <v>60.5</v>
      </c>
      <c r="D105" s="5">
        <f t="shared" si="5"/>
        <v>23449</v>
      </c>
    </row>
    <row r="106" spans="1:4" x14ac:dyDescent="0.15">
      <c r="A106">
        <f t="shared" si="4"/>
        <v>23450</v>
      </c>
      <c r="B106" s="4">
        <v>60.5</v>
      </c>
      <c r="D106" s="5">
        <f t="shared" si="5"/>
        <v>23450</v>
      </c>
    </row>
    <row r="107" spans="1:4" x14ac:dyDescent="0.15">
      <c r="A107">
        <f t="shared" si="4"/>
        <v>23451</v>
      </c>
      <c r="B107" s="4">
        <v>60.5</v>
      </c>
      <c r="D107" s="5">
        <f t="shared" si="5"/>
        <v>23451</v>
      </c>
    </row>
    <row r="108" spans="1:4" x14ac:dyDescent="0.15">
      <c r="A108">
        <f t="shared" si="4"/>
        <v>23452</v>
      </c>
      <c r="B108" s="4">
        <v>60.5</v>
      </c>
      <c r="D108" s="5">
        <f t="shared" si="5"/>
        <v>23452</v>
      </c>
    </row>
    <row r="109" spans="1:4" x14ac:dyDescent="0.15">
      <c r="A109">
        <f t="shared" si="4"/>
        <v>23453</v>
      </c>
      <c r="B109" s="4">
        <v>60.5</v>
      </c>
      <c r="D109" s="5">
        <f t="shared" si="5"/>
        <v>23453</v>
      </c>
    </row>
    <row r="110" spans="1:4" x14ac:dyDescent="0.15">
      <c r="A110">
        <f t="shared" si="4"/>
        <v>23454</v>
      </c>
      <c r="B110" s="4">
        <v>60.5</v>
      </c>
      <c r="D110" s="5">
        <f t="shared" si="5"/>
        <v>23454</v>
      </c>
    </row>
    <row r="111" spans="1:4" x14ac:dyDescent="0.15">
      <c r="A111">
        <f t="shared" si="4"/>
        <v>23455</v>
      </c>
      <c r="B111" s="4">
        <v>60.5</v>
      </c>
      <c r="D111" s="5">
        <f t="shared" si="5"/>
        <v>23455</v>
      </c>
    </row>
    <row r="112" spans="1:4" x14ac:dyDescent="0.15">
      <c r="A112">
        <f t="shared" si="4"/>
        <v>23456</v>
      </c>
      <c r="B112" s="4">
        <v>60.5</v>
      </c>
      <c r="D112" s="5">
        <f t="shared" si="5"/>
        <v>23456</v>
      </c>
    </row>
    <row r="113" spans="1:4" x14ac:dyDescent="0.15">
      <c r="A113">
        <f t="shared" si="4"/>
        <v>23457</v>
      </c>
      <c r="B113" s="4">
        <v>60.5</v>
      </c>
      <c r="D113" s="5">
        <f t="shared" si="5"/>
        <v>23457</v>
      </c>
    </row>
    <row r="114" spans="1:4" x14ac:dyDescent="0.15">
      <c r="A114">
        <f t="shared" si="4"/>
        <v>23458</v>
      </c>
      <c r="B114" s="4">
        <v>60.5</v>
      </c>
      <c r="D114" s="5">
        <f t="shared" si="5"/>
        <v>23458</v>
      </c>
    </row>
    <row r="115" spans="1:4" x14ac:dyDescent="0.15">
      <c r="A115">
        <f t="shared" si="4"/>
        <v>23459</v>
      </c>
      <c r="B115" s="4">
        <v>60.5</v>
      </c>
      <c r="D115" s="5">
        <f t="shared" si="5"/>
        <v>23459</v>
      </c>
    </row>
    <row r="116" spans="1:4" x14ac:dyDescent="0.15">
      <c r="A116">
        <f t="shared" si="4"/>
        <v>23460</v>
      </c>
      <c r="B116" s="4">
        <v>60.5</v>
      </c>
      <c r="D116" s="5">
        <f t="shared" si="5"/>
        <v>23460</v>
      </c>
    </row>
    <row r="117" spans="1:4" x14ac:dyDescent="0.15">
      <c r="A117">
        <f t="shared" si="4"/>
        <v>23461</v>
      </c>
      <c r="B117" s="4">
        <v>60.5</v>
      </c>
      <c r="D117" s="5">
        <f t="shared" si="5"/>
        <v>23461</v>
      </c>
    </row>
    <row r="118" spans="1:4" x14ac:dyDescent="0.15">
      <c r="A118">
        <f t="shared" si="4"/>
        <v>23462</v>
      </c>
      <c r="B118" s="4">
        <v>60.5</v>
      </c>
      <c r="D118" s="5">
        <f t="shared" si="5"/>
        <v>23462</v>
      </c>
    </row>
    <row r="119" spans="1:4" x14ac:dyDescent="0.15">
      <c r="A119">
        <f t="shared" si="4"/>
        <v>23463</v>
      </c>
      <c r="B119" s="4">
        <v>60.5</v>
      </c>
      <c r="D119" s="5">
        <f t="shared" si="5"/>
        <v>23463</v>
      </c>
    </row>
    <row r="120" spans="1:4" x14ac:dyDescent="0.15">
      <c r="A120">
        <f t="shared" si="4"/>
        <v>23464</v>
      </c>
      <c r="B120" s="4">
        <v>60.5</v>
      </c>
      <c r="D120" s="5">
        <f t="shared" si="5"/>
        <v>23464</v>
      </c>
    </row>
    <row r="121" spans="1:4" x14ac:dyDescent="0.15">
      <c r="A121">
        <f t="shared" si="4"/>
        <v>23465</v>
      </c>
      <c r="B121" s="4">
        <v>60.5</v>
      </c>
      <c r="D121" s="5">
        <f t="shared" si="5"/>
        <v>23465</v>
      </c>
    </row>
    <row r="122" spans="1:4" x14ac:dyDescent="0.15">
      <c r="A122">
        <f t="shared" si="4"/>
        <v>23466</v>
      </c>
      <c r="B122" s="4">
        <v>60.5</v>
      </c>
      <c r="D122" s="5">
        <f t="shared" si="5"/>
        <v>23466</v>
      </c>
    </row>
    <row r="123" spans="1:4" x14ac:dyDescent="0.15">
      <c r="A123">
        <f t="shared" si="4"/>
        <v>23467</v>
      </c>
      <c r="B123" s="4">
        <v>60.5</v>
      </c>
      <c r="D123" s="5">
        <f t="shared" si="5"/>
        <v>23467</v>
      </c>
    </row>
    <row r="124" spans="1:4" x14ac:dyDescent="0.15">
      <c r="A124">
        <f t="shared" si="4"/>
        <v>23468</v>
      </c>
      <c r="B124" s="4">
        <v>60.5</v>
      </c>
      <c r="D124" s="5">
        <f t="shared" si="5"/>
        <v>23468</v>
      </c>
    </row>
    <row r="125" spans="1:4" x14ac:dyDescent="0.15">
      <c r="A125">
        <f t="shared" si="4"/>
        <v>23469</v>
      </c>
      <c r="B125" s="4">
        <v>60.5</v>
      </c>
      <c r="D125" s="5">
        <f t="shared" si="5"/>
        <v>23469</v>
      </c>
    </row>
    <row r="126" spans="1:4" x14ac:dyDescent="0.15">
      <c r="A126">
        <f t="shared" si="4"/>
        <v>23470</v>
      </c>
      <c r="B126" s="4">
        <v>60.5</v>
      </c>
      <c r="D126" s="5">
        <f t="shared" si="5"/>
        <v>23470</v>
      </c>
    </row>
    <row r="127" spans="1:4" x14ac:dyDescent="0.15">
      <c r="A127">
        <f t="shared" si="4"/>
        <v>23471</v>
      </c>
      <c r="B127" s="4">
        <v>60.5</v>
      </c>
      <c r="D127" s="5">
        <f t="shared" si="5"/>
        <v>23471</v>
      </c>
    </row>
    <row r="128" spans="1:4" x14ac:dyDescent="0.15">
      <c r="A128">
        <f t="shared" si="4"/>
        <v>23472</v>
      </c>
      <c r="B128" s="4">
        <v>60.5</v>
      </c>
      <c r="D128" s="5">
        <f t="shared" si="5"/>
        <v>23472</v>
      </c>
    </row>
    <row r="129" spans="1:4" x14ac:dyDescent="0.15">
      <c r="A129">
        <f t="shared" si="4"/>
        <v>23473</v>
      </c>
      <c r="B129" s="4">
        <v>60.5</v>
      </c>
      <c r="D129" s="5">
        <f t="shared" si="5"/>
        <v>23473</v>
      </c>
    </row>
    <row r="130" spans="1:4" x14ac:dyDescent="0.15">
      <c r="A130">
        <f t="shared" si="4"/>
        <v>23474</v>
      </c>
      <c r="B130" s="4">
        <v>60.5</v>
      </c>
      <c r="D130" s="5">
        <f t="shared" si="5"/>
        <v>23474</v>
      </c>
    </row>
    <row r="131" spans="1:4" x14ac:dyDescent="0.15">
      <c r="A131">
        <f t="shared" si="4"/>
        <v>23475</v>
      </c>
      <c r="B131" s="4">
        <v>60.5</v>
      </c>
      <c r="D131" s="5">
        <f t="shared" si="5"/>
        <v>23475</v>
      </c>
    </row>
    <row r="132" spans="1:4" x14ac:dyDescent="0.15">
      <c r="A132">
        <f t="shared" ref="A132:A195" si="6">+A131+1</f>
        <v>23476</v>
      </c>
      <c r="B132" s="4">
        <v>60.5</v>
      </c>
      <c r="D132" s="5">
        <f t="shared" ref="D132:D195" si="7">+D131+1</f>
        <v>23476</v>
      </c>
    </row>
    <row r="133" spans="1:4" x14ac:dyDescent="0.15">
      <c r="A133">
        <f t="shared" si="6"/>
        <v>23477</v>
      </c>
      <c r="B133" s="4">
        <v>60.5</v>
      </c>
      <c r="D133" s="5">
        <f t="shared" si="7"/>
        <v>23477</v>
      </c>
    </row>
    <row r="134" spans="1:4" x14ac:dyDescent="0.15">
      <c r="A134">
        <f t="shared" si="6"/>
        <v>23478</v>
      </c>
      <c r="B134" s="4">
        <v>60.5</v>
      </c>
      <c r="D134" s="5">
        <f t="shared" si="7"/>
        <v>23478</v>
      </c>
    </row>
    <row r="135" spans="1:4" x14ac:dyDescent="0.15">
      <c r="A135">
        <f t="shared" si="6"/>
        <v>23479</v>
      </c>
      <c r="B135" s="4">
        <v>60.5</v>
      </c>
      <c r="D135" s="5">
        <f t="shared" si="7"/>
        <v>23479</v>
      </c>
    </row>
    <row r="136" spans="1:4" x14ac:dyDescent="0.15">
      <c r="A136">
        <f t="shared" si="6"/>
        <v>23480</v>
      </c>
      <c r="B136" s="4">
        <v>60.5</v>
      </c>
      <c r="D136" s="5">
        <f t="shared" si="7"/>
        <v>23480</v>
      </c>
    </row>
    <row r="137" spans="1:4" x14ac:dyDescent="0.15">
      <c r="A137">
        <f t="shared" si="6"/>
        <v>23481</v>
      </c>
      <c r="B137" s="4">
        <v>60.5</v>
      </c>
      <c r="D137" s="5">
        <f t="shared" si="7"/>
        <v>23481</v>
      </c>
    </row>
    <row r="138" spans="1:4" x14ac:dyDescent="0.15">
      <c r="A138">
        <f t="shared" si="6"/>
        <v>23482</v>
      </c>
      <c r="B138" s="4">
        <v>60.5</v>
      </c>
      <c r="D138" s="5">
        <f t="shared" si="7"/>
        <v>23482</v>
      </c>
    </row>
    <row r="139" spans="1:4" x14ac:dyDescent="0.15">
      <c r="A139">
        <f t="shared" si="6"/>
        <v>23483</v>
      </c>
      <c r="B139" s="4">
        <v>60.5</v>
      </c>
      <c r="D139" s="5">
        <f t="shared" si="7"/>
        <v>23483</v>
      </c>
    </row>
    <row r="140" spans="1:4" x14ac:dyDescent="0.15">
      <c r="A140">
        <f t="shared" si="6"/>
        <v>23484</v>
      </c>
      <c r="B140" s="4">
        <v>60.5</v>
      </c>
      <c r="D140" s="5">
        <f t="shared" si="7"/>
        <v>23484</v>
      </c>
    </row>
    <row r="141" spans="1:4" x14ac:dyDescent="0.15">
      <c r="A141">
        <f t="shared" si="6"/>
        <v>23485</v>
      </c>
      <c r="B141" s="4">
        <v>60.5</v>
      </c>
      <c r="D141" s="5">
        <f t="shared" si="7"/>
        <v>23485</v>
      </c>
    </row>
    <row r="142" spans="1:4" x14ac:dyDescent="0.15">
      <c r="A142">
        <f t="shared" si="6"/>
        <v>23486</v>
      </c>
      <c r="B142" s="4">
        <v>60.5</v>
      </c>
      <c r="D142" s="5">
        <f t="shared" si="7"/>
        <v>23486</v>
      </c>
    </row>
    <row r="143" spans="1:4" x14ac:dyDescent="0.15">
      <c r="A143">
        <f t="shared" si="6"/>
        <v>23487</v>
      </c>
      <c r="B143" s="4">
        <v>60.5</v>
      </c>
      <c r="D143" s="5">
        <f t="shared" si="7"/>
        <v>23487</v>
      </c>
    </row>
    <row r="144" spans="1:4" x14ac:dyDescent="0.15">
      <c r="A144">
        <f t="shared" si="6"/>
        <v>23488</v>
      </c>
      <c r="B144" s="4">
        <v>60.5</v>
      </c>
      <c r="D144" s="5">
        <f t="shared" si="7"/>
        <v>23488</v>
      </c>
    </row>
    <row r="145" spans="1:4" x14ac:dyDescent="0.15">
      <c r="A145">
        <f t="shared" si="6"/>
        <v>23489</v>
      </c>
      <c r="B145" s="4">
        <v>60.5</v>
      </c>
      <c r="D145" s="5">
        <f t="shared" si="7"/>
        <v>23489</v>
      </c>
    </row>
    <row r="146" spans="1:4" x14ac:dyDescent="0.15">
      <c r="A146">
        <f t="shared" si="6"/>
        <v>23490</v>
      </c>
      <c r="B146" s="4">
        <v>60.5</v>
      </c>
      <c r="D146" s="5">
        <f t="shared" si="7"/>
        <v>23490</v>
      </c>
    </row>
    <row r="147" spans="1:4" x14ac:dyDescent="0.15">
      <c r="A147">
        <f t="shared" si="6"/>
        <v>23491</v>
      </c>
      <c r="B147" s="4">
        <v>60.5</v>
      </c>
      <c r="D147" s="5">
        <f t="shared" si="7"/>
        <v>23491</v>
      </c>
    </row>
    <row r="148" spans="1:4" x14ac:dyDescent="0.15">
      <c r="A148">
        <f t="shared" si="6"/>
        <v>23492</v>
      </c>
      <c r="B148" s="4">
        <v>60.5</v>
      </c>
      <c r="D148" s="5">
        <f t="shared" si="7"/>
        <v>23492</v>
      </c>
    </row>
    <row r="149" spans="1:4" x14ac:dyDescent="0.15">
      <c r="A149">
        <f t="shared" si="6"/>
        <v>23493</v>
      </c>
      <c r="B149" s="4">
        <v>60.5</v>
      </c>
      <c r="D149" s="5">
        <f t="shared" si="7"/>
        <v>23493</v>
      </c>
    </row>
    <row r="150" spans="1:4" x14ac:dyDescent="0.15">
      <c r="A150">
        <f t="shared" si="6"/>
        <v>23494</v>
      </c>
      <c r="B150" s="4">
        <v>60.5</v>
      </c>
      <c r="D150" s="5">
        <f t="shared" si="7"/>
        <v>23494</v>
      </c>
    </row>
    <row r="151" spans="1:4" x14ac:dyDescent="0.15">
      <c r="A151">
        <f t="shared" si="6"/>
        <v>23495</v>
      </c>
      <c r="B151" s="4">
        <v>60.5</v>
      </c>
      <c r="D151" s="5">
        <f t="shared" si="7"/>
        <v>23495</v>
      </c>
    </row>
    <row r="152" spans="1:4" x14ac:dyDescent="0.15">
      <c r="A152">
        <f t="shared" si="6"/>
        <v>23496</v>
      </c>
      <c r="B152" s="4">
        <v>60.5</v>
      </c>
      <c r="D152" s="5">
        <f t="shared" si="7"/>
        <v>23496</v>
      </c>
    </row>
    <row r="153" spans="1:4" x14ac:dyDescent="0.15">
      <c r="A153">
        <f t="shared" si="6"/>
        <v>23497</v>
      </c>
      <c r="B153" s="4">
        <v>60.5</v>
      </c>
      <c r="D153" s="5">
        <f t="shared" si="7"/>
        <v>23497</v>
      </c>
    </row>
    <row r="154" spans="1:4" x14ac:dyDescent="0.15">
      <c r="A154">
        <f t="shared" si="6"/>
        <v>23498</v>
      </c>
      <c r="B154" s="4">
        <v>60.5</v>
      </c>
      <c r="D154" s="5">
        <f t="shared" si="7"/>
        <v>23498</v>
      </c>
    </row>
    <row r="155" spans="1:4" x14ac:dyDescent="0.15">
      <c r="A155">
        <f t="shared" si="6"/>
        <v>23499</v>
      </c>
      <c r="B155" s="4">
        <v>60.5</v>
      </c>
      <c r="D155" s="5">
        <f t="shared" si="7"/>
        <v>23499</v>
      </c>
    </row>
    <row r="156" spans="1:4" x14ac:dyDescent="0.15">
      <c r="A156">
        <f t="shared" si="6"/>
        <v>23500</v>
      </c>
      <c r="B156" s="4">
        <v>60.5</v>
      </c>
      <c r="D156" s="5">
        <f t="shared" si="7"/>
        <v>23500</v>
      </c>
    </row>
    <row r="157" spans="1:4" x14ac:dyDescent="0.15">
      <c r="A157">
        <f t="shared" si="6"/>
        <v>23501</v>
      </c>
      <c r="B157" s="4">
        <v>60.5</v>
      </c>
      <c r="D157" s="5">
        <f t="shared" si="7"/>
        <v>23501</v>
      </c>
    </row>
    <row r="158" spans="1:4" x14ac:dyDescent="0.15">
      <c r="A158">
        <f t="shared" si="6"/>
        <v>23502</v>
      </c>
      <c r="B158" s="4">
        <v>60.5</v>
      </c>
      <c r="D158" s="5">
        <f t="shared" si="7"/>
        <v>23502</v>
      </c>
    </row>
    <row r="159" spans="1:4" x14ac:dyDescent="0.15">
      <c r="A159">
        <f t="shared" si="6"/>
        <v>23503</v>
      </c>
      <c r="B159" s="4">
        <v>60.5</v>
      </c>
      <c r="D159" s="5">
        <f t="shared" si="7"/>
        <v>23503</v>
      </c>
    </row>
    <row r="160" spans="1:4" x14ac:dyDescent="0.15">
      <c r="A160">
        <f t="shared" si="6"/>
        <v>23504</v>
      </c>
      <c r="B160" s="4">
        <v>60.5</v>
      </c>
      <c r="D160" s="5">
        <f t="shared" si="7"/>
        <v>23504</v>
      </c>
    </row>
    <row r="161" spans="1:4" x14ac:dyDescent="0.15">
      <c r="A161">
        <f t="shared" si="6"/>
        <v>23505</v>
      </c>
      <c r="B161" s="4">
        <v>60.5</v>
      </c>
      <c r="D161" s="5">
        <f t="shared" si="7"/>
        <v>23505</v>
      </c>
    </row>
    <row r="162" spans="1:4" x14ac:dyDescent="0.15">
      <c r="A162">
        <f t="shared" si="6"/>
        <v>23506</v>
      </c>
      <c r="B162" s="4">
        <v>60.5</v>
      </c>
      <c r="D162" s="5">
        <f t="shared" si="7"/>
        <v>23506</v>
      </c>
    </row>
    <row r="163" spans="1:4" x14ac:dyDescent="0.15">
      <c r="A163">
        <f t="shared" si="6"/>
        <v>23507</v>
      </c>
      <c r="B163" s="4">
        <v>60.5</v>
      </c>
      <c r="D163" s="5">
        <f t="shared" si="7"/>
        <v>23507</v>
      </c>
    </row>
    <row r="164" spans="1:4" x14ac:dyDescent="0.15">
      <c r="A164">
        <f t="shared" si="6"/>
        <v>23508</v>
      </c>
      <c r="B164" s="4">
        <v>60.5</v>
      </c>
      <c r="D164" s="5">
        <f t="shared" si="7"/>
        <v>23508</v>
      </c>
    </row>
    <row r="165" spans="1:4" x14ac:dyDescent="0.15">
      <c r="A165">
        <f t="shared" si="6"/>
        <v>23509</v>
      </c>
      <c r="B165" s="4">
        <v>60.5</v>
      </c>
      <c r="D165" s="5">
        <f t="shared" si="7"/>
        <v>23509</v>
      </c>
    </row>
    <row r="166" spans="1:4" x14ac:dyDescent="0.15">
      <c r="A166">
        <f t="shared" si="6"/>
        <v>23510</v>
      </c>
      <c r="B166" s="4">
        <v>60.5</v>
      </c>
      <c r="D166" s="5">
        <f t="shared" si="7"/>
        <v>23510</v>
      </c>
    </row>
    <row r="167" spans="1:4" x14ac:dyDescent="0.15">
      <c r="A167">
        <f t="shared" si="6"/>
        <v>23511</v>
      </c>
      <c r="B167" s="4">
        <v>60.5</v>
      </c>
      <c r="D167" s="5">
        <f t="shared" si="7"/>
        <v>23511</v>
      </c>
    </row>
    <row r="168" spans="1:4" x14ac:dyDescent="0.15">
      <c r="A168">
        <f t="shared" si="6"/>
        <v>23512</v>
      </c>
      <c r="B168" s="4">
        <v>60.5</v>
      </c>
      <c r="D168" s="5">
        <f t="shared" si="7"/>
        <v>23512</v>
      </c>
    </row>
    <row r="169" spans="1:4" x14ac:dyDescent="0.15">
      <c r="A169">
        <f t="shared" si="6"/>
        <v>23513</v>
      </c>
      <c r="B169" s="4">
        <v>60.5</v>
      </c>
      <c r="D169" s="5">
        <f t="shared" si="7"/>
        <v>23513</v>
      </c>
    </row>
    <row r="170" spans="1:4" x14ac:dyDescent="0.15">
      <c r="A170">
        <f t="shared" si="6"/>
        <v>23514</v>
      </c>
      <c r="B170" s="4">
        <v>60.5</v>
      </c>
      <c r="D170" s="5">
        <f t="shared" si="7"/>
        <v>23514</v>
      </c>
    </row>
    <row r="171" spans="1:4" x14ac:dyDescent="0.15">
      <c r="A171">
        <f t="shared" si="6"/>
        <v>23515</v>
      </c>
      <c r="B171" s="4">
        <v>60.5</v>
      </c>
      <c r="D171" s="5">
        <f t="shared" si="7"/>
        <v>23515</v>
      </c>
    </row>
    <row r="172" spans="1:4" x14ac:dyDescent="0.15">
      <c r="A172">
        <f t="shared" si="6"/>
        <v>23516</v>
      </c>
      <c r="B172" s="4">
        <v>60.5</v>
      </c>
      <c r="D172" s="5">
        <f t="shared" si="7"/>
        <v>23516</v>
      </c>
    </row>
    <row r="173" spans="1:4" x14ac:dyDescent="0.15">
      <c r="A173">
        <f t="shared" si="6"/>
        <v>23517</v>
      </c>
      <c r="B173" s="4">
        <v>60.5</v>
      </c>
      <c r="D173" s="5">
        <f t="shared" si="7"/>
        <v>23517</v>
      </c>
    </row>
    <row r="174" spans="1:4" x14ac:dyDescent="0.15">
      <c r="A174">
        <f t="shared" si="6"/>
        <v>23518</v>
      </c>
      <c r="B174" s="4">
        <v>60.5</v>
      </c>
      <c r="D174" s="5">
        <f t="shared" si="7"/>
        <v>23518</v>
      </c>
    </row>
    <row r="175" spans="1:4" x14ac:dyDescent="0.15">
      <c r="A175">
        <f t="shared" si="6"/>
        <v>23519</v>
      </c>
      <c r="B175" s="4">
        <v>60.5</v>
      </c>
      <c r="D175" s="5">
        <f t="shared" si="7"/>
        <v>23519</v>
      </c>
    </row>
    <row r="176" spans="1:4" x14ac:dyDescent="0.15">
      <c r="A176">
        <f t="shared" si="6"/>
        <v>23520</v>
      </c>
      <c r="B176" s="4">
        <v>60.5</v>
      </c>
      <c r="D176" s="5">
        <f t="shared" si="7"/>
        <v>23520</v>
      </c>
    </row>
    <row r="177" spans="1:4" x14ac:dyDescent="0.15">
      <c r="A177">
        <f t="shared" si="6"/>
        <v>23521</v>
      </c>
      <c r="B177" s="4">
        <v>60.5</v>
      </c>
      <c r="D177" s="5">
        <f t="shared" si="7"/>
        <v>23521</v>
      </c>
    </row>
    <row r="178" spans="1:4" x14ac:dyDescent="0.15">
      <c r="A178">
        <f t="shared" si="6"/>
        <v>23522</v>
      </c>
      <c r="B178" s="4">
        <v>60.5</v>
      </c>
      <c r="D178" s="5">
        <f t="shared" si="7"/>
        <v>23522</v>
      </c>
    </row>
    <row r="179" spans="1:4" x14ac:dyDescent="0.15">
      <c r="A179">
        <f t="shared" si="6"/>
        <v>23523</v>
      </c>
      <c r="B179" s="4">
        <v>60.5</v>
      </c>
      <c r="D179" s="5">
        <f t="shared" si="7"/>
        <v>23523</v>
      </c>
    </row>
    <row r="180" spans="1:4" x14ac:dyDescent="0.15">
      <c r="A180">
        <f t="shared" si="6"/>
        <v>23524</v>
      </c>
      <c r="B180" s="4">
        <v>60.5</v>
      </c>
      <c r="D180" s="5">
        <f t="shared" si="7"/>
        <v>23524</v>
      </c>
    </row>
    <row r="181" spans="1:4" x14ac:dyDescent="0.15">
      <c r="A181">
        <f t="shared" si="6"/>
        <v>23525</v>
      </c>
      <c r="B181" s="4">
        <v>60.5</v>
      </c>
      <c r="D181" s="5">
        <f t="shared" si="7"/>
        <v>23525</v>
      </c>
    </row>
    <row r="182" spans="1:4" x14ac:dyDescent="0.15">
      <c r="A182">
        <f t="shared" si="6"/>
        <v>23526</v>
      </c>
      <c r="B182" s="4">
        <v>60.5</v>
      </c>
      <c r="D182" s="5">
        <f t="shared" si="7"/>
        <v>23526</v>
      </c>
    </row>
    <row r="183" spans="1:4" x14ac:dyDescent="0.15">
      <c r="A183">
        <f t="shared" si="6"/>
        <v>23527</v>
      </c>
      <c r="B183" s="4">
        <v>60.5</v>
      </c>
      <c r="D183" s="5">
        <f t="shared" si="7"/>
        <v>23527</v>
      </c>
    </row>
    <row r="184" spans="1:4" x14ac:dyDescent="0.15">
      <c r="A184">
        <f t="shared" si="6"/>
        <v>23528</v>
      </c>
      <c r="B184" s="4">
        <v>60.5</v>
      </c>
      <c r="D184" s="5">
        <f t="shared" si="7"/>
        <v>23528</v>
      </c>
    </row>
    <row r="185" spans="1:4" x14ac:dyDescent="0.15">
      <c r="A185">
        <f t="shared" si="6"/>
        <v>23529</v>
      </c>
      <c r="B185" s="4">
        <v>60.5</v>
      </c>
      <c r="D185" s="5">
        <f t="shared" si="7"/>
        <v>23529</v>
      </c>
    </row>
    <row r="186" spans="1:4" x14ac:dyDescent="0.15">
      <c r="A186">
        <f t="shared" si="6"/>
        <v>23530</v>
      </c>
      <c r="B186" s="4">
        <v>61</v>
      </c>
      <c r="D186" s="5">
        <f t="shared" si="7"/>
        <v>23530</v>
      </c>
    </row>
    <row r="187" spans="1:4" x14ac:dyDescent="0.15">
      <c r="A187">
        <f t="shared" si="6"/>
        <v>23531</v>
      </c>
      <c r="B187" s="4">
        <v>61</v>
      </c>
      <c r="D187" s="5">
        <f t="shared" si="7"/>
        <v>23531</v>
      </c>
    </row>
    <row r="188" spans="1:4" x14ac:dyDescent="0.15">
      <c r="A188">
        <f t="shared" si="6"/>
        <v>23532</v>
      </c>
      <c r="B188" s="4">
        <v>61</v>
      </c>
      <c r="D188" s="5">
        <f t="shared" si="7"/>
        <v>23532</v>
      </c>
    </row>
    <row r="189" spans="1:4" x14ac:dyDescent="0.15">
      <c r="A189">
        <f t="shared" si="6"/>
        <v>23533</v>
      </c>
      <c r="B189" s="4">
        <v>61</v>
      </c>
      <c r="D189" s="5">
        <f t="shared" si="7"/>
        <v>23533</v>
      </c>
    </row>
    <row r="190" spans="1:4" x14ac:dyDescent="0.15">
      <c r="A190">
        <f t="shared" si="6"/>
        <v>23534</v>
      </c>
      <c r="B190" s="4">
        <v>61</v>
      </c>
      <c r="D190" s="5">
        <f t="shared" si="7"/>
        <v>23534</v>
      </c>
    </row>
    <row r="191" spans="1:4" x14ac:dyDescent="0.15">
      <c r="A191">
        <f t="shared" si="6"/>
        <v>23535</v>
      </c>
      <c r="B191" s="4">
        <v>61</v>
      </c>
      <c r="D191" s="5">
        <f t="shared" si="7"/>
        <v>23535</v>
      </c>
    </row>
    <row r="192" spans="1:4" x14ac:dyDescent="0.15">
      <c r="A192">
        <f t="shared" si="6"/>
        <v>23536</v>
      </c>
      <c r="B192" s="4">
        <v>61</v>
      </c>
      <c r="D192" s="5">
        <f t="shared" si="7"/>
        <v>23536</v>
      </c>
    </row>
    <row r="193" spans="1:4" x14ac:dyDescent="0.15">
      <c r="A193">
        <f t="shared" si="6"/>
        <v>23537</v>
      </c>
      <c r="B193" s="4">
        <v>61</v>
      </c>
      <c r="D193" s="5">
        <f t="shared" si="7"/>
        <v>23537</v>
      </c>
    </row>
    <row r="194" spans="1:4" x14ac:dyDescent="0.15">
      <c r="A194">
        <f t="shared" si="6"/>
        <v>23538</v>
      </c>
      <c r="B194" s="4">
        <v>61</v>
      </c>
      <c r="D194" s="5">
        <f t="shared" si="7"/>
        <v>23538</v>
      </c>
    </row>
    <row r="195" spans="1:4" x14ac:dyDescent="0.15">
      <c r="A195">
        <f t="shared" si="6"/>
        <v>23539</v>
      </c>
      <c r="B195" s="4">
        <v>61</v>
      </c>
      <c r="D195" s="5">
        <f t="shared" si="7"/>
        <v>23539</v>
      </c>
    </row>
    <row r="196" spans="1:4" x14ac:dyDescent="0.15">
      <c r="A196">
        <f t="shared" ref="A196:A259" si="8">+A195+1</f>
        <v>23540</v>
      </c>
      <c r="B196" s="4">
        <v>61</v>
      </c>
      <c r="D196" s="5">
        <f t="shared" ref="D196:D259" si="9">+D195+1</f>
        <v>23540</v>
      </c>
    </row>
    <row r="197" spans="1:4" x14ac:dyDescent="0.15">
      <c r="A197">
        <f t="shared" si="8"/>
        <v>23541</v>
      </c>
      <c r="B197" s="4">
        <v>61</v>
      </c>
      <c r="D197" s="5">
        <f t="shared" si="9"/>
        <v>23541</v>
      </c>
    </row>
    <row r="198" spans="1:4" x14ac:dyDescent="0.15">
      <c r="A198">
        <f t="shared" si="8"/>
        <v>23542</v>
      </c>
      <c r="B198" s="4">
        <v>61</v>
      </c>
      <c r="D198" s="5">
        <f t="shared" si="9"/>
        <v>23542</v>
      </c>
    </row>
    <row r="199" spans="1:4" x14ac:dyDescent="0.15">
      <c r="A199">
        <f t="shared" si="8"/>
        <v>23543</v>
      </c>
      <c r="B199" s="4">
        <v>61</v>
      </c>
      <c r="D199" s="5">
        <f t="shared" si="9"/>
        <v>23543</v>
      </c>
    </row>
    <row r="200" spans="1:4" x14ac:dyDescent="0.15">
      <c r="A200">
        <f t="shared" si="8"/>
        <v>23544</v>
      </c>
      <c r="B200" s="4">
        <v>61</v>
      </c>
      <c r="D200" s="5">
        <f t="shared" si="9"/>
        <v>23544</v>
      </c>
    </row>
    <row r="201" spans="1:4" x14ac:dyDescent="0.15">
      <c r="A201">
        <f t="shared" si="8"/>
        <v>23545</v>
      </c>
      <c r="B201" s="4">
        <v>61</v>
      </c>
      <c r="D201" s="5">
        <f t="shared" si="9"/>
        <v>23545</v>
      </c>
    </row>
    <row r="202" spans="1:4" x14ac:dyDescent="0.15">
      <c r="A202">
        <f t="shared" si="8"/>
        <v>23546</v>
      </c>
      <c r="B202" s="4">
        <v>61</v>
      </c>
      <c r="D202" s="5">
        <f t="shared" si="9"/>
        <v>23546</v>
      </c>
    </row>
    <row r="203" spans="1:4" x14ac:dyDescent="0.15">
      <c r="A203">
        <f t="shared" si="8"/>
        <v>23547</v>
      </c>
      <c r="B203" s="4">
        <v>61</v>
      </c>
      <c r="D203" s="5">
        <f t="shared" si="9"/>
        <v>23547</v>
      </c>
    </row>
    <row r="204" spans="1:4" x14ac:dyDescent="0.15">
      <c r="A204">
        <f t="shared" si="8"/>
        <v>23548</v>
      </c>
      <c r="B204" s="4">
        <v>61</v>
      </c>
      <c r="D204" s="5">
        <f t="shared" si="9"/>
        <v>23548</v>
      </c>
    </row>
    <row r="205" spans="1:4" x14ac:dyDescent="0.15">
      <c r="A205">
        <f t="shared" si="8"/>
        <v>23549</v>
      </c>
      <c r="B205" s="4">
        <v>61</v>
      </c>
      <c r="D205" s="5">
        <f t="shared" si="9"/>
        <v>23549</v>
      </c>
    </row>
    <row r="206" spans="1:4" x14ac:dyDescent="0.15">
      <c r="A206">
        <f t="shared" si="8"/>
        <v>23550</v>
      </c>
      <c r="B206" s="4">
        <v>61</v>
      </c>
      <c r="D206" s="5">
        <f t="shared" si="9"/>
        <v>23550</v>
      </c>
    </row>
    <row r="207" spans="1:4" x14ac:dyDescent="0.15">
      <c r="A207">
        <f t="shared" si="8"/>
        <v>23551</v>
      </c>
      <c r="B207" s="4">
        <v>61</v>
      </c>
      <c r="D207" s="5">
        <f t="shared" si="9"/>
        <v>23551</v>
      </c>
    </row>
    <row r="208" spans="1:4" x14ac:dyDescent="0.15">
      <c r="A208">
        <f t="shared" si="8"/>
        <v>23552</v>
      </c>
      <c r="B208" s="4">
        <v>61</v>
      </c>
      <c r="D208" s="5">
        <f t="shared" si="9"/>
        <v>23552</v>
      </c>
    </row>
    <row r="209" spans="1:4" x14ac:dyDescent="0.15">
      <c r="A209">
        <f t="shared" si="8"/>
        <v>23553</v>
      </c>
      <c r="B209" s="4">
        <v>61</v>
      </c>
      <c r="D209" s="5">
        <f t="shared" si="9"/>
        <v>23553</v>
      </c>
    </row>
    <row r="210" spans="1:4" x14ac:dyDescent="0.15">
      <c r="A210">
        <f t="shared" si="8"/>
        <v>23554</v>
      </c>
      <c r="B210" s="4">
        <v>61</v>
      </c>
      <c r="D210" s="5">
        <f t="shared" si="9"/>
        <v>23554</v>
      </c>
    </row>
    <row r="211" spans="1:4" x14ac:dyDescent="0.15">
      <c r="A211">
        <f t="shared" si="8"/>
        <v>23555</v>
      </c>
      <c r="B211" s="4">
        <v>61</v>
      </c>
      <c r="D211" s="5">
        <f t="shared" si="9"/>
        <v>23555</v>
      </c>
    </row>
    <row r="212" spans="1:4" x14ac:dyDescent="0.15">
      <c r="A212">
        <f t="shared" si="8"/>
        <v>23556</v>
      </c>
      <c r="B212" s="4">
        <v>61</v>
      </c>
      <c r="D212" s="5">
        <f t="shared" si="9"/>
        <v>23556</v>
      </c>
    </row>
    <row r="213" spans="1:4" x14ac:dyDescent="0.15">
      <c r="A213">
        <f t="shared" si="8"/>
        <v>23557</v>
      </c>
      <c r="B213" s="4">
        <v>61</v>
      </c>
      <c r="D213" s="5">
        <f t="shared" si="9"/>
        <v>23557</v>
      </c>
    </row>
    <row r="214" spans="1:4" x14ac:dyDescent="0.15">
      <c r="A214">
        <f t="shared" si="8"/>
        <v>23558</v>
      </c>
      <c r="B214" s="4">
        <v>61</v>
      </c>
      <c r="D214" s="5">
        <f t="shared" si="9"/>
        <v>23558</v>
      </c>
    </row>
    <row r="215" spans="1:4" x14ac:dyDescent="0.15">
      <c r="A215">
        <f t="shared" si="8"/>
        <v>23559</v>
      </c>
      <c r="B215" s="4">
        <v>61</v>
      </c>
      <c r="D215" s="5">
        <f t="shared" si="9"/>
        <v>23559</v>
      </c>
    </row>
    <row r="216" spans="1:4" x14ac:dyDescent="0.15">
      <c r="A216">
        <f t="shared" si="8"/>
        <v>23560</v>
      </c>
      <c r="B216" s="4">
        <v>61</v>
      </c>
      <c r="D216" s="5">
        <f t="shared" si="9"/>
        <v>23560</v>
      </c>
    </row>
    <row r="217" spans="1:4" x14ac:dyDescent="0.15">
      <c r="A217">
        <f t="shared" si="8"/>
        <v>23561</v>
      </c>
      <c r="B217" s="4">
        <v>61</v>
      </c>
      <c r="D217" s="5">
        <f t="shared" si="9"/>
        <v>23561</v>
      </c>
    </row>
    <row r="218" spans="1:4" x14ac:dyDescent="0.15">
      <c r="A218">
        <f t="shared" si="8"/>
        <v>23562</v>
      </c>
      <c r="B218" s="4">
        <v>61</v>
      </c>
      <c r="D218" s="5">
        <f t="shared" si="9"/>
        <v>23562</v>
      </c>
    </row>
    <row r="219" spans="1:4" x14ac:dyDescent="0.15">
      <c r="A219">
        <f t="shared" si="8"/>
        <v>23563</v>
      </c>
      <c r="B219" s="4">
        <v>61</v>
      </c>
      <c r="D219" s="5">
        <f t="shared" si="9"/>
        <v>23563</v>
      </c>
    </row>
    <row r="220" spans="1:4" x14ac:dyDescent="0.15">
      <c r="A220">
        <f t="shared" si="8"/>
        <v>23564</v>
      </c>
      <c r="B220" s="4">
        <v>61</v>
      </c>
      <c r="D220" s="5">
        <f t="shared" si="9"/>
        <v>23564</v>
      </c>
    </row>
    <row r="221" spans="1:4" x14ac:dyDescent="0.15">
      <c r="A221">
        <f t="shared" si="8"/>
        <v>23565</v>
      </c>
      <c r="B221" s="4">
        <v>61</v>
      </c>
      <c r="D221" s="5">
        <f t="shared" si="9"/>
        <v>23565</v>
      </c>
    </row>
    <row r="222" spans="1:4" x14ac:dyDescent="0.15">
      <c r="A222">
        <f t="shared" si="8"/>
        <v>23566</v>
      </c>
      <c r="B222" s="4">
        <v>61</v>
      </c>
      <c r="D222" s="5">
        <f t="shared" si="9"/>
        <v>23566</v>
      </c>
    </row>
    <row r="223" spans="1:4" x14ac:dyDescent="0.15">
      <c r="A223">
        <f t="shared" si="8"/>
        <v>23567</v>
      </c>
      <c r="B223" s="4">
        <v>61</v>
      </c>
      <c r="D223" s="5">
        <f t="shared" si="9"/>
        <v>23567</v>
      </c>
    </row>
    <row r="224" spans="1:4" x14ac:dyDescent="0.15">
      <c r="A224">
        <f t="shared" si="8"/>
        <v>23568</v>
      </c>
      <c r="B224" s="4">
        <v>61</v>
      </c>
      <c r="D224" s="5">
        <f t="shared" si="9"/>
        <v>23568</v>
      </c>
    </row>
    <row r="225" spans="1:4" x14ac:dyDescent="0.15">
      <c r="A225">
        <f t="shared" si="8"/>
        <v>23569</v>
      </c>
      <c r="B225" s="4">
        <v>61</v>
      </c>
      <c r="D225" s="5">
        <f t="shared" si="9"/>
        <v>23569</v>
      </c>
    </row>
    <row r="226" spans="1:4" x14ac:dyDescent="0.15">
      <c r="A226">
        <f t="shared" si="8"/>
        <v>23570</v>
      </c>
      <c r="B226" s="4">
        <v>61</v>
      </c>
      <c r="D226" s="5">
        <f t="shared" si="9"/>
        <v>23570</v>
      </c>
    </row>
    <row r="227" spans="1:4" x14ac:dyDescent="0.15">
      <c r="A227">
        <f t="shared" si="8"/>
        <v>23571</v>
      </c>
      <c r="B227" s="4">
        <v>61</v>
      </c>
      <c r="D227" s="5">
        <f t="shared" si="9"/>
        <v>23571</v>
      </c>
    </row>
    <row r="228" spans="1:4" x14ac:dyDescent="0.15">
      <c r="A228">
        <f t="shared" si="8"/>
        <v>23572</v>
      </c>
      <c r="B228" s="4">
        <v>61</v>
      </c>
      <c r="D228" s="5">
        <f t="shared" si="9"/>
        <v>23572</v>
      </c>
    </row>
    <row r="229" spans="1:4" x14ac:dyDescent="0.15">
      <c r="A229">
        <f t="shared" si="8"/>
        <v>23573</v>
      </c>
      <c r="B229" s="4">
        <v>61</v>
      </c>
      <c r="D229" s="5">
        <f t="shared" si="9"/>
        <v>23573</v>
      </c>
    </row>
    <row r="230" spans="1:4" x14ac:dyDescent="0.15">
      <c r="A230">
        <f t="shared" si="8"/>
        <v>23574</v>
      </c>
      <c r="B230" s="4">
        <v>61</v>
      </c>
      <c r="D230" s="5">
        <f t="shared" si="9"/>
        <v>23574</v>
      </c>
    </row>
    <row r="231" spans="1:4" x14ac:dyDescent="0.15">
      <c r="A231">
        <f t="shared" si="8"/>
        <v>23575</v>
      </c>
      <c r="B231" s="4">
        <v>61</v>
      </c>
      <c r="D231" s="5">
        <f t="shared" si="9"/>
        <v>23575</v>
      </c>
    </row>
    <row r="232" spans="1:4" x14ac:dyDescent="0.15">
      <c r="A232">
        <f t="shared" si="8"/>
        <v>23576</v>
      </c>
      <c r="B232" s="4">
        <v>61</v>
      </c>
      <c r="D232" s="5">
        <f t="shared" si="9"/>
        <v>23576</v>
      </c>
    </row>
    <row r="233" spans="1:4" x14ac:dyDescent="0.15">
      <c r="A233">
        <f t="shared" si="8"/>
        <v>23577</v>
      </c>
      <c r="B233" s="4">
        <v>61</v>
      </c>
      <c r="D233" s="5">
        <f t="shared" si="9"/>
        <v>23577</v>
      </c>
    </row>
    <row r="234" spans="1:4" x14ac:dyDescent="0.15">
      <c r="A234">
        <f t="shared" si="8"/>
        <v>23578</v>
      </c>
      <c r="B234" s="4">
        <v>61</v>
      </c>
      <c r="D234" s="5">
        <f t="shared" si="9"/>
        <v>23578</v>
      </c>
    </row>
    <row r="235" spans="1:4" x14ac:dyDescent="0.15">
      <c r="A235">
        <f t="shared" si="8"/>
        <v>23579</v>
      </c>
      <c r="B235" s="4">
        <v>61</v>
      </c>
      <c r="D235" s="5">
        <f t="shared" si="9"/>
        <v>23579</v>
      </c>
    </row>
    <row r="236" spans="1:4" x14ac:dyDescent="0.15">
      <c r="A236">
        <f t="shared" si="8"/>
        <v>23580</v>
      </c>
      <c r="B236" s="4">
        <v>61</v>
      </c>
      <c r="D236" s="5">
        <f t="shared" si="9"/>
        <v>23580</v>
      </c>
    </row>
    <row r="237" spans="1:4" x14ac:dyDescent="0.15">
      <c r="A237">
        <f t="shared" si="8"/>
        <v>23581</v>
      </c>
      <c r="B237" s="4">
        <v>61</v>
      </c>
      <c r="D237" s="5">
        <f t="shared" si="9"/>
        <v>23581</v>
      </c>
    </row>
    <row r="238" spans="1:4" x14ac:dyDescent="0.15">
      <c r="A238">
        <f t="shared" si="8"/>
        <v>23582</v>
      </c>
      <c r="B238" s="4">
        <v>61</v>
      </c>
      <c r="D238" s="5">
        <f t="shared" si="9"/>
        <v>23582</v>
      </c>
    </row>
    <row r="239" spans="1:4" x14ac:dyDescent="0.15">
      <c r="A239">
        <f t="shared" si="8"/>
        <v>23583</v>
      </c>
      <c r="B239" s="4">
        <v>61</v>
      </c>
      <c r="D239" s="5">
        <f t="shared" si="9"/>
        <v>23583</v>
      </c>
    </row>
    <row r="240" spans="1:4" x14ac:dyDescent="0.15">
      <c r="A240">
        <f t="shared" si="8"/>
        <v>23584</v>
      </c>
      <c r="B240" s="4">
        <v>61</v>
      </c>
      <c r="D240" s="5">
        <f t="shared" si="9"/>
        <v>23584</v>
      </c>
    </row>
    <row r="241" spans="1:4" x14ac:dyDescent="0.15">
      <c r="A241">
        <f t="shared" si="8"/>
        <v>23585</v>
      </c>
      <c r="B241" s="4">
        <v>61</v>
      </c>
      <c r="D241" s="5">
        <f t="shared" si="9"/>
        <v>23585</v>
      </c>
    </row>
    <row r="242" spans="1:4" x14ac:dyDescent="0.15">
      <c r="A242">
        <f t="shared" si="8"/>
        <v>23586</v>
      </c>
      <c r="B242" s="4">
        <v>61</v>
      </c>
      <c r="D242" s="5">
        <f t="shared" si="9"/>
        <v>23586</v>
      </c>
    </row>
    <row r="243" spans="1:4" x14ac:dyDescent="0.15">
      <c r="A243">
        <f t="shared" si="8"/>
        <v>23587</v>
      </c>
      <c r="B243" s="4">
        <v>61</v>
      </c>
      <c r="D243" s="5">
        <f t="shared" si="9"/>
        <v>23587</v>
      </c>
    </row>
    <row r="244" spans="1:4" x14ac:dyDescent="0.15">
      <c r="A244">
        <f t="shared" si="8"/>
        <v>23588</v>
      </c>
      <c r="B244" s="4">
        <v>61</v>
      </c>
      <c r="D244" s="5">
        <f t="shared" si="9"/>
        <v>23588</v>
      </c>
    </row>
    <row r="245" spans="1:4" x14ac:dyDescent="0.15">
      <c r="A245">
        <f t="shared" si="8"/>
        <v>23589</v>
      </c>
      <c r="B245" s="4">
        <v>61</v>
      </c>
      <c r="D245" s="5">
        <f t="shared" si="9"/>
        <v>23589</v>
      </c>
    </row>
    <row r="246" spans="1:4" x14ac:dyDescent="0.15">
      <c r="A246">
        <f t="shared" si="8"/>
        <v>23590</v>
      </c>
      <c r="B246" s="4">
        <v>61</v>
      </c>
      <c r="D246" s="5">
        <f t="shared" si="9"/>
        <v>23590</v>
      </c>
    </row>
    <row r="247" spans="1:4" x14ac:dyDescent="0.15">
      <c r="A247">
        <f t="shared" si="8"/>
        <v>23591</v>
      </c>
      <c r="B247" s="4">
        <v>61</v>
      </c>
      <c r="D247" s="5">
        <f t="shared" si="9"/>
        <v>23591</v>
      </c>
    </row>
    <row r="248" spans="1:4" x14ac:dyDescent="0.15">
      <c r="A248">
        <f t="shared" si="8"/>
        <v>23592</v>
      </c>
      <c r="B248" s="4">
        <v>61</v>
      </c>
      <c r="D248" s="5">
        <f t="shared" si="9"/>
        <v>23592</v>
      </c>
    </row>
    <row r="249" spans="1:4" x14ac:dyDescent="0.15">
      <c r="A249">
        <f t="shared" si="8"/>
        <v>23593</v>
      </c>
      <c r="B249" s="4">
        <v>61</v>
      </c>
      <c r="D249" s="5">
        <f t="shared" si="9"/>
        <v>23593</v>
      </c>
    </row>
    <row r="250" spans="1:4" x14ac:dyDescent="0.15">
      <c r="A250">
        <f t="shared" si="8"/>
        <v>23594</v>
      </c>
      <c r="B250" s="4">
        <v>61</v>
      </c>
      <c r="D250" s="5">
        <f t="shared" si="9"/>
        <v>23594</v>
      </c>
    </row>
    <row r="251" spans="1:4" x14ac:dyDescent="0.15">
      <c r="A251">
        <f t="shared" si="8"/>
        <v>23595</v>
      </c>
      <c r="B251" s="4">
        <v>61</v>
      </c>
      <c r="D251" s="5">
        <f t="shared" si="9"/>
        <v>23595</v>
      </c>
    </row>
    <row r="252" spans="1:4" x14ac:dyDescent="0.15">
      <c r="A252">
        <f t="shared" si="8"/>
        <v>23596</v>
      </c>
      <c r="B252" s="4">
        <v>61</v>
      </c>
      <c r="D252" s="5">
        <f t="shared" si="9"/>
        <v>23596</v>
      </c>
    </row>
    <row r="253" spans="1:4" x14ac:dyDescent="0.15">
      <c r="A253">
        <f t="shared" si="8"/>
        <v>23597</v>
      </c>
      <c r="B253" s="4">
        <v>61</v>
      </c>
      <c r="D253" s="5">
        <f t="shared" si="9"/>
        <v>23597</v>
      </c>
    </row>
    <row r="254" spans="1:4" x14ac:dyDescent="0.15">
      <c r="A254">
        <f t="shared" si="8"/>
        <v>23598</v>
      </c>
      <c r="B254" s="4">
        <v>61</v>
      </c>
      <c r="D254" s="5">
        <f t="shared" si="9"/>
        <v>23598</v>
      </c>
    </row>
    <row r="255" spans="1:4" x14ac:dyDescent="0.15">
      <c r="A255">
        <f t="shared" si="8"/>
        <v>23599</v>
      </c>
      <c r="B255" s="4">
        <v>61</v>
      </c>
      <c r="D255" s="5">
        <f t="shared" si="9"/>
        <v>23599</v>
      </c>
    </row>
    <row r="256" spans="1:4" x14ac:dyDescent="0.15">
      <c r="A256">
        <f t="shared" si="8"/>
        <v>23600</v>
      </c>
      <c r="B256" s="4">
        <v>61</v>
      </c>
      <c r="D256" s="5">
        <f t="shared" si="9"/>
        <v>23600</v>
      </c>
    </row>
    <row r="257" spans="1:4" x14ac:dyDescent="0.15">
      <c r="A257">
        <f t="shared" si="8"/>
        <v>23601</v>
      </c>
      <c r="B257" s="4">
        <v>61</v>
      </c>
      <c r="D257" s="5">
        <f t="shared" si="9"/>
        <v>23601</v>
      </c>
    </row>
    <row r="258" spans="1:4" x14ac:dyDescent="0.15">
      <c r="A258">
        <f t="shared" si="8"/>
        <v>23602</v>
      </c>
      <c r="B258" s="4">
        <v>61</v>
      </c>
      <c r="D258" s="5">
        <f t="shared" si="9"/>
        <v>23602</v>
      </c>
    </row>
    <row r="259" spans="1:4" x14ac:dyDescent="0.15">
      <c r="A259">
        <f t="shared" si="8"/>
        <v>23603</v>
      </c>
      <c r="B259" s="4">
        <v>61</v>
      </c>
      <c r="D259" s="5">
        <f t="shared" si="9"/>
        <v>23603</v>
      </c>
    </row>
    <row r="260" spans="1:4" x14ac:dyDescent="0.15">
      <c r="A260">
        <f t="shared" ref="A260:A323" si="10">+A259+1</f>
        <v>23604</v>
      </c>
      <c r="B260" s="4">
        <v>61</v>
      </c>
      <c r="D260" s="5">
        <f t="shared" ref="D260:D323" si="11">+D259+1</f>
        <v>23604</v>
      </c>
    </row>
    <row r="261" spans="1:4" x14ac:dyDescent="0.15">
      <c r="A261">
        <f t="shared" si="10"/>
        <v>23605</v>
      </c>
      <c r="B261" s="4">
        <v>61</v>
      </c>
      <c r="D261" s="5">
        <f t="shared" si="11"/>
        <v>23605</v>
      </c>
    </row>
    <row r="262" spans="1:4" x14ac:dyDescent="0.15">
      <c r="A262">
        <f t="shared" si="10"/>
        <v>23606</v>
      </c>
      <c r="B262" s="4">
        <v>61</v>
      </c>
      <c r="D262" s="5">
        <f t="shared" si="11"/>
        <v>23606</v>
      </c>
    </row>
    <row r="263" spans="1:4" x14ac:dyDescent="0.15">
      <c r="A263">
        <f t="shared" si="10"/>
        <v>23607</v>
      </c>
      <c r="B263" s="4">
        <v>61</v>
      </c>
      <c r="D263" s="5">
        <f t="shared" si="11"/>
        <v>23607</v>
      </c>
    </row>
    <row r="264" spans="1:4" x14ac:dyDescent="0.15">
      <c r="A264">
        <f t="shared" si="10"/>
        <v>23608</v>
      </c>
      <c r="B264" s="4">
        <v>61</v>
      </c>
      <c r="D264" s="5">
        <f t="shared" si="11"/>
        <v>23608</v>
      </c>
    </row>
    <row r="265" spans="1:4" x14ac:dyDescent="0.15">
      <c r="A265">
        <f t="shared" si="10"/>
        <v>23609</v>
      </c>
      <c r="B265" s="4">
        <v>61</v>
      </c>
      <c r="D265" s="5">
        <f t="shared" si="11"/>
        <v>23609</v>
      </c>
    </row>
    <row r="266" spans="1:4" x14ac:dyDescent="0.15">
      <c r="A266">
        <f t="shared" si="10"/>
        <v>23610</v>
      </c>
      <c r="B266" s="4">
        <v>61</v>
      </c>
      <c r="D266" s="5">
        <f t="shared" si="11"/>
        <v>23610</v>
      </c>
    </row>
    <row r="267" spans="1:4" x14ac:dyDescent="0.15">
      <c r="A267">
        <f t="shared" si="10"/>
        <v>23611</v>
      </c>
      <c r="B267" s="4">
        <v>61</v>
      </c>
      <c r="D267" s="5">
        <f t="shared" si="11"/>
        <v>23611</v>
      </c>
    </row>
    <row r="268" spans="1:4" x14ac:dyDescent="0.15">
      <c r="A268">
        <f t="shared" si="10"/>
        <v>23612</v>
      </c>
      <c r="B268" s="4">
        <v>61</v>
      </c>
      <c r="D268" s="5">
        <f t="shared" si="11"/>
        <v>23612</v>
      </c>
    </row>
    <row r="269" spans="1:4" x14ac:dyDescent="0.15">
      <c r="A269">
        <f t="shared" si="10"/>
        <v>23613</v>
      </c>
      <c r="B269" s="4">
        <v>61</v>
      </c>
      <c r="D269" s="5">
        <f t="shared" si="11"/>
        <v>23613</v>
      </c>
    </row>
    <row r="270" spans="1:4" x14ac:dyDescent="0.15">
      <c r="A270">
        <f t="shared" si="10"/>
        <v>23614</v>
      </c>
      <c r="B270" s="4">
        <v>61</v>
      </c>
      <c r="D270" s="5">
        <f t="shared" si="11"/>
        <v>23614</v>
      </c>
    </row>
    <row r="271" spans="1:4" x14ac:dyDescent="0.15">
      <c r="A271">
        <f t="shared" si="10"/>
        <v>23615</v>
      </c>
      <c r="B271" s="4">
        <v>61</v>
      </c>
      <c r="D271" s="5">
        <f t="shared" si="11"/>
        <v>23615</v>
      </c>
    </row>
    <row r="272" spans="1:4" x14ac:dyDescent="0.15">
      <c r="A272">
        <f t="shared" si="10"/>
        <v>23616</v>
      </c>
      <c r="B272" s="4">
        <v>61</v>
      </c>
      <c r="D272" s="5">
        <f t="shared" si="11"/>
        <v>23616</v>
      </c>
    </row>
    <row r="273" spans="1:4" x14ac:dyDescent="0.15">
      <c r="A273">
        <f t="shared" si="10"/>
        <v>23617</v>
      </c>
      <c r="B273" s="4">
        <v>61</v>
      </c>
      <c r="D273" s="5">
        <f t="shared" si="11"/>
        <v>23617</v>
      </c>
    </row>
    <row r="274" spans="1:4" x14ac:dyDescent="0.15">
      <c r="A274">
        <f t="shared" si="10"/>
        <v>23618</v>
      </c>
      <c r="B274" s="4">
        <v>61</v>
      </c>
      <c r="D274" s="5">
        <f t="shared" si="11"/>
        <v>23618</v>
      </c>
    </row>
    <row r="275" spans="1:4" x14ac:dyDescent="0.15">
      <c r="A275">
        <f t="shared" si="10"/>
        <v>23619</v>
      </c>
      <c r="B275" s="4">
        <v>61</v>
      </c>
      <c r="D275" s="5">
        <f t="shared" si="11"/>
        <v>23619</v>
      </c>
    </row>
    <row r="276" spans="1:4" x14ac:dyDescent="0.15">
      <c r="A276">
        <f t="shared" si="10"/>
        <v>23620</v>
      </c>
      <c r="B276" s="4">
        <v>61</v>
      </c>
      <c r="D276" s="5">
        <f t="shared" si="11"/>
        <v>23620</v>
      </c>
    </row>
    <row r="277" spans="1:4" x14ac:dyDescent="0.15">
      <c r="A277">
        <f t="shared" si="10"/>
        <v>23621</v>
      </c>
      <c r="B277" s="4">
        <v>61</v>
      </c>
      <c r="D277" s="5">
        <f t="shared" si="11"/>
        <v>23621</v>
      </c>
    </row>
    <row r="278" spans="1:4" x14ac:dyDescent="0.15">
      <c r="A278">
        <f t="shared" si="10"/>
        <v>23622</v>
      </c>
      <c r="B278" s="4">
        <v>61</v>
      </c>
      <c r="D278" s="5">
        <f t="shared" si="11"/>
        <v>23622</v>
      </c>
    </row>
    <row r="279" spans="1:4" x14ac:dyDescent="0.15">
      <c r="A279">
        <f t="shared" si="10"/>
        <v>23623</v>
      </c>
      <c r="B279" s="4">
        <v>61</v>
      </c>
      <c r="D279" s="5">
        <f t="shared" si="11"/>
        <v>23623</v>
      </c>
    </row>
    <row r="280" spans="1:4" x14ac:dyDescent="0.15">
      <c r="A280">
        <f t="shared" si="10"/>
        <v>23624</v>
      </c>
      <c r="B280" s="4">
        <v>61</v>
      </c>
      <c r="D280" s="5">
        <f t="shared" si="11"/>
        <v>23624</v>
      </c>
    </row>
    <row r="281" spans="1:4" x14ac:dyDescent="0.15">
      <c r="A281">
        <f t="shared" si="10"/>
        <v>23625</v>
      </c>
      <c r="B281" s="4">
        <v>61</v>
      </c>
      <c r="D281" s="5">
        <f t="shared" si="11"/>
        <v>23625</v>
      </c>
    </row>
    <row r="282" spans="1:4" x14ac:dyDescent="0.15">
      <c r="A282">
        <f t="shared" si="10"/>
        <v>23626</v>
      </c>
      <c r="B282" s="4">
        <v>61</v>
      </c>
      <c r="D282" s="5">
        <f t="shared" si="11"/>
        <v>23626</v>
      </c>
    </row>
    <row r="283" spans="1:4" x14ac:dyDescent="0.15">
      <c r="A283">
        <f t="shared" si="10"/>
        <v>23627</v>
      </c>
      <c r="B283" s="4">
        <v>61</v>
      </c>
      <c r="D283" s="5">
        <f t="shared" si="11"/>
        <v>23627</v>
      </c>
    </row>
    <row r="284" spans="1:4" x14ac:dyDescent="0.15">
      <c r="A284">
        <f t="shared" si="10"/>
        <v>23628</v>
      </c>
      <c r="B284" s="4">
        <v>61</v>
      </c>
      <c r="D284" s="5">
        <f t="shared" si="11"/>
        <v>23628</v>
      </c>
    </row>
    <row r="285" spans="1:4" x14ac:dyDescent="0.15">
      <c r="A285">
        <f t="shared" si="10"/>
        <v>23629</v>
      </c>
      <c r="B285" s="4">
        <v>61</v>
      </c>
      <c r="D285" s="5">
        <f t="shared" si="11"/>
        <v>23629</v>
      </c>
    </row>
    <row r="286" spans="1:4" x14ac:dyDescent="0.15">
      <c r="A286">
        <f t="shared" si="10"/>
        <v>23630</v>
      </c>
      <c r="B286" s="4">
        <v>61</v>
      </c>
      <c r="D286" s="5">
        <f t="shared" si="11"/>
        <v>23630</v>
      </c>
    </row>
    <row r="287" spans="1:4" x14ac:dyDescent="0.15">
      <c r="A287">
        <f t="shared" si="10"/>
        <v>23631</v>
      </c>
      <c r="B287" s="4">
        <v>61</v>
      </c>
      <c r="D287" s="5">
        <f t="shared" si="11"/>
        <v>23631</v>
      </c>
    </row>
    <row r="288" spans="1:4" x14ac:dyDescent="0.15">
      <c r="A288">
        <f t="shared" si="10"/>
        <v>23632</v>
      </c>
      <c r="B288" s="4">
        <v>61</v>
      </c>
      <c r="D288" s="5">
        <f t="shared" si="11"/>
        <v>23632</v>
      </c>
    </row>
    <row r="289" spans="1:4" x14ac:dyDescent="0.15">
      <c r="A289">
        <f t="shared" si="10"/>
        <v>23633</v>
      </c>
      <c r="B289" s="4">
        <v>61</v>
      </c>
      <c r="D289" s="5">
        <f t="shared" si="11"/>
        <v>23633</v>
      </c>
    </row>
    <row r="290" spans="1:4" x14ac:dyDescent="0.15">
      <c r="A290">
        <f t="shared" si="10"/>
        <v>23634</v>
      </c>
      <c r="B290" s="4">
        <v>61</v>
      </c>
      <c r="D290" s="5">
        <f t="shared" si="11"/>
        <v>23634</v>
      </c>
    </row>
    <row r="291" spans="1:4" x14ac:dyDescent="0.15">
      <c r="A291">
        <f t="shared" si="10"/>
        <v>23635</v>
      </c>
      <c r="B291" s="4">
        <v>61</v>
      </c>
      <c r="D291" s="5">
        <f t="shared" si="11"/>
        <v>23635</v>
      </c>
    </row>
    <row r="292" spans="1:4" x14ac:dyDescent="0.15">
      <c r="A292">
        <f t="shared" si="10"/>
        <v>23636</v>
      </c>
      <c r="B292" s="4">
        <v>61</v>
      </c>
      <c r="D292" s="5">
        <f t="shared" si="11"/>
        <v>23636</v>
      </c>
    </row>
    <row r="293" spans="1:4" x14ac:dyDescent="0.15">
      <c r="A293">
        <f t="shared" si="10"/>
        <v>23637</v>
      </c>
      <c r="B293" s="4">
        <v>61</v>
      </c>
      <c r="D293" s="5">
        <f t="shared" si="11"/>
        <v>23637</v>
      </c>
    </row>
    <row r="294" spans="1:4" x14ac:dyDescent="0.15">
      <c r="A294">
        <f t="shared" si="10"/>
        <v>23638</v>
      </c>
      <c r="B294" s="4">
        <v>61</v>
      </c>
      <c r="D294" s="5">
        <f t="shared" si="11"/>
        <v>23638</v>
      </c>
    </row>
    <row r="295" spans="1:4" x14ac:dyDescent="0.15">
      <c r="A295">
        <f t="shared" si="10"/>
        <v>23639</v>
      </c>
      <c r="B295" s="4">
        <v>61</v>
      </c>
      <c r="D295" s="5">
        <f t="shared" si="11"/>
        <v>23639</v>
      </c>
    </row>
    <row r="296" spans="1:4" x14ac:dyDescent="0.15">
      <c r="A296">
        <f t="shared" si="10"/>
        <v>23640</v>
      </c>
      <c r="B296" s="4">
        <v>61</v>
      </c>
      <c r="D296" s="5">
        <f t="shared" si="11"/>
        <v>23640</v>
      </c>
    </row>
    <row r="297" spans="1:4" x14ac:dyDescent="0.15">
      <c r="A297">
        <f t="shared" si="10"/>
        <v>23641</v>
      </c>
      <c r="B297" s="4">
        <v>61</v>
      </c>
      <c r="D297" s="5">
        <f t="shared" si="11"/>
        <v>23641</v>
      </c>
    </row>
    <row r="298" spans="1:4" x14ac:dyDescent="0.15">
      <c r="A298">
        <f t="shared" si="10"/>
        <v>23642</v>
      </c>
      <c r="B298" s="4">
        <v>61</v>
      </c>
      <c r="D298" s="5">
        <f t="shared" si="11"/>
        <v>23642</v>
      </c>
    </row>
    <row r="299" spans="1:4" x14ac:dyDescent="0.15">
      <c r="A299">
        <f t="shared" si="10"/>
        <v>23643</v>
      </c>
      <c r="B299" s="4">
        <v>61</v>
      </c>
      <c r="D299" s="5">
        <f t="shared" si="11"/>
        <v>23643</v>
      </c>
    </row>
    <row r="300" spans="1:4" x14ac:dyDescent="0.15">
      <c r="A300">
        <f t="shared" si="10"/>
        <v>23644</v>
      </c>
      <c r="B300" s="4">
        <v>61</v>
      </c>
      <c r="D300" s="5">
        <f t="shared" si="11"/>
        <v>23644</v>
      </c>
    </row>
    <row r="301" spans="1:4" x14ac:dyDescent="0.15">
      <c r="A301">
        <f t="shared" si="10"/>
        <v>23645</v>
      </c>
      <c r="B301" s="4">
        <v>61</v>
      </c>
      <c r="D301" s="5">
        <f t="shared" si="11"/>
        <v>23645</v>
      </c>
    </row>
    <row r="302" spans="1:4" x14ac:dyDescent="0.15">
      <c r="A302">
        <f t="shared" si="10"/>
        <v>23646</v>
      </c>
      <c r="B302" s="4">
        <v>61</v>
      </c>
      <c r="D302" s="5">
        <f t="shared" si="11"/>
        <v>23646</v>
      </c>
    </row>
    <row r="303" spans="1:4" x14ac:dyDescent="0.15">
      <c r="A303">
        <f t="shared" si="10"/>
        <v>23647</v>
      </c>
      <c r="B303" s="4">
        <v>61</v>
      </c>
      <c r="D303" s="5">
        <f t="shared" si="11"/>
        <v>23647</v>
      </c>
    </row>
    <row r="304" spans="1:4" x14ac:dyDescent="0.15">
      <c r="A304">
        <f t="shared" si="10"/>
        <v>23648</v>
      </c>
      <c r="B304" s="4">
        <v>61</v>
      </c>
      <c r="D304" s="5">
        <f t="shared" si="11"/>
        <v>23648</v>
      </c>
    </row>
    <row r="305" spans="1:4" x14ac:dyDescent="0.15">
      <c r="A305">
        <f t="shared" si="10"/>
        <v>23649</v>
      </c>
      <c r="B305" s="4">
        <v>61</v>
      </c>
      <c r="D305" s="5">
        <f t="shared" si="11"/>
        <v>23649</v>
      </c>
    </row>
    <row r="306" spans="1:4" x14ac:dyDescent="0.15">
      <c r="A306">
        <f t="shared" si="10"/>
        <v>23650</v>
      </c>
      <c r="B306" s="4">
        <v>61</v>
      </c>
      <c r="D306" s="5">
        <f t="shared" si="11"/>
        <v>23650</v>
      </c>
    </row>
    <row r="307" spans="1:4" x14ac:dyDescent="0.15">
      <c r="A307">
        <f t="shared" si="10"/>
        <v>23651</v>
      </c>
      <c r="B307" s="4">
        <v>61</v>
      </c>
      <c r="D307" s="5">
        <f t="shared" si="11"/>
        <v>23651</v>
      </c>
    </row>
    <row r="308" spans="1:4" x14ac:dyDescent="0.15">
      <c r="A308">
        <f t="shared" si="10"/>
        <v>23652</v>
      </c>
      <c r="B308" s="4">
        <v>61</v>
      </c>
      <c r="D308" s="5">
        <f t="shared" si="11"/>
        <v>23652</v>
      </c>
    </row>
    <row r="309" spans="1:4" x14ac:dyDescent="0.15">
      <c r="A309">
        <f t="shared" si="10"/>
        <v>23653</v>
      </c>
      <c r="B309" s="4">
        <v>61</v>
      </c>
      <c r="D309" s="5">
        <f t="shared" si="11"/>
        <v>23653</v>
      </c>
    </row>
    <row r="310" spans="1:4" x14ac:dyDescent="0.15">
      <c r="A310">
        <f t="shared" si="10"/>
        <v>23654</v>
      </c>
      <c r="B310" s="4">
        <v>61</v>
      </c>
      <c r="D310" s="5">
        <f t="shared" si="11"/>
        <v>23654</v>
      </c>
    </row>
    <row r="311" spans="1:4" x14ac:dyDescent="0.15">
      <c r="A311">
        <f t="shared" si="10"/>
        <v>23655</v>
      </c>
      <c r="B311" s="4">
        <v>61</v>
      </c>
      <c r="D311" s="5">
        <f t="shared" si="11"/>
        <v>23655</v>
      </c>
    </row>
    <row r="312" spans="1:4" x14ac:dyDescent="0.15">
      <c r="A312">
        <f t="shared" si="10"/>
        <v>23656</v>
      </c>
      <c r="B312" s="4">
        <v>61</v>
      </c>
      <c r="D312" s="5">
        <f t="shared" si="11"/>
        <v>23656</v>
      </c>
    </row>
    <row r="313" spans="1:4" x14ac:dyDescent="0.15">
      <c r="A313">
        <f t="shared" si="10"/>
        <v>23657</v>
      </c>
      <c r="B313" s="4">
        <v>61</v>
      </c>
      <c r="D313" s="5">
        <f t="shared" si="11"/>
        <v>23657</v>
      </c>
    </row>
    <row r="314" spans="1:4" x14ac:dyDescent="0.15">
      <c r="A314">
        <f t="shared" si="10"/>
        <v>23658</v>
      </c>
      <c r="B314" s="4">
        <v>61</v>
      </c>
      <c r="D314" s="5">
        <f t="shared" si="11"/>
        <v>23658</v>
      </c>
    </row>
    <row r="315" spans="1:4" x14ac:dyDescent="0.15">
      <c r="A315">
        <f t="shared" si="10"/>
        <v>23659</v>
      </c>
      <c r="B315" s="4">
        <v>61</v>
      </c>
      <c r="D315" s="5">
        <f t="shared" si="11"/>
        <v>23659</v>
      </c>
    </row>
    <row r="316" spans="1:4" x14ac:dyDescent="0.15">
      <c r="A316">
        <f t="shared" si="10"/>
        <v>23660</v>
      </c>
      <c r="B316" s="4">
        <v>61</v>
      </c>
      <c r="D316" s="5">
        <f t="shared" si="11"/>
        <v>23660</v>
      </c>
    </row>
    <row r="317" spans="1:4" x14ac:dyDescent="0.15">
      <c r="A317">
        <f t="shared" si="10"/>
        <v>23661</v>
      </c>
      <c r="B317" s="4">
        <v>61</v>
      </c>
      <c r="D317" s="5">
        <f t="shared" si="11"/>
        <v>23661</v>
      </c>
    </row>
    <row r="318" spans="1:4" x14ac:dyDescent="0.15">
      <c r="A318">
        <f t="shared" si="10"/>
        <v>23662</v>
      </c>
      <c r="B318" s="4">
        <v>61</v>
      </c>
      <c r="D318" s="5">
        <f t="shared" si="11"/>
        <v>23662</v>
      </c>
    </row>
    <row r="319" spans="1:4" x14ac:dyDescent="0.15">
      <c r="A319">
        <f t="shared" si="10"/>
        <v>23663</v>
      </c>
      <c r="B319" s="4">
        <v>61</v>
      </c>
      <c r="D319" s="5">
        <f t="shared" si="11"/>
        <v>23663</v>
      </c>
    </row>
    <row r="320" spans="1:4" x14ac:dyDescent="0.15">
      <c r="A320">
        <f t="shared" si="10"/>
        <v>23664</v>
      </c>
      <c r="B320" s="4">
        <v>61</v>
      </c>
      <c r="D320" s="5">
        <f t="shared" si="11"/>
        <v>23664</v>
      </c>
    </row>
    <row r="321" spans="1:4" x14ac:dyDescent="0.15">
      <c r="A321">
        <f t="shared" si="10"/>
        <v>23665</v>
      </c>
      <c r="B321" s="4">
        <v>61</v>
      </c>
      <c r="D321" s="5">
        <f t="shared" si="11"/>
        <v>23665</v>
      </c>
    </row>
    <row r="322" spans="1:4" x14ac:dyDescent="0.15">
      <c r="A322">
        <f t="shared" si="10"/>
        <v>23666</v>
      </c>
      <c r="B322" s="4">
        <v>61</v>
      </c>
      <c r="D322" s="5">
        <f t="shared" si="11"/>
        <v>23666</v>
      </c>
    </row>
    <row r="323" spans="1:4" x14ac:dyDescent="0.15">
      <c r="A323">
        <f t="shared" si="10"/>
        <v>23667</v>
      </c>
      <c r="B323" s="4">
        <v>61</v>
      </c>
      <c r="D323" s="5">
        <f t="shared" si="11"/>
        <v>23667</v>
      </c>
    </row>
    <row r="324" spans="1:4" x14ac:dyDescent="0.15">
      <c r="A324">
        <f t="shared" ref="A324:A387" si="12">+A323+1</f>
        <v>23668</v>
      </c>
      <c r="B324" s="4">
        <v>61</v>
      </c>
      <c r="D324" s="5">
        <f t="shared" ref="D324:D387" si="13">+D323+1</f>
        <v>23668</v>
      </c>
    </row>
    <row r="325" spans="1:4" x14ac:dyDescent="0.15">
      <c r="A325">
        <f t="shared" si="12"/>
        <v>23669</v>
      </c>
      <c r="B325" s="4">
        <v>61</v>
      </c>
      <c r="D325" s="5">
        <f t="shared" si="13"/>
        <v>23669</v>
      </c>
    </row>
    <row r="326" spans="1:4" x14ac:dyDescent="0.15">
      <c r="A326">
        <f t="shared" si="12"/>
        <v>23670</v>
      </c>
      <c r="B326" s="4">
        <v>61</v>
      </c>
      <c r="D326" s="5">
        <f t="shared" si="13"/>
        <v>23670</v>
      </c>
    </row>
    <row r="327" spans="1:4" x14ac:dyDescent="0.15">
      <c r="A327">
        <f t="shared" si="12"/>
        <v>23671</v>
      </c>
      <c r="B327" s="4">
        <v>61</v>
      </c>
      <c r="D327" s="5">
        <f t="shared" si="13"/>
        <v>23671</v>
      </c>
    </row>
    <row r="328" spans="1:4" x14ac:dyDescent="0.15">
      <c r="A328">
        <f t="shared" si="12"/>
        <v>23672</v>
      </c>
      <c r="B328" s="4">
        <v>61</v>
      </c>
      <c r="D328" s="5">
        <f t="shared" si="13"/>
        <v>23672</v>
      </c>
    </row>
    <row r="329" spans="1:4" x14ac:dyDescent="0.15">
      <c r="A329">
        <f t="shared" si="12"/>
        <v>23673</v>
      </c>
      <c r="B329" s="4">
        <v>61</v>
      </c>
      <c r="D329" s="5">
        <f t="shared" si="13"/>
        <v>23673</v>
      </c>
    </row>
    <row r="330" spans="1:4" x14ac:dyDescent="0.15">
      <c r="A330">
        <f t="shared" si="12"/>
        <v>23674</v>
      </c>
      <c r="B330" s="4">
        <v>61</v>
      </c>
      <c r="D330" s="5">
        <f t="shared" si="13"/>
        <v>23674</v>
      </c>
    </row>
    <row r="331" spans="1:4" x14ac:dyDescent="0.15">
      <c r="A331">
        <f t="shared" si="12"/>
        <v>23675</v>
      </c>
      <c r="B331" s="4">
        <v>61</v>
      </c>
      <c r="D331" s="5">
        <f t="shared" si="13"/>
        <v>23675</v>
      </c>
    </row>
    <row r="332" spans="1:4" x14ac:dyDescent="0.15">
      <c r="A332">
        <f t="shared" si="12"/>
        <v>23676</v>
      </c>
      <c r="B332" s="4">
        <v>61</v>
      </c>
      <c r="D332" s="5">
        <f t="shared" si="13"/>
        <v>23676</v>
      </c>
    </row>
    <row r="333" spans="1:4" x14ac:dyDescent="0.15">
      <c r="A333">
        <f t="shared" si="12"/>
        <v>23677</v>
      </c>
      <c r="B333" s="4">
        <v>61</v>
      </c>
      <c r="D333" s="5">
        <f t="shared" si="13"/>
        <v>23677</v>
      </c>
    </row>
    <row r="334" spans="1:4" x14ac:dyDescent="0.15">
      <c r="A334">
        <f t="shared" si="12"/>
        <v>23678</v>
      </c>
      <c r="B334" s="4">
        <v>61</v>
      </c>
      <c r="D334" s="5">
        <f t="shared" si="13"/>
        <v>23678</v>
      </c>
    </row>
    <row r="335" spans="1:4" x14ac:dyDescent="0.15">
      <c r="A335">
        <f t="shared" si="12"/>
        <v>23679</v>
      </c>
      <c r="B335" s="4">
        <v>61</v>
      </c>
      <c r="D335" s="5">
        <f t="shared" si="13"/>
        <v>23679</v>
      </c>
    </row>
    <row r="336" spans="1:4" x14ac:dyDescent="0.15">
      <c r="A336">
        <f t="shared" si="12"/>
        <v>23680</v>
      </c>
      <c r="B336" s="4">
        <v>61</v>
      </c>
      <c r="D336" s="5">
        <f t="shared" si="13"/>
        <v>23680</v>
      </c>
    </row>
    <row r="337" spans="1:4" x14ac:dyDescent="0.15">
      <c r="A337">
        <f t="shared" si="12"/>
        <v>23681</v>
      </c>
      <c r="B337" s="4">
        <v>61</v>
      </c>
      <c r="D337" s="5">
        <f t="shared" si="13"/>
        <v>23681</v>
      </c>
    </row>
    <row r="338" spans="1:4" x14ac:dyDescent="0.15">
      <c r="A338">
        <f t="shared" si="12"/>
        <v>23682</v>
      </c>
      <c r="B338" s="4">
        <v>61</v>
      </c>
      <c r="D338" s="5">
        <f t="shared" si="13"/>
        <v>23682</v>
      </c>
    </row>
    <row r="339" spans="1:4" x14ac:dyDescent="0.15">
      <c r="A339">
        <f t="shared" si="12"/>
        <v>23683</v>
      </c>
      <c r="B339" s="4">
        <v>61</v>
      </c>
      <c r="D339" s="5">
        <f t="shared" si="13"/>
        <v>23683</v>
      </c>
    </row>
    <row r="340" spans="1:4" x14ac:dyDescent="0.15">
      <c r="A340">
        <f t="shared" si="12"/>
        <v>23684</v>
      </c>
      <c r="B340" s="4">
        <v>61</v>
      </c>
      <c r="D340" s="5">
        <f t="shared" si="13"/>
        <v>23684</v>
      </c>
    </row>
    <row r="341" spans="1:4" x14ac:dyDescent="0.15">
      <c r="A341">
        <f t="shared" si="12"/>
        <v>23685</v>
      </c>
      <c r="B341" s="4">
        <v>61</v>
      </c>
      <c r="D341" s="5">
        <f t="shared" si="13"/>
        <v>23685</v>
      </c>
    </row>
    <row r="342" spans="1:4" x14ac:dyDescent="0.15">
      <c r="A342">
        <f t="shared" si="12"/>
        <v>23686</v>
      </c>
      <c r="B342" s="4">
        <v>61</v>
      </c>
      <c r="D342" s="5">
        <f t="shared" si="13"/>
        <v>23686</v>
      </c>
    </row>
    <row r="343" spans="1:4" x14ac:dyDescent="0.15">
      <c r="A343">
        <f t="shared" si="12"/>
        <v>23687</v>
      </c>
      <c r="B343" s="4">
        <v>61</v>
      </c>
      <c r="D343" s="5">
        <f t="shared" si="13"/>
        <v>23687</v>
      </c>
    </row>
    <row r="344" spans="1:4" x14ac:dyDescent="0.15">
      <c r="A344">
        <f t="shared" si="12"/>
        <v>23688</v>
      </c>
      <c r="B344" s="4">
        <v>61</v>
      </c>
      <c r="D344" s="5">
        <f t="shared" si="13"/>
        <v>23688</v>
      </c>
    </row>
    <row r="345" spans="1:4" x14ac:dyDescent="0.15">
      <c r="A345">
        <f t="shared" si="12"/>
        <v>23689</v>
      </c>
      <c r="B345" s="4">
        <v>61</v>
      </c>
      <c r="D345" s="5">
        <f t="shared" si="13"/>
        <v>23689</v>
      </c>
    </row>
    <row r="346" spans="1:4" x14ac:dyDescent="0.15">
      <c r="A346">
        <f t="shared" si="12"/>
        <v>23690</v>
      </c>
      <c r="B346" s="4">
        <v>61</v>
      </c>
      <c r="D346" s="5">
        <f t="shared" si="13"/>
        <v>23690</v>
      </c>
    </row>
    <row r="347" spans="1:4" x14ac:dyDescent="0.15">
      <c r="A347">
        <f t="shared" si="12"/>
        <v>23691</v>
      </c>
      <c r="B347" s="4">
        <v>61</v>
      </c>
      <c r="D347" s="5">
        <f t="shared" si="13"/>
        <v>23691</v>
      </c>
    </row>
    <row r="348" spans="1:4" x14ac:dyDescent="0.15">
      <c r="A348">
        <f t="shared" si="12"/>
        <v>23692</v>
      </c>
      <c r="B348" s="4">
        <v>61</v>
      </c>
      <c r="D348" s="5">
        <f t="shared" si="13"/>
        <v>23692</v>
      </c>
    </row>
    <row r="349" spans="1:4" x14ac:dyDescent="0.15">
      <c r="A349">
        <f t="shared" si="12"/>
        <v>23693</v>
      </c>
      <c r="B349" s="4">
        <v>61</v>
      </c>
      <c r="D349" s="5">
        <f t="shared" si="13"/>
        <v>23693</v>
      </c>
    </row>
    <row r="350" spans="1:4" x14ac:dyDescent="0.15">
      <c r="A350">
        <f t="shared" si="12"/>
        <v>23694</v>
      </c>
      <c r="B350" s="4">
        <v>61</v>
      </c>
      <c r="D350" s="5">
        <f t="shared" si="13"/>
        <v>23694</v>
      </c>
    </row>
    <row r="351" spans="1:4" x14ac:dyDescent="0.15">
      <c r="A351">
        <f t="shared" si="12"/>
        <v>23695</v>
      </c>
      <c r="B351" s="4">
        <v>61</v>
      </c>
      <c r="D351" s="5">
        <f t="shared" si="13"/>
        <v>23695</v>
      </c>
    </row>
    <row r="352" spans="1:4" x14ac:dyDescent="0.15">
      <c r="A352">
        <f t="shared" si="12"/>
        <v>23696</v>
      </c>
      <c r="B352" s="4">
        <v>61</v>
      </c>
      <c r="D352" s="5">
        <f t="shared" si="13"/>
        <v>23696</v>
      </c>
    </row>
    <row r="353" spans="1:4" x14ac:dyDescent="0.15">
      <c r="A353">
        <f t="shared" si="12"/>
        <v>23697</v>
      </c>
      <c r="B353" s="4">
        <v>61</v>
      </c>
      <c r="D353" s="5">
        <f t="shared" si="13"/>
        <v>23697</v>
      </c>
    </row>
    <row r="354" spans="1:4" x14ac:dyDescent="0.15">
      <c r="A354">
        <f t="shared" si="12"/>
        <v>23698</v>
      </c>
      <c r="B354" s="4">
        <v>61</v>
      </c>
      <c r="D354" s="5">
        <f t="shared" si="13"/>
        <v>23698</v>
      </c>
    </row>
    <row r="355" spans="1:4" x14ac:dyDescent="0.15">
      <c r="A355">
        <f t="shared" si="12"/>
        <v>23699</v>
      </c>
      <c r="B355" s="4">
        <v>61</v>
      </c>
      <c r="D355" s="5">
        <f t="shared" si="13"/>
        <v>23699</v>
      </c>
    </row>
    <row r="356" spans="1:4" x14ac:dyDescent="0.15">
      <c r="A356">
        <f t="shared" si="12"/>
        <v>23700</v>
      </c>
      <c r="B356" s="4">
        <v>61</v>
      </c>
      <c r="D356" s="5">
        <f t="shared" si="13"/>
        <v>23700</v>
      </c>
    </row>
    <row r="357" spans="1:4" x14ac:dyDescent="0.15">
      <c r="A357">
        <f t="shared" si="12"/>
        <v>23701</v>
      </c>
      <c r="B357" s="4">
        <v>61</v>
      </c>
      <c r="D357" s="5">
        <f t="shared" si="13"/>
        <v>23701</v>
      </c>
    </row>
    <row r="358" spans="1:4" x14ac:dyDescent="0.15">
      <c r="A358">
        <f t="shared" si="12"/>
        <v>23702</v>
      </c>
      <c r="B358" s="4">
        <v>61</v>
      </c>
      <c r="D358" s="5">
        <f t="shared" si="13"/>
        <v>23702</v>
      </c>
    </row>
    <row r="359" spans="1:4" x14ac:dyDescent="0.15">
      <c r="A359">
        <f t="shared" si="12"/>
        <v>23703</v>
      </c>
      <c r="B359" s="4">
        <v>61</v>
      </c>
      <c r="D359" s="5">
        <f t="shared" si="13"/>
        <v>23703</v>
      </c>
    </row>
    <row r="360" spans="1:4" x14ac:dyDescent="0.15">
      <c r="A360">
        <f t="shared" si="12"/>
        <v>23704</v>
      </c>
      <c r="B360" s="4">
        <v>61</v>
      </c>
      <c r="D360" s="5">
        <f t="shared" si="13"/>
        <v>23704</v>
      </c>
    </row>
    <row r="361" spans="1:4" x14ac:dyDescent="0.15">
      <c r="A361">
        <f t="shared" si="12"/>
        <v>23705</v>
      </c>
      <c r="B361" s="4">
        <v>61</v>
      </c>
      <c r="D361" s="5">
        <f t="shared" si="13"/>
        <v>23705</v>
      </c>
    </row>
    <row r="362" spans="1:4" x14ac:dyDescent="0.15">
      <c r="A362">
        <f t="shared" si="12"/>
        <v>23706</v>
      </c>
      <c r="B362" s="4">
        <v>61</v>
      </c>
      <c r="D362" s="5">
        <f t="shared" si="13"/>
        <v>23706</v>
      </c>
    </row>
    <row r="363" spans="1:4" x14ac:dyDescent="0.15">
      <c r="A363">
        <f t="shared" si="12"/>
        <v>23707</v>
      </c>
      <c r="B363" s="4">
        <v>61</v>
      </c>
      <c r="D363" s="5">
        <f t="shared" si="13"/>
        <v>23707</v>
      </c>
    </row>
    <row r="364" spans="1:4" x14ac:dyDescent="0.15">
      <c r="A364">
        <f t="shared" si="12"/>
        <v>23708</v>
      </c>
      <c r="B364" s="4">
        <v>61</v>
      </c>
      <c r="D364" s="5">
        <f t="shared" si="13"/>
        <v>23708</v>
      </c>
    </row>
    <row r="365" spans="1:4" x14ac:dyDescent="0.15">
      <c r="A365">
        <f t="shared" si="12"/>
        <v>23709</v>
      </c>
      <c r="B365" s="4">
        <v>61</v>
      </c>
      <c r="D365" s="5">
        <f t="shared" si="13"/>
        <v>23709</v>
      </c>
    </row>
    <row r="366" spans="1:4" x14ac:dyDescent="0.15">
      <c r="A366">
        <f t="shared" si="12"/>
        <v>23710</v>
      </c>
      <c r="B366" s="4">
        <v>61</v>
      </c>
      <c r="D366" s="5">
        <f t="shared" si="13"/>
        <v>23710</v>
      </c>
    </row>
    <row r="367" spans="1:4" x14ac:dyDescent="0.15">
      <c r="A367">
        <f t="shared" si="12"/>
        <v>23711</v>
      </c>
      <c r="B367" s="4">
        <v>61</v>
      </c>
      <c r="D367" s="5">
        <f t="shared" si="13"/>
        <v>23711</v>
      </c>
    </row>
    <row r="368" spans="1:4" x14ac:dyDescent="0.15">
      <c r="A368">
        <f t="shared" si="12"/>
        <v>23712</v>
      </c>
      <c r="B368" s="4">
        <v>61</v>
      </c>
      <c r="D368" s="5">
        <f t="shared" si="13"/>
        <v>23712</v>
      </c>
    </row>
    <row r="369" spans="1:4" x14ac:dyDescent="0.15">
      <c r="A369">
        <f t="shared" si="12"/>
        <v>23713</v>
      </c>
      <c r="B369" s="4">
        <v>61.5</v>
      </c>
      <c r="D369" s="5">
        <f t="shared" si="13"/>
        <v>23713</v>
      </c>
    </row>
    <row r="370" spans="1:4" x14ac:dyDescent="0.15">
      <c r="A370">
        <f t="shared" si="12"/>
        <v>23714</v>
      </c>
      <c r="B370" s="4">
        <v>61.5</v>
      </c>
      <c r="D370" s="5">
        <f t="shared" si="13"/>
        <v>23714</v>
      </c>
    </row>
    <row r="371" spans="1:4" x14ac:dyDescent="0.15">
      <c r="A371">
        <f t="shared" si="12"/>
        <v>23715</v>
      </c>
      <c r="B371" s="4">
        <v>61.5</v>
      </c>
      <c r="D371" s="5">
        <f t="shared" si="13"/>
        <v>23715</v>
      </c>
    </row>
    <row r="372" spans="1:4" x14ac:dyDescent="0.15">
      <c r="A372">
        <f t="shared" si="12"/>
        <v>23716</v>
      </c>
      <c r="B372" s="4">
        <v>61.5</v>
      </c>
      <c r="D372" s="5">
        <f t="shared" si="13"/>
        <v>23716</v>
      </c>
    </row>
    <row r="373" spans="1:4" x14ac:dyDescent="0.15">
      <c r="A373">
        <f t="shared" si="12"/>
        <v>23717</v>
      </c>
      <c r="B373" s="4">
        <v>61.5</v>
      </c>
      <c r="D373" s="5">
        <f t="shared" si="13"/>
        <v>23717</v>
      </c>
    </row>
    <row r="374" spans="1:4" x14ac:dyDescent="0.15">
      <c r="A374">
        <f t="shared" si="12"/>
        <v>23718</v>
      </c>
      <c r="B374" s="4">
        <v>61.5</v>
      </c>
      <c r="D374" s="5">
        <f t="shared" si="13"/>
        <v>23718</v>
      </c>
    </row>
    <row r="375" spans="1:4" x14ac:dyDescent="0.15">
      <c r="A375">
        <f t="shared" si="12"/>
        <v>23719</v>
      </c>
      <c r="B375" s="4">
        <v>61.5</v>
      </c>
      <c r="D375" s="5">
        <f t="shared" si="13"/>
        <v>23719</v>
      </c>
    </row>
    <row r="376" spans="1:4" x14ac:dyDescent="0.15">
      <c r="A376">
        <f t="shared" si="12"/>
        <v>23720</v>
      </c>
      <c r="B376" s="4">
        <v>61.5</v>
      </c>
      <c r="D376" s="5">
        <f t="shared" si="13"/>
        <v>23720</v>
      </c>
    </row>
    <row r="377" spans="1:4" x14ac:dyDescent="0.15">
      <c r="A377">
        <f t="shared" si="12"/>
        <v>23721</v>
      </c>
      <c r="B377" s="4">
        <v>61.5</v>
      </c>
      <c r="D377" s="5">
        <f t="shared" si="13"/>
        <v>23721</v>
      </c>
    </row>
    <row r="378" spans="1:4" x14ac:dyDescent="0.15">
      <c r="A378">
        <f t="shared" si="12"/>
        <v>23722</v>
      </c>
      <c r="B378" s="4">
        <v>61.5</v>
      </c>
      <c r="D378" s="5">
        <f t="shared" si="13"/>
        <v>23722</v>
      </c>
    </row>
    <row r="379" spans="1:4" x14ac:dyDescent="0.15">
      <c r="A379">
        <f t="shared" si="12"/>
        <v>23723</v>
      </c>
      <c r="B379" s="4">
        <v>61.5</v>
      </c>
      <c r="D379" s="5">
        <f t="shared" si="13"/>
        <v>23723</v>
      </c>
    </row>
    <row r="380" spans="1:4" x14ac:dyDescent="0.15">
      <c r="A380">
        <f t="shared" si="12"/>
        <v>23724</v>
      </c>
      <c r="B380" s="4">
        <v>61.5</v>
      </c>
      <c r="D380" s="5">
        <f t="shared" si="13"/>
        <v>23724</v>
      </c>
    </row>
    <row r="381" spans="1:4" x14ac:dyDescent="0.15">
      <c r="A381">
        <f t="shared" si="12"/>
        <v>23725</v>
      </c>
      <c r="B381" s="4">
        <v>61.5</v>
      </c>
      <c r="D381" s="5">
        <f t="shared" si="13"/>
        <v>23725</v>
      </c>
    </row>
    <row r="382" spans="1:4" x14ac:dyDescent="0.15">
      <c r="A382">
        <f t="shared" si="12"/>
        <v>23726</v>
      </c>
      <c r="B382" s="4">
        <v>61.5</v>
      </c>
      <c r="D382" s="5">
        <f t="shared" si="13"/>
        <v>23726</v>
      </c>
    </row>
    <row r="383" spans="1:4" x14ac:dyDescent="0.15">
      <c r="A383">
        <f t="shared" si="12"/>
        <v>23727</v>
      </c>
      <c r="B383" s="4">
        <v>61.5</v>
      </c>
      <c r="D383" s="5">
        <f t="shared" si="13"/>
        <v>23727</v>
      </c>
    </row>
    <row r="384" spans="1:4" x14ac:dyDescent="0.15">
      <c r="A384">
        <f t="shared" si="12"/>
        <v>23728</v>
      </c>
      <c r="B384" s="4">
        <v>61.5</v>
      </c>
      <c r="D384" s="5">
        <f t="shared" si="13"/>
        <v>23728</v>
      </c>
    </row>
    <row r="385" spans="1:4" x14ac:dyDescent="0.15">
      <c r="A385">
        <f t="shared" si="12"/>
        <v>23729</v>
      </c>
      <c r="B385" s="4">
        <v>61.5</v>
      </c>
      <c r="D385" s="5">
        <f t="shared" si="13"/>
        <v>23729</v>
      </c>
    </row>
    <row r="386" spans="1:4" x14ac:dyDescent="0.15">
      <c r="A386">
        <f t="shared" si="12"/>
        <v>23730</v>
      </c>
      <c r="B386" s="4">
        <v>61.5</v>
      </c>
      <c r="D386" s="5">
        <f t="shared" si="13"/>
        <v>23730</v>
      </c>
    </row>
    <row r="387" spans="1:4" x14ac:dyDescent="0.15">
      <c r="A387">
        <f t="shared" si="12"/>
        <v>23731</v>
      </c>
      <c r="B387" s="4">
        <v>61.5</v>
      </c>
      <c r="D387" s="5">
        <f t="shared" si="13"/>
        <v>23731</v>
      </c>
    </row>
    <row r="388" spans="1:4" x14ac:dyDescent="0.15">
      <c r="A388">
        <f t="shared" ref="A388:A451" si="14">+A387+1</f>
        <v>23732</v>
      </c>
      <c r="B388" s="4">
        <v>61.5</v>
      </c>
      <c r="D388" s="5">
        <f t="shared" ref="D388:D451" si="15">+D387+1</f>
        <v>23732</v>
      </c>
    </row>
    <row r="389" spans="1:4" x14ac:dyDescent="0.15">
      <c r="A389">
        <f t="shared" si="14"/>
        <v>23733</v>
      </c>
      <c r="B389" s="4">
        <v>61.5</v>
      </c>
      <c r="D389" s="5">
        <f t="shared" si="15"/>
        <v>23733</v>
      </c>
    </row>
    <row r="390" spans="1:4" x14ac:dyDescent="0.15">
      <c r="A390">
        <f t="shared" si="14"/>
        <v>23734</v>
      </c>
      <c r="B390" s="4">
        <v>61.5</v>
      </c>
      <c r="D390" s="5">
        <f t="shared" si="15"/>
        <v>23734</v>
      </c>
    </row>
    <row r="391" spans="1:4" x14ac:dyDescent="0.15">
      <c r="A391">
        <f t="shared" si="14"/>
        <v>23735</v>
      </c>
      <c r="B391" s="4">
        <v>61.5</v>
      </c>
      <c r="D391" s="5">
        <f t="shared" si="15"/>
        <v>23735</v>
      </c>
    </row>
    <row r="392" spans="1:4" x14ac:dyDescent="0.15">
      <c r="A392">
        <f t="shared" si="14"/>
        <v>23736</v>
      </c>
      <c r="B392" s="4">
        <v>61.5</v>
      </c>
      <c r="D392" s="5">
        <f t="shared" si="15"/>
        <v>23736</v>
      </c>
    </row>
    <row r="393" spans="1:4" x14ac:dyDescent="0.15">
      <c r="A393">
        <f t="shared" si="14"/>
        <v>23737</v>
      </c>
      <c r="B393" s="4">
        <v>61.5</v>
      </c>
      <c r="D393" s="5">
        <f t="shared" si="15"/>
        <v>23737</v>
      </c>
    </row>
    <row r="394" spans="1:4" x14ac:dyDescent="0.15">
      <c r="A394">
        <f t="shared" si="14"/>
        <v>23738</v>
      </c>
      <c r="B394" s="4">
        <v>61.5</v>
      </c>
      <c r="D394" s="5">
        <f t="shared" si="15"/>
        <v>23738</v>
      </c>
    </row>
    <row r="395" spans="1:4" x14ac:dyDescent="0.15">
      <c r="A395">
        <f t="shared" si="14"/>
        <v>23739</v>
      </c>
      <c r="B395" s="4">
        <v>61.5</v>
      </c>
      <c r="D395" s="5">
        <f t="shared" si="15"/>
        <v>23739</v>
      </c>
    </row>
    <row r="396" spans="1:4" x14ac:dyDescent="0.15">
      <c r="A396">
        <f t="shared" si="14"/>
        <v>23740</v>
      </c>
      <c r="B396" s="4">
        <v>61.5</v>
      </c>
      <c r="D396" s="5">
        <f t="shared" si="15"/>
        <v>23740</v>
      </c>
    </row>
    <row r="397" spans="1:4" x14ac:dyDescent="0.15">
      <c r="A397">
        <f t="shared" si="14"/>
        <v>23741</v>
      </c>
      <c r="B397" s="4">
        <v>61.5</v>
      </c>
      <c r="D397" s="5">
        <f t="shared" si="15"/>
        <v>23741</v>
      </c>
    </row>
    <row r="398" spans="1:4" x14ac:dyDescent="0.15">
      <c r="A398">
        <f t="shared" si="14"/>
        <v>23742</v>
      </c>
      <c r="B398" s="4">
        <v>61.5</v>
      </c>
      <c r="D398" s="5">
        <f t="shared" si="15"/>
        <v>23742</v>
      </c>
    </row>
    <row r="399" spans="1:4" x14ac:dyDescent="0.15">
      <c r="A399">
        <f t="shared" si="14"/>
        <v>23743</v>
      </c>
      <c r="B399" s="4">
        <v>61.5</v>
      </c>
      <c r="D399" s="5">
        <f t="shared" si="15"/>
        <v>23743</v>
      </c>
    </row>
    <row r="400" spans="1:4" x14ac:dyDescent="0.15">
      <c r="A400">
        <f t="shared" si="14"/>
        <v>23744</v>
      </c>
      <c r="B400" s="4">
        <v>61.5</v>
      </c>
      <c r="D400" s="5">
        <f t="shared" si="15"/>
        <v>23744</v>
      </c>
    </row>
    <row r="401" spans="1:4" x14ac:dyDescent="0.15">
      <c r="A401">
        <f t="shared" si="14"/>
        <v>23745</v>
      </c>
      <c r="B401" s="4">
        <v>61.5</v>
      </c>
      <c r="D401" s="5">
        <f t="shared" si="15"/>
        <v>23745</v>
      </c>
    </row>
    <row r="402" spans="1:4" x14ac:dyDescent="0.15">
      <c r="A402">
        <f t="shared" si="14"/>
        <v>23746</v>
      </c>
      <c r="B402" s="4">
        <v>61.5</v>
      </c>
      <c r="D402" s="5">
        <f t="shared" si="15"/>
        <v>23746</v>
      </c>
    </row>
    <row r="403" spans="1:4" x14ac:dyDescent="0.15">
      <c r="A403">
        <f t="shared" si="14"/>
        <v>23747</v>
      </c>
      <c r="B403" s="4">
        <v>61.5</v>
      </c>
      <c r="D403" s="5">
        <f t="shared" si="15"/>
        <v>23747</v>
      </c>
    </row>
    <row r="404" spans="1:4" x14ac:dyDescent="0.15">
      <c r="A404">
        <f t="shared" si="14"/>
        <v>23748</v>
      </c>
      <c r="B404" s="4">
        <v>61.5</v>
      </c>
      <c r="D404" s="5">
        <f t="shared" si="15"/>
        <v>23748</v>
      </c>
    </row>
    <row r="405" spans="1:4" x14ac:dyDescent="0.15">
      <c r="A405">
        <f t="shared" si="14"/>
        <v>23749</v>
      </c>
      <c r="B405" s="4">
        <v>61.5</v>
      </c>
      <c r="D405" s="5">
        <f t="shared" si="15"/>
        <v>23749</v>
      </c>
    </row>
    <row r="406" spans="1:4" x14ac:dyDescent="0.15">
      <c r="A406">
        <f t="shared" si="14"/>
        <v>23750</v>
      </c>
      <c r="B406" s="4">
        <v>61.5</v>
      </c>
      <c r="D406" s="5">
        <f t="shared" si="15"/>
        <v>23750</v>
      </c>
    </row>
    <row r="407" spans="1:4" x14ac:dyDescent="0.15">
      <c r="A407">
        <f t="shared" si="14"/>
        <v>23751</v>
      </c>
      <c r="B407" s="4">
        <v>61.5</v>
      </c>
      <c r="D407" s="5">
        <f t="shared" si="15"/>
        <v>23751</v>
      </c>
    </row>
    <row r="408" spans="1:4" x14ac:dyDescent="0.15">
      <c r="A408">
        <f t="shared" si="14"/>
        <v>23752</v>
      </c>
      <c r="B408" s="4">
        <v>61.5</v>
      </c>
      <c r="D408" s="5">
        <f t="shared" si="15"/>
        <v>23752</v>
      </c>
    </row>
    <row r="409" spans="1:4" x14ac:dyDescent="0.15">
      <c r="A409">
        <f t="shared" si="14"/>
        <v>23753</v>
      </c>
      <c r="B409" s="4">
        <v>61.5</v>
      </c>
      <c r="D409" s="5">
        <f t="shared" si="15"/>
        <v>23753</v>
      </c>
    </row>
    <row r="410" spans="1:4" x14ac:dyDescent="0.15">
      <c r="A410">
        <f t="shared" si="14"/>
        <v>23754</v>
      </c>
      <c r="B410" s="4">
        <v>61.5</v>
      </c>
      <c r="D410" s="5">
        <f t="shared" si="15"/>
        <v>23754</v>
      </c>
    </row>
    <row r="411" spans="1:4" x14ac:dyDescent="0.15">
      <c r="A411">
        <f t="shared" si="14"/>
        <v>23755</v>
      </c>
      <c r="B411" s="4">
        <v>61.5</v>
      </c>
      <c r="D411" s="5">
        <f t="shared" si="15"/>
        <v>23755</v>
      </c>
    </row>
    <row r="412" spans="1:4" x14ac:dyDescent="0.15">
      <c r="A412">
        <f t="shared" si="14"/>
        <v>23756</v>
      </c>
      <c r="B412" s="4">
        <v>61.5</v>
      </c>
      <c r="D412" s="5">
        <f t="shared" si="15"/>
        <v>23756</v>
      </c>
    </row>
    <row r="413" spans="1:4" x14ac:dyDescent="0.15">
      <c r="A413">
        <f t="shared" si="14"/>
        <v>23757</v>
      </c>
      <c r="B413" s="4">
        <v>61.5</v>
      </c>
      <c r="D413" s="5">
        <f t="shared" si="15"/>
        <v>23757</v>
      </c>
    </row>
    <row r="414" spans="1:4" x14ac:dyDescent="0.15">
      <c r="A414">
        <f t="shared" si="14"/>
        <v>23758</v>
      </c>
      <c r="B414" s="4">
        <v>61.5</v>
      </c>
      <c r="D414" s="5">
        <f t="shared" si="15"/>
        <v>23758</v>
      </c>
    </row>
    <row r="415" spans="1:4" x14ac:dyDescent="0.15">
      <c r="A415">
        <f t="shared" si="14"/>
        <v>23759</v>
      </c>
      <c r="B415" s="4">
        <v>61.5</v>
      </c>
      <c r="D415" s="5">
        <f t="shared" si="15"/>
        <v>23759</v>
      </c>
    </row>
    <row r="416" spans="1:4" x14ac:dyDescent="0.15">
      <c r="A416">
        <f t="shared" si="14"/>
        <v>23760</v>
      </c>
      <c r="B416" s="4">
        <v>61.5</v>
      </c>
      <c r="D416" s="5">
        <f t="shared" si="15"/>
        <v>23760</v>
      </c>
    </row>
    <row r="417" spans="1:4" x14ac:dyDescent="0.15">
      <c r="A417">
        <f t="shared" si="14"/>
        <v>23761</v>
      </c>
      <c r="B417" s="4">
        <v>61.5</v>
      </c>
      <c r="D417" s="5">
        <f t="shared" si="15"/>
        <v>23761</v>
      </c>
    </row>
    <row r="418" spans="1:4" x14ac:dyDescent="0.15">
      <c r="A418">
        <f t="shared" si="14"/>
        <v>23762</v>
      </c>
      <c r="B418" s="4">
        <v>61.5</v>
      </c>
      <c r="D418" s="5">
        <f t="shared" si="15"/>
        <v>23762</v>
      </c>
    </row>
    <row r="419" spans="1:4" x14ac:dyDescent="0.15">
      <c r="A419">
        <f t="shared" si="14"/>
        <v>23763</v>
      </c>
      <c r="B419" s="4">
        <v>61.5</v>
      </c>
      <c r="D419" s="5">
        <f t="shared" si="15"/>
        <v>23763</v>
      </c>
    </row>
    <row r="420" spans="1:4" x14ac:dyDescent="0.15">
      <c r="A420">
        <f t="shared" si="14"/>
        <v>23764</v>
      </c>
      <c r="B420" s="4">
        <v>61.5</v>
      </c>
      <c r="D420" s="5">
        <f t="shared" si="15"/>
        <v>23764</v>
      </c>
    </row>
    <row r="421" spans="1:4" x14ac:dyDescent="0.15">
      <c r="A421">
        <f t="shared" si="14"/>
        <v>23765</v>
      </c>
      <c r="B421" s="4">
        <v>61.5</v>
      </c>
      <c r="D421" s="5">
        <f t="shared" si="15"/>
        <v>23765</v>
      </c>
    </row>
    <row r="422" spans="1:4" x14ac:dyDescent="0.15">
      <c r="A422">
        <f t="shared" si="14"/>
        <v>23766</v>
      </c>
      <c r="B422" s="4">
        <v>61.5</v>
      </c>
      <c r="D422" s="5">
        <f t="shared" si="15"/>
        <v>23766</v>
      </c>
    </row>
    <row r="423" spans="1:4" x14ac:dyDescent="0.15">
      <c r="A423">
        <f t="shared" si="14"/>
        <v>23767</v>
      </c>
      <c r="B423" s="4">
        <v>61.5</v>
      </c>
      <c r="D423" s="5">
        <f t="shared" si="15"/>
        <v>23767</v>
      </c>
    </row>
    <row r="424" spans="1:4" x14ac:dyDescent="0.15">
      <c r="A424">
        <f t="shared" si="14"/>
        <v>23768</v>
      </c>
      <c r="B424" s="4">
        <v>61.5</v>
      </c>
      <c r="D424" s="5">
        <f t="shared" si="15"/>
        <v>23768</v>
      </c>
    </row>
    <row r="425" spans="1:4" x14ac:dyDescent="0.15">
      <c r="A425">
        <f t="shared" si="14"/>
        <v>23769</v>
      </c>
      <c r="B425" s="4">
        <v>61.5</v>
      </c>
      <c r="D425" s="5">
        <f t="shared" si="15"/>
        <v>23769</v>
      </c>
    </row>
    <row r="426" spans="1:4" x14ac:dyDescent="0.15">
      <c r="A426">
        <f t="shared" si="14"/>
        <v>23770</v>
      </c>
      <c r="B426" s="4">
        <v>61.5</v>
      </c>
      <c r="D426" s="5">
        <f t="shared" si="15"/>
        <v>23770</v>
      </c>
    </row>
    <row r="427" spans="1:4" x14ac:dyDescent="0.15">
      <c r="A427">
        <f t="shared" si="14"/>
        <v>23771</v>
      </c>
      <c r="B427" s="4">
        <v>61.5</v>
      </c>
      <c r="D427" s="5">
        <f t="shared" si="15"/>
        <v>23771</v>
      </c>
    </row>
    <row r="428" spans="1:4" x14ac:dyDescent="0.15">
      <c r="A428">
        <f t="shared" si="14"/>
        <v>23772</v>
      </c>
      <c r="B428" s="4">
        <v>61.5</v>
      </c>
      <c r="D428" s="5">
        <f t="shared" si="15"/>
        <v>23772</v>
      </c>
    </row>
    <row r="429" spans="1:4" x14ac:dyDescent="0.15">
      <c r="A429">
        <f t="shared" si="14"/>
        <v>23773</v>
      </c>
      <c r="B429" s="4">
        <v>61.5</v>
      </c>
      <c r="D429" s="5">
        <f t="shared" si="15"/>
        <v>23773</v>
      </c>
    </row>
    <row r="430" spans="1:4" x14ac:dyDescent="0.15">
      <c r="A430">
        <f t="shared" si="14"/>
        <v>23774</v>
      </c>
      <c r="B430" s="4">
        <v>61.5</v>
      </c>
      <c r="D430" s="5">
        <f t="shared" si="15"/>
        <v>23774</v>
      </c>
    </row>
    <row r="431" spans="1:4" x14ac:dyDescent="0.15">
      <c r="A431">
        <f t="shared" si="14"/>
        <v>23775</v>
      </c>
      <c r="B431" s="4">
        <v>61.5</v>
      </c>
      <c r="D431" s="5">
        <f t="shared" si="15"/>
        <v>23775</v>
      </c>
    </row>
    <row r="432" spans="1:4" x14ac:dyDescent="0.15">
      <c r="A432">
        <f t="shared" si="14"/>
        <v>23776</v>
      </c>
      <c r="B432" s="4">
        <v>61.5</v>
      </c>
      <c r="D432" s="5">
        <f t="shared" si="15"/>
        <v>23776</v>
      </c>
    </row>
    <row r="433" spans="1:4" x14ac:dyDescent="0.15">
      <c r="A433">
        <f t="shared" si="14"/>
        <v>23777</v>
      </c>
      <c r="B433" s="4">
        <v>61.5</v>
      </c>
      <c r="D433" s="5">
        <f t="shared" si="15"/>
        <v>23777</v>
      </c>
    </row>
    <row r="434" spans="1:4" x14ac:dyDescent="0.15">
      <c r="A434">
        <f t="shared" si="14"/>
        <v>23778</v>
      </c>
      <c r="B434" s="4">
        <v>61.5</v>
      </c>
      <c r="D434" s="5">
        <f t="shared" si="15"/>
        <v>23778</v>
      </c>
    </row>
    <row r="435" spans="1:4" x14ac:dyDescent="0.15">
      <c r="A435">
        <f t="shared" si="14"/>
        <v>23779</v>
      </c>
      <c r="B435" s="4">
        <v>61.5</v>
      </c>
      <c r="D435" s="5">
        <f t="shared" si="15"/>
        <v>23779</v>
      </c>
    </row>
    <row r="436" spans="1:4" x14ac:dyDescent="0.15">
      <c r="A436">
        <f t="shared" si="14"/>
        <v>23780</v>
      </c>
      <c r="B436" s="4">
        <v>61.5</v>
      </c>
      <c r="D436" s="5">
        <f t="shared" si="15"/>
        <v>23780</v>
      </c>
    </row>
    <row r="437" spans="1:4" x14ac:dyDescent="0.15">
      <c r="A437">
        <f t="shared" si="14"/>
        <v>23781</v>
      </c>
      <c r="B437" s="4">
        <v>61.5</v>
      </c>
      <c r="D437" s="5">
        <f t="shared" si="15"/>
        <v>23781</v>
      </c>
    </row>
    <row r="438" spans="1:4" x14ac:dyDescent="0.15">
      <c r="A438">
        <f t="shared" si="14"/>
        <v>23782</v>
      </c>
      <c r="B438" s="4">
        <v>61.5</v>
      </c>
      <c r="D438" s="5">
        <f t="shared" si="15"/>
        <v>23782</v>
      </c>
    </row>
    <row r="439" spans="1:4" x14ac:dyDescent="0.15">
      <c r="A439">
        <f t="shared" si="14"/>
        <v>23783</v>
      </c>
      <c r="B439" s="4">
        <v>61.5</v>
      </c>
      <c r="D439" s="5">
        <f t="shared" si="15"/>
        <v>23783</v>
      </c>
    </row>
    <row r="440" spans="1:4" x14ac:dyDescent="0.15">
      <c r="A440">
        <f t="shared" si="14"/>
        <v>23784</v>
      </c>
      <c r="B440" s="4">
        <v>61.5</v>
      </c>
      <c r="D440" s="5">
        <f t="shared" si="15"/>
        <v>23784</v>
      </c>
    </row>
    <row r="441" spans="1:4" x14ac:dyDescent="0.15">
      <c r="A441">
        <f t="shared" si="14"/>
        <v>23785</v>
      </c>
      <c r="B441" s="4">
        <v>61.5</v>
      </c>
      <c r="D441" s="5">
        <f t="shared" si="15"/>
        <v>23785</v>
      </c>
    </row>
    <row r="442" spans="1:4" x14ac:dyDescent="0.15">
      <c r="A442">
        <f t="shared" si="14"/>
        <v>23786</v>
      </c>
      <c r="B442" s="4">
        <v>61.5</v>
      </c>
      <c r="D442" s="5">
        <f t="shared" si="15"/>
        <v>23786</v>
      </c>
    </row>
    <row r="443" spans="1:4" x14ac:dyDescent="0.15">
      <c r="A443">
        <f t="shared" si="14"/>
        <v>23787</v>
      </c>
      <c r="B443" s="4">
        <v>61.5</v>
      </c>
      <c r="D443" s="5">
        <f t="shared" si="15"/>
        <v>23787</v>
      </c>
    </row>
    <row r="444" spans="1:4" x14ac:dyDescent="0.15">
      <c r="A444">
        <f t="shared" si="14"/>
        <v>23788</v>
      </c>
      <c r="B444" s="4">
        <v>61.5</v>
      </c>
      <c r="D444" s="5">
        <f t="shared" si="15"/>
        <v>23788</v>
      </c>
    </row>
    <row r="445" spans="1:4" x14ac:dyDescent="0.15">
      <c r="A445">
        <f t="shared" si="14"/>
        <v>23789</v>
      </c>
      <c r="B445" s="4">
        <v>61.5</v>
      </c>
      <c r="D445" s="5">
        <f t="shared" si="15"/>
        <v>23789</v>
      </c>
    </row>
    <row r="446" spans="1:4" x14ac:dyDescent="0.15">
      <c r="A446">
        <f t="shared" si="14"/>
        <v>23790</v>
      </c>
      <c r="B446" s="4">
        <v>61.5</v>
      </c>
      <c r="D446" s="5">
        <f t="shared" si="15"/>
        <v>23790</v>
      </c>
    </row>
    <row r="447" spans="1:4" x14ac:dyDescent="0.15">
      <c r="A447">
        <f t="shared" si="14"/>
        <v>23791</v>
      </c>
      <c r="B447" s="4">
        <v>61.5</v>
      </c>
      <c r="D447" s="5">
        <f t="shared" si="15"/>
        <v>23791</v>
      </c>
    </row>
    <row r="448" spans="1:4" x14ac:dyDescent="0.15">
      <c r="A448">
        <f t="shared" si="14"/>
        <v>23792</v>
      </c>
      <c r="B448" s="4">
        <v>61.5</v>
      </c>
      <c r="D448" s="5">
        <f t="shared" si="15"/>
        <v>23792</v>
      </c>
    </row>
    <row r="449" spans="1:4" x14ac:dyDescent="0.15">
      <c r="A449">
        <f t="shared" si="14"/>
        <v>23793</v>
      </c>
      <c r="B449" s="4">
        <v>61.5</v>
      </c>
      <c r="D449" s="5">
        <f t="shared" si="15"/>
        <v>23793</v>
      </c>
    </row>
    <row r="450" spans="1:4" x14ac:dyDescent="0.15">
      <c r="A450">
        <f t="shared" si="14"/>
        <v>23794</v>
      </c>
      <c r="B450" s="4">
        <v>61.5</v>
      </c>
      <c r="D450" s="5">
        <f t="shared" si="15"/>
        <v>23794</v>
      </c>
    </row>
    <row r="451" spans="1:4" x14ac:dyDescent="0.15">
      <c r="A451">
        <f t="shared" si="14"/>
        <v>23795</v>
      </c>
      <c r="B451" s="4">
        <v>61.5</v>
      </c>
      <c r="D451" s="5">
        <f t="shared" si="15"/>
        <v>23795</v>
      </c>
    </row>
    <row r="452" spans="1:4" x14ac:dyDescent="0.15">
      <c r="A452">
        <f t="shared" ref="A452:A515" si="16">+A451+1</f>
        <v>23796</v>
      </c>
      <c r="B452" s="4">
        <v>61.5</v>
      </c>
      <c r="D452" s="5">
        <f t="shared" ref="D452:D515" si="17">+D451+1</f>
        <v>23796</v>
      </c>
    </row>
    <row r="453" spans="1:4" x14ac:dyDescent="0.15">
      <c r="A453">
        <f t="shared" si="16"/>
        <v>23797</v>
      </c>
      <c r="B453" s="4">
        <v>61.5</v>
      </c>
      <c r="D453" s="5">
        <f t="shared" si="17"/>
        <v>23797</v>
      </c>
    </row>
    <row r="454" spans="1:4" x14ac:dyDescent="0.15">
      <c r="A454">
        <f t="shared" si="16"/>
        <v>23798</v>
      </c>
      <c r="B454" s="4">
        <v>61.5</v>
      </c>
      <c r="D454" s="5">
        <f t="shared" si="17"/>
        <v>23798</v>
      </c>
    </row>
    <row r="455" spans="1:4" x14ac:dyDescent="0.15">
      <c r="A455">
        <f t="shared" si="16"/>
        <v>23799</v>
      </c>
      <c r="B455" s="4">
        <v>61.5</v>
      </c>
      <c r="D455" s="5">
        <f t="shared" si="17"/>
        <v>23799</v>
      </c>
    </row>
    <row r="456" spans="1:4" x14ac:dyDescent="0.15">
      <c r="A456">
        <f t="shared" si="16"/>
        <v>23800</v>
      </c>
      <c r="B456" s="4">
        <v>61.5</v>
      </c>
      <c r="D456" s="5">
        <f t="shared" si="17"/>
        <v>23800</v>
      </c>
    </row>
    <row r="457" spans="1:4" x14ac:dyDescent="0.15">
      <c r="A457">
        <f t="shared" si="16"/>
        <v>23801</v>
      </c>
      <c r="B457" s="4">
        <v>61.5</v>
      </c>
      <c r="D457" s="5">
        <f t="shared" si="17"/>
        <v>23801</v>
      </c>
    </row>
    <row r="458" spans="1:4" x14ac:dyDescent="0.15">
      <c r="A458">
        <f t="shared" si="16"/>
        <v>23802</v>
      </c>
      <c r="B458" s="4">
        <v>61.5</v>
      </c>
      <c r="D458" s="5">
        <f t="shared" si="17"/>
        <v>23802</v>
      </c>
    </row>
    <row r="459" spans="1:4" x14ac:dyDescent="0.15">
      <c r="A459">
        <f t="shared" si="16"/>
        <v>23803</v>
      </c>
      <c r="B459" s="4">
        <v>61.5</v>
      </c>
      <c r="D459" s="5">
        <f t="shared" si="17"/>
        <v>23803</v>
      </c>
    </row>
    <row r="460" spans="1:4" x14ac:dyDescent="0.15">
      <c r="A460">
        <f t="shared" si="16"/>
        <v>23804</v>
      </c>
      <c r="B460" s="4">
        <v>61.5</v>
      </c>
      <c r="D460" s="5">
        <f t="shared" si="17"/>
        <v>23804</v>
      </c>
    </row>
    <row r="461" spans="1:4" x14ac:dyDescent="0.15">
      <c r="A461">
        <f t="shared" si="16"/>
        <v>23805</v>
      </c>
      <c r="B461" s="4">
        <v>61.5</v>
      </c>
      <c r="D461" s="5">
        <f t="shared" si="17"/>
        <v>23805</v>
      </c>
    </row>
    <row r="462" spans="1:4" x14ac:dyDescent="0.15">
      <c r="A462">
        <f t="shared" si="16"/>
        <v>23806</v>
      </c>
      <c r="B462" s="4">
        <v>61.5</v>
      </c>
      <c r="D462" s="5">
        <f t="shared" si="17"/>
        <v>23806</v>
      </c>
    </row>
    <row r="463" spans="1:4" x14ac:dyDescent="0.15">
      <c r="A463">
        <f t="shared" si="16"/>
        <v>23807</v>
      </c>
      <c r="B463" s="4">
        <v>61.5</v>
      </c>
      <c r="D463" s="5">
        <f t="shared" si="17"/>
        <v>23807</v>
      </c>
    </row>
    <row r="464" spans="1:4" x14ac:dyDescent="0.15">
      <c r="A464">
        <f t="shared" si="16"/>
        <v>23808</v>
      </c>
      <c r="B464" s="4">
        <v>61.5</v>
      </c>
      <c r="D464" s="5">
        <f t="shared" si="17"/>
        <v>23808</v>
      </c>
    </row>
    <row r="465" spans="1:4" x14ac:dyDescent="0.15">
      <c r="A465">
        <f t="shared" si="16"/>
        <v>23809</v>
      </c>
      <c r="B465" s="4">
        <v>61.5</v>
      </c>
      <c r="D465" s="5">
        <f t="shared" si="17"/>
        <v>23809</v>
      </c>
    </row>
    <row r="466" spans="1:4" x14ac:dyDescent="0.15">
      <c r="A466">
        <f t="shared" si="16"/>
        <v>23810</v>
      </c>
      <c r="B466" s="4">
        <v>61.5</v>
      </c>
      <c r="D466" s="5">
        <f t="shared" si="17"/>
        <v>23810</v>
      </c>
    </row>
    <row r="467" spans="1:4" x14ac:dyDescent="0.15">
      <c r="A467">
        <f t="shared" si="16"/>
        <v>23811</v>
      </c>
      <c r="B467" s="4">
        <v>61.5</v>
      </c>
      <c r="D467" s="5">
        <f t="shared" si="17"/>
        <v>23811</v>
      </c>
    </row>
    <row r="468" spans="1:4" x14ac:dyDescent="0.15">
      <c r="A468">
        <f t="shared" si="16"/>
        <v>23812</v>
      </c>
      <c r="B468" s="4">
        <v>61.5</v>
      </c>
      <c r="D468" s="5">
        <f t="shared" si="17"/>
        <v>23812</v>
      </c>
    </row>
    <row r="469" spans="1:4" x14ac:dyDescent="0.15">
      <c r="A469">
        <f t="shared" si="16"/>
        <v>23813</v>
      </c>
      <c r="B469" s="4">
        <v>61.5</v>
      </c>
      <c r="D469" s="5">
        <f t="shared" si="17"/>
        <v>23813</v>
      </c>
    </row>
    <row r="470" spans="1:4" x14ac:dyDescent="0.15">
      <c r="A470">
        <f t="shared" si="16"/>
        <v>23814</v>
      </c>
      <c r="B470" s="4">
        <v>61.5</v>
      </c>
      <c r="D470" s="5">
        <f t="shared" si="17"/>
        <v>23814</v>
      </c>
    </row>
    <row r="471" spans="1:4" x14ac:dyDescent="0.15">
      <c r="A471">
        <f t="shared" si="16"/>
        <v>23815</v>
      </c>
      <c r="B471" s="4">
        <v>61.5</v>
      </c>
      <c r="D471" s="5">
        <f t="shared" si="17"/>
        <v>23815</v>
      </c>
    </row>
    <row r="472" spans="1:4" x14ac:dyDescent="0.15">
      <c r="A472">
        <f t="shared" si="16"/>
        <v>23816</v>
      </c>
      <c r="B472" s="4">
        <v>61.5</v>
      </c>
      <c r="D472" s="5">
        <f t="shared" si="17"/>
        <v>23816</v>
      </c>
    </row>
    <row r="473" spans="1:4" x14ac:dyDescent="0.15">
      <c r="A473">
        <f t="shared" si="16"/>
        <v>23817</v>
      </c>
      <c r="B473" s="4">
        <v>61.5</v>
      </c>
      <c r="D473" s="5">
        <f t="shared" si="17"/>
        <v>23817</v>
      </c>
    </row>
    <row r="474" spans="1:4" x14ac:dyDescent="0.15">
      <c r="A474">
        <f t="shared" si="16"/>
        <v>23818</v>
      </c>
      <c r="B474" s="4">
        <v>61.5</v>
      </c>
      <c r="D474" s="5">
        <f t="shared" si="17"/>
        <v>23818</v>
      </c>
    </row>
    <row r="475" spans="1:4" x14ac:dyDescent="0.15">
      <c r="A475">
        <f t="shared" si="16"/>
        <v>23819</v>
      </c>
      <c r="B475" s="4">
        <v>61.5</v>
      </c>
      <c r="D475" s="5">
        <f t="shared" si="17"/>
        <v>23819</v>
      </c>
    </row>
    <row r="476" spans="1:4" x14ac:dyDescent="0.15">
      <c r="A476">
        <f t="shared" si="16"/>
        <v>23820</v>
      </c>
      <c r="B476" s="4">
        <v>61.5</v>
      </c>
      <c r="D476" s="5">
        <f t="shared" si="17"/>
        <v>23820</v>
      </c>
    </row>
    <row r="477" spans="1:4" x14ac:dyDescent="0.15">
      <c r="A477">
        <f t="shared" si="16"/>
        <v>23821</v>
      </c>
      <c r="B477" s="4">
        <v>61.5</v>
      </c>
      <c r="D477" s="5">
        <f t="shared" si="17"/>
        <v>23821</v>
      </c>
    </row>
    <row r="478" spans="1:4" x14ac:dyDescent="0.15">
      <c r="A478">
        <f t="shared" si="16"/>
        <v>23822</v>
      </c>
      <c r="B478" s="4">
        <v>61.5</v>
      </c>
      <c r="D478" s="5">
        <f t="shared" si="17"/>
        <v>23822</v>
      </c>
    </row>
    <row r="479" spans="1:4" x14ac:dyDescent="0.15">
      <c r="A479">
        <f t="shared" si="16"/>
        <v>23823</v>
      </c>
      <c r="B479" s="4">
        <v>61.5</v>
      </c>
      <c r="D479" s="5">
        <f t="shared" si="17"/>
        <v>23823</v>
      </c>
    </row>
    <row r="480" spans="1:4" x14ac:dyDescent="0.15">
      <c r="A480">
        <f t="shared" si="16"/>
        <v>23824</v>
      </c>
      <c r="B480" s="4">
        <v>61.5</v>
      </c>
      <c r="D480" s="5">
        <f t="shared" si="17"/>
        <v>23824</v>
      </c>
    </row>
    <row r="481" spans="1:4" x14ac:dyDescent="0.15">
      <c r="A481">
        <f t="shared" si="16"/>
        <v>23825</v>
      </c>
      <c r="B481" s="4">
        <v>61.5</v>
      </c>
      <c r="D481" s="5">
        <f t="shared" si="17"/>
        <v>23825</v>
      </c>
    </row>
    <row r="482" spans="1:4" x14ac:dyDescent="0.15">
      <c r="A482">
        <f t="shared" si="16"/>
        <v>23826</v>
      </c>
      <c r="B482" s="4">
        <v>61.5</v>
      </c>
      <c r="D482" s="5">
        <f t="shared" si="17"/>
        <v>23826</v>
      </c>
    </row>
    <row r="483" spans="1:4" x14ac:dyDescent="0.15">
      <c r="A483">
        <f t="shared" si="16"/>
        <v>23827</v>
      </c>
      <c r="B483" s="4">
        <v>61.5</v>
      </c>
      <c r="D483" s="5">
        <f t="shared" si="17"/>
        <v>23827</v>
      </c>
    </row>
    <row r="484" spans="1:4" x14ac:dyDescent="0.15">
      <c r="A484">
        <f t="shared" si="16"/>
        <v>23828</v>
      </c>
      <c r="B484" s="4">
        <v>61.5</v>
      </c>
      <c r="D484" s="5">
        <f t="shared" si="17"/>
        <v>23828</v>
      </c>
    </row>
    <row r="485" spans="1:4" x14ac:dyDescent="0.15">
      <c r="A485">
        <f t="shared" si="16"/>
        <v>23829</v>
      </c>
      <c r="B485" s="4">
        <v>61.5</v>
      </c>
      <c r="D485" s="5">
        <f t="shared" si="17"/>
        <v>23829</v>
      </c>
    </row>
    <row r="486" spans="1:4" x14ac:dyDescent="0.15">
      <c r="A486">
        <f t="shared" si="16"/>
        <v>23830</v>
      </c>
      <c r="B486" s="4">
        <v>61.5</v>
      </c>
      <c r="D486" s="5">
        <f t="shared" si="17"/>
        <v>23830</v>
      </c>
    </row>
    <row r="487" spans="1:4" x14ac:dyDescent="0.15">
      <c r="A487">
        <f t="shared" si="16"/>
        <v>23831</v>
      </c>
      <c r="B487" s="4">
        <v>61.5</v>
      </c>
      <c r="D487" s="5">
        <f t="shared" si="17"/>
        <v>23831</v>
      </c>
    </row>
    <row r="488" spans="1:4" x14ac:dyDescent="0.15">
      <c r="A488">
        <f t="shared" si="16"/>
        <v>23832</v>
      </c>
      <c r="B488" s="4">
        <v>61.5</v>
      </c>
      <c r="D488" s="5">
        <f t="shared" si="17"/>
        <v>23832</v>
      </c>
    </row>
    <row r="489" spans="1:4" x14ac:dyDescent="0.15">
      <c r="A489">
        <f t="shared" si="16"/>
        <v>23833</v>
      </c>
      <c r="B489" s="4">
        <v>61.5</v>
      </c>
      <c r="D489" s="5">
        <f t="shared" si="17"/>
        <v>23833</v>
      </c>
    </row>
    <row r="490" spans="1:4" x14ac:dyDescent="0.15">
      <c r="A490">
        <f t="shared" si="16"/>
        <v>23834</v>
      </c>
      <c r="B490" s="4">
        <v>61.5</v>
      </c>
      <c r="D490" s="5">
        <f t="shared" si="17"/>
        <v>23834</v>
      </c>
    </row>
    <row r="491" spans="1:4" x14ac:dyDescent="0.15">
      <c r="A491">
        <f t="shared" si="16"/>
        <v>23835</v>
      </c>
      <c r="B491" s="4">
        <v>61.5</v>
      </c>
      <c r="D491" s="5">
        <f t="shared" si="17"/>
        <v>23835</v>
      </c>
    </row>
    <row r="492" spans="1:4" x14ac:dyDescent="0.15">
      <c r="A492">
        <f t="shared" si="16"/>
        <v>23836</v>
      </c>
      <c r="B492" s="4">
        <v>61.5</v>
      </c>
      <c r="D492" s="5">
        <f t="shared" si="17"/>
        <v>23836</v>
      </c>
    </row>
    <row r="493" spans="1:4" x14ac:dyDescent="0.15">
      <c r="A493">
        <f t="shared" si="16"/>
        <v>23837</v>
      </c>
      <c r="B493" s="4">
        <v>61.5</v>
      </c>
      <c r="D493" s="5">
        <f t="shared" si="17"/>
        <v>23837</v>
      </c>
    </row>
    <row r="494" spans="1:4" x14ac:dyDescent="0.15">
      <c r="A494">
        <f t="shared" si="16"/>
        <v>23838</v>
      </c>
      <c r="B494" s="4">
        <v>61.5</v>
      </c>
      <c r="D494" s="5">
        <f t="shared" si="17"/>
        <v>23838</v>
      </c>
    </row>
    <row r="495" spans="1:4" x14ac:dyDescent="0.15">
      <c r="A495">
        <f t="shared" si="16"/>
        <v>23839</v>
      </c>
      <c r="B495" s="4">
        <v>61.5</v>
      </c>
      <c r="D495" s="5">
        <f t="shared" si="17"/>
        <v>23839</v>
      </c>
    </row>
    <row r="496" spans="1:4" x14ac:dyDescent="0.15">
      <c r="A496">
        <f t="shared" si="16"/>
        <v>23840</v>
      </c>
      <c r="B496" s="4">
        <v>61.5</v>
      </c>
      <c r="D496" s="5">
        <f t="shared" si="17"/>
        <v>23840</v>
      </c>
    </row>
    <row r="497" spans="1:4" x14ac:dyDescent="0.15">
      <c r="A497">
        <f t="shared" si="16"/>
        <v>23841</v>
      </c>
      <c r="B497" s="4">
        <v>61.5</v>
      </c>
      <c r="D497" s="5">
        <f t="shared" si="17"/>
        <v>23841</v>
      </c>
    </row>
    <row r="498" spans="1:4" x14ac:dyDescent="0.15">
      <c r="A498">
        <f t="shared" si="16"/>
        <v>23842</v>
      </c>
      <c r="B498" s="4">
        <v>61.5</v>
      </c>
      <c r="D498" s="5">
        <f t="shared" si="17"/>
        <v>23842</v>
      </c>
    </row>
    <row r="499" spans="1:4" x14ac:dyDescent="0.15">
      <c r="A499">
        <f t="shared" si="16"/>
        <v>23843</v>
      </c>
      <c r="B499" s="4">
        <v>61.5</v>
      </c>
      <c r="D499" s="5">
        <f t="shared" si="17"/>
        <v>23843</v>
      </c>
    </row>
    <row r="500" spans="1:4" x14ac:dyDescent="0.15">
      <c r="A500">
        <f t="shared" si="16"/>
        <v>23844</v>
      </c>
      <c r="B500" s="4">
        <v>61.5</v>
      </c>
      <c r="D500" s="5">
        <f t="shared" si="17"/>
        <v>23844</v>
      </c>
    </row>
    <row r="501" spans="1:4" x14ac:dyDescent="0.15">
      <c r="A501">
        <f t="shared" si="16"/>
        <v>23845</v>
      </c>
      <c r="B501" s="4">
        <v>61.5</v>
      </c>
      <c r="D501" s="5">
        <f t="shared" si="17"/>
        <v>23845</v>
      </c>
    </row>
    <row r="502" spans="1:4" x14ac:dyDescent="0.15">
      <c r="A502">
        <f t="shared" si="16"/>
        <v>23846</v>
      </c>
      <c r="B502" s="4">
        <v>61.5</v>
      </c>
      <c r="D502" s="5">
        <f t="shared" si="17"/>
        <v>23846</v>
      </c>
    </row>
    <row r="503" spans="1:4" x14ac:dyDescent="0.15">
      <c r="A503">
        <f t="shared" si="16"/>
        <v>23847</v>
      </c>
      <c r="B503" s="4">
        <v>61.5</v>
      </c>
      <c r="D503" s="5">
        <f t="shared" si="17"/>
        <v>23847</v>
      </c>
    </row>
    <row r="504" spans="1:4" x14ac:dyDescent="0.15">
      <c r="A504">
        <f t="shared" si="16"/>
        <v>23848</v>
      </c>
      <c r="B504" s="4">
        <v>61.5</v>
      </c>
      <c r="D504" s="5">
        <f t="shared" si="17"/>
        <v>23848</v>
      </c>
    </row>
    <row r="505" spans="1:4" x14ac:dyDescent="0.15">
      <c r="A505">
        <f t="shared" si="16"/>
        <v>23849</v>
      </c>
      <c r="B505" s="4">
        <v>61.5</v>
      </c>
      <c r="D505" s="5">
        <f t="shared" si="17"/>
        <v>23849</v>
      </c>
    </row>
    <row r="506" spans="1:4" x14ac:dyDescent="0.15">
      <c r="A506">
        <f t="shared" si="16"/>
        <v>23850</v>
      </c>
      <c r="B506" s="4">
        <v>61.5</v>
      </c>
      <c r="D506" s="5">
        <f t="shared" si="17"/>
        <v>23850</v>
      </c>
    </row>
    <row r="507" spans="1:4" x14ac:dyDescent="0.15">
      <c r="A507">
        <f t="shared" si="16"/>
        <v>23851</v>
      </c>
      <c r="B507" s="4">
        <v>61.5</v>
      </c>
      <c r="D507" s="5">
        <f t="shared" si="17"/>
        <v>23851</v>
      </c>
    </row>
    <row r="508" spans="1:4" x14ac:dyDescent="0.15">
      <c r="A508">
        <f t="shared" si="16"/>
        <v>23852</v>
      </c>
      <c r="B508" s="4">
        <v>61.5</v>
      </c>
      <c r="D508" s="5">
        <f t="shared" si="17"/>
        <v>23852</v>
      </c>
    </row>
    <row r="509" spans="1:4" x14ac:dyDescent="0.15">
      <c r="A509">
        <f t="shared" si="16"/>
        <v>23853</v>
      </c>
      <c r="B509" s="4">
        <v>61.5</v>
      </c>
      <c r="D509" s="5">
        <f t="shared" si="17"/>
        <v>23853</v>
      </c>
    </row>
    <row r="510" spans="1:4" x14ac:dyDescent="0.15">
      <c r="A510">
        <f t="shared" si="16"/>
        <v>23854</v>
      </c>
      <c r="B510" s="4">
        <v>61.5</v>
      </c>
      <c r="D510" s="5">
        <f t="shared" si="17"/>
        <v>23854</v>
      </c>
    </row>
    <row r="511" spans="1:4" x14ac:dyDescent="0.15">
      <c r="A511">
        <f t="shared" si="16"/>
        <v>23855</v>
      </c>
      <c r="B511" s="4">
        <v>61.5</v>
      </c>
      <c r="D511" s="5">
        <f t="shared" si="17"/>
        <v>23855</v>
      </c>
    </row>
    <row r="512" spans="1:4" x14ac:dyDescent="0.15">
      <c r="A512">
        <f t="shared" si="16"/>
        <v>23856</v>
      </c>
      <c r="B512" s="4">
        <v>61.5</v>
      </c>
      <c r="D512" s="5">
        <f t="shared" si="17"/>
        <v>23856</v>
      </c>
    </row>
    <row r="513" spans="1:4" x14ac:dyDescent="0.15">
      <c r="A513">
        <f t="shared" si="16"/>
        <v>23857</v>
      </c>
      <c r="B513" s="4">
        <v>61.5</v>
      </c>
      <c r="D513" s="5">
        <f t="shared" si="17"/>
        <v>23857</v>
      </c>
    </row>
    <row r="514" spans="1:4" x14ac:dyDescent="0.15">
      <c r="A514">
        <f t="shared" si="16"/>
        <v>23858</v>
      </c>
      <c r="B514" s="4">
        <v>61.5</v>
      </c>
      <c r="D514" s="5">
        <f t="shared" si="17"/>
        <v>23858</v>
      </c>
    </row>
    <row r="515" spans="1:4" x14ac:dyDescent="0.15">
      <c r="A515">
        <f t="shared" si="16"/>
        <v>23859</v>
      </c>
      <c r="B515" s="4">
        <v>61.5</v>
      </c>
      <c r="D515" s="5">
        <f t="shared" si="17"/>
        <v>23859</v>
      </c>
    </row>
    <row r="516" spans="1:4" x14ac:dyDescent="0.15">
      <c r="A516">
        <f t="shared" ref="A516:A579" si="18">+A515+1</f>
        <v>23860</v>
      </c>
      <c r="B516" s="4">
        <v>61.5</v>
      </c>
      <c r="D516" s="5">
        <f t="shared" ref="D516:D579" si="19">+D515+1</f>
        <v>23860</v>
      </c>
    </row>
    <row r="517" spans="1:4" x14ac:dyDescent="0.15">
      <c r="A517">
        <f t="shared" si="18"/>
        <v>23861</v>
      </c>
      <c r="B517" s="4">
        <v>61.5</v>
      </c>
      <c r="D517" s="5">
        <f t="shared" si="19"/>
        <v>23861</v>
      </c>
    </row>
    <row r="518" spans="1:4" x14ac:dyDescent="0.15">
      <c r="A518">
        <f t="shared" si="18"/>
        <v>23862</v>
      </c>
      <c r="B518" s="4">
        <v>61.5</v>
      </c>
      <c r="D518" s="5">
        <f t="shared" si="19"/>
        <v>23862</v>
      </c>
    </row>
    <row r="519" spans="1:4" x14ac:dyDescent="0.15">
      <c r="A519">
        <f t="shared" si="18"/>
        <v>23863</v>
      </c>
      <c r="B519" s="4">
        <v>61.5</v>
      </c>
      <c r="D519" s="5">
        <f t="shared" si="19"/>
        <v>23863</v>
      </c>
    </row>
    <row r="520" spans="1:4" x14ac:dyDescent="0.15">
      <c r="A520">
        <f t="shared" si="18"/>
        <v>23864</v>
      </c>
      <c r="B520" s="4">
        <v>61.5</v>
      </c>
      <c r="D520" s="5">
        <f t="shared" si="19"/>
        <v>23864</v>
      </c>
    </row>
    <row r="521" spans="1:4" x14ac:dyDescent="0.15">
      <c r="A521">
        <f t="shared" si="18"/>
        <v>23865</v>
      </c>
      <c r="B521" s="4">
        <v>61.5</v>
      </c>
      <c r="D521" s="5">
        <f t="shared" si="19"/>
        <v>23865</v>
      </c>
    </row>
    <row r="522" spans="1:4" x14ac:dyDescent="0.15">
      <c r="A522">
        <f t="shared" si="18"/>
        <v>23866</v>
      </c>
      <c r="B522" s="4">
        <v>61.5</v>
      </c>
      <c r="D522" s="5">
        <f t="shared" si="19"/>
        <v>23866</v>
      </c>
    </row>
    <row r="523" spans="1:4" x14ac:dyDescent="0.15">
      <c r="A523">
        <f t="shared" si="18"/>
        <v>23867</v>
      </c>
      <c r="B523" s="4">
        <v>61.5</v>
      </c>
      <c r="D523" s="5">
        <f t="shared" si="19"/>
        <v>23867</v>
      </c>
    </row>
    <row r="524" spans="1:4" x14ac:dyDescent="0.15">
      <c r="A524">
        <f t="shared" si="18"/>
        <v>23868</v>
      </c>
      <c r="B524" s="4">
        <v>61.5</v>
      </c>
      <c r="D524" s="5">
        <f t="shared" si="19"/>
        <v>23868</v>
      </c>
    </row>
    <row r="525" spans="1:4" x14ac:dyDescent="0.15">
      <c r="A525">
        <f t="shared" si="18"/>
        <v>23869</v>
      </c>
      <c r="B525" s="4">
        <v>61.5</v>
      </c>
      <c r="D525" s="5">
        <f t="shared" si="19"/>
        <v>23869</v>
      </c>
    </row>
    <row r="526" spans="1:4" x14ac:dyDescent="0.15">
      <c r="A526">
        <f t="shared" si="18"/>
        <v>23870</v>
      </c>
      <c r="B526" s="4">
        <v>61.5</v>
      </c>
      <c r="D526" s="5">
        <f t="shared" si="19"/>
        <v>23870</v>
      </c>
    </row>
    <row r="527" spans="1:4" x14ac:dyDescent="0.15">
      <c r="A527">
        <f t="shared" si="18"/>
        <v>23871</v>
      </c>
      <c r="B527" s="4">
        <v>61.5</v>
      </c>
      <c r="D527" s="5">
        <f t="shared" si="19"/>
        <v>23871</v>
      </c>
    </row>
    <row r="528" spans="1:4" x14ac:dyDescent="0.15">
      <c r="A528">
        <f t="shared" si="18"/>
        <v>23872</v>
      </c>
      <c r="B528" s="4">
        <v>61.5</v>
      </c>
      <c r="D528" s="5">
        <f t="shared" si="19"/>
        <v>23872</v>
      </c>
    </row>
    <row r="529" spans="1:4" x14ac:dyDescent="0.15">
      <c r="A529">
        <f t="shared" si="18"/>
        <v>23873</v>
      </c>
      <c r="B529" s="4">
        <v>61.5</v>
      </c>
      <c r="D529" s="5">
        <f t="shared" si="19"/>
        <v>23873</v>
      </c>
    </row>
    <row r="530" spans="1:4" x14ac:dyDescent="0.15">
      <c r="A530">
        <f t="shared" si="18"/>
        <v>23874</v>
      </c>
      <c r="B530" s="4">
        <v>61.5</v>
      </c>
      <c r="D530" s="5">
        <f t="shared" si="19"/>
        <v>23874</v>
      </c>
    </row>
    <row r="531" spans="1:4" x14ac:dyDescent="0.15">
      <c r="A531">
        <f t="shared" si="18"/>
        <v>23875</v>
      </c>
      <c r="B531" s="4">
        <v>61.5</v>
      </c>
      <c r="D531" s="5">
        <f t="shared" si="19"/>
        <v>23875</v>
      </c>
    </row>
    <row r="532" spans="1:4" x14ac:dyDescent="0.15">
      <c r="A532">
        <f t="shared" si="18"/>
        <v>23876</v>
      </c>
      <c r="B532" s="4">
        <v>61.5</v>
      </c>
      <c r="D532" s="5">
        <f t="shared" si="19"/>
        <v>23876</v>
      </c>
    </row>
    <row r="533" spans="1:4" x14ac:dyDescent="0.15">
      <c r="A533">
        <f t="shared" si="18"/>
        <v>23877</v>
      </c>
      <c r="B533" s="4">
        <v>61.5</v>
      </c>
      <c r="D533" s="5">
        <f t="shared" si="19"/>
        <v>23877</v>
      </c>
    </row>
    <row r="534" spans="1:4" x14ac:dyDescent="0.15">
      <c r="A534">
        <f t="shared" si="18"/>
        <v>23878</v>
      </c>
      <c r="B534" s="4">
        <v>61.5</v>
      </c>
      <c r="D534" s="5">
        <f t="shared" si="19"/>
        <v>23878</v>
      </c>
    </row>
    <row r="535" spans="1:4" x14ac:dyDescent="0.15">
      <c r="A535">
        <f t="shared" si="18"/>
        <v>23879</v>
      </c>
      <c r="B535" s="4">
        <v>61.5</v>
      </c>
      <c r="D535" s="5">
        <f t="shared" si="19"/>
        <v>23879</v>
      </c>
    </row>
    <row r="536" spans="1:4" x14ac:dyDescent="0.15">
      <c r="A536">
        <f t="shared" si="18"/>
        <v>23880</v>
      </c>
      <c r="B536" s="4">
        <v>61.5</v>
      </c>
      <c r="D536" s="5">
        <f t="shared" si="19"/>
        <v>23880</v>
      </c>
    </row>
    <row r="537" spans="1:4" x14ac:dyDescent="0.15">
      <c r="A537">
        <f t="shared" si="18"/>
        <v>23881</v>
      </c>
      <c r="B537" s="4">
        <v>61.5</v>
      </c>
      <c r="D537" s="5">
        <f t="shared" si="19"/>
        <v>23881</v>
      </c>
    </row>
    <row r="538" spans="1:4" x14ac:dyDescent="0.15">
      <c r="A538">
        <f t="shared" si="18"/>
        <v>23882</v>
      </c>
      <c r="B538" s="4">
        <v>61.5</v>
      </c>
      <c r="D538" s="5">
        <f t="shared" si="19"/>
        <v>23882</v>
      </c>
    </row>
    <row r="539" spans="1:4" x14ac:dyDescent="0.15">
      <c r="A539">
        <f t="shared" si="18"/>
        <v>23883</v>
      </c>
      <c r="B539" s="4">
        <v>61.5</v>
      </c>
      <c r="D539" s="5">
        <f t="shared" si="19"/>
        <v>23883</v>
      </c>
    </row>
    <row r="540" spans="1:4" x14ac:dyDescent="0.15">
      <c r="A540">
        <f t="shared" si="18"/>
        <v>23884</v>
      </c>
      <c r="B540" s="4">
        <v>61.5</v>
      </c>
      <c r="D540" s="5">
        <f t="shared" si="19"/>
        <v>23884</v>
      </c>
    </row>
    <row r="541" spans="1:4" x14ac:dyDescent="0.15">
      <c r="A541">
        <f t="shared" si="18"/>
        <v>23885</v>
      </c>
      <c r="B541" s="4">
        <v>61.5</v>
      </c>
      <c r="D541" s="5">
        <f t="shared" si="19"/>
        <v>23885</v>
      </c>
    </row>
    <row r="542" spans="1:4" x14ac:dyDescent="0.15">
      <c r="A542">
        <f t="shared" si="18"/>
        <v>23886</v>
      </c>
      <c r="B542" s="4">
        <v>61.5</v>
      </c>
      <c r="D542" s="5">
        <f t="shared" si="19"/>
        <v>23886</v>
      </c>
    </row>
    <row r="543" spans="1:4" x14ac:dyDescent="0.15">
      <c r="A543">
        <f t="shared" si="18"/>
        <v>23887</v>
      </c>
      <c r="B543" s="4">
        <v>61.5</v>
      </c>
      <c r="D543" s="5">
        <f t="shared" si="19"/>
        <v>23887</v>
      </c>
    </row>
    <row r="544" spans="1:4" x14ac:dyDescent="0.15">
      <c r="A544">
        <f t="shared" si="18"/>
        <v>23888</v>
      </c>
      <c r="B544" s="4">
        <v>61.5</v>
      </c>
      <c r="D544" s="5">
        <f t="shared" si="19"/>
        <v>23888</v>
      </c>
    </row>
    <row r="545" spans="1:4" x14ac:dyDescent="0.15">
      <c r="A545">
        <f t="shared" si="18"/>
        <v>23889</v>
      </c>
      <c r="B545" s="4">
        <v>61.5</v>
      </c>
      <c r="D545" s="5">
        <f t="shared" si="19"/>
        <v>23889</v>
      </c>
    </row>
    <row r="546" spans="1:4" x14ac:dyDescent="0.15">
      <c r="A546">
        <f t="shared" si="18"/>
        <v>23890</v>
      </c>
      <c r="B546" s="4">
        <v>61.5</v>
      </c>
      <c r="D546" s="5">
        <f t="shared" si="19"/>
        <v>23890</v>
      </c>
    </row>
    <row r="547" spans="1:4" x14ac:dyDescent="0.15">
      <c r="A547">
        <f t="shared" si="18"/>
        <v>23891</v>
      </c>
      <c r="B547" s="4">
        <v>61.5</v>
      </c>
      <c r="D547" s="5">
        <f t="shared" si="19"/>
        <v>23891</v>
      </c>
    </row>
    <row r="548" spans="1:4" x14ac:dyDescent="0.15">
      <c r="A548">
        <f t="shared" si="18"/>
        <v>23892</v>
      </c>
      <c r="B548" s="4">
        <v>61.5</v>
      </c>
      <c r="D548" s="5">
        <f t="shared" si="19"/>
        <v>23892</v>
      </c>
    </row>
    <row r="549" spans="1:4" x14ac:dyDescent="0.15">
      <c r="A549">
        <f t="shared" si="18"/>
        <v>23893</v>
      </c>
      <c r="B549" s="4">
        <v>61.5</v>
      </c>
      <c r="D549" s="5">
        <f t="shared" si="19"/>
        <v>23893</v>
      </c>
    </row>
    <row r="550" spans="1:4" x14ac:dyDescent="0.15">
      <c r="A550">
        <f t="shared" si="18"/>
        <v>23894</v>
      </c>
      <c r="B550" s="4">
        <v>61.5</v>
      </c>
      <c r="D550" s="5">
        <f t="shared" si="19"/>
        <v>23894</v>
      </c>
    </row>
    <row r="551" spans="1:4" x14ac:dyDescent="0.15">
      <c r="A551">
        <f t="shared" si="18"/>
        <v>23895</v>
      </c>
      <c r="B551" s="4">
        <v>62</v>
      </c>
      <c r="D551" s="5">
        <f t="shared" si="19"/>
        <v>23895</v>
      </c>
    </row>
    <row r="552" spans="1:4" x14ac:dyDescent="0.15">
      <c r="A552">
        <f t="shared" si="18"/>
        <v>23896</v>
      </c>
      <c r="B552" s="4">
        <v>62</v>
      </c>
      <c r="D552" s="5">
        <f t="shared" si="19"/>
        <v>23896</v>
      </c>
    </row>
    <row r="553" spans="1:4" x14ac:dyDescent="0.15">
      <c r="A553">
        <f t="shared" si="18"/>
        <v>23897</v>
      </c>
      <c r="B553" s="4">
        <v>62</v>
      </c>
      <c r="D553" s="5">
        <f t="shared" si="19"/>
        <v>23897</v>
      </c>
    </row>
    <row r="554" spans="1:4" x14ac:dyDescent="0.15">
      <c r="A554">
        <f t="shared" si="18"/>
        <v>23898</v>
      </c>
      <c r="B554" s="4">
        <v>62</v>
      </c>
      <c r="D554" s="5">
        <f t="shared" si="19"/>
        <v>23898</v>
      </c>
    </row>
    <row r="555" spans="1:4" x14ac:dyDescent="0.15">
      <c r="A555">
        <f t="shared" si="18"/>
        <v>23899</v>
      </c>
      <c r="B555" s="4">
        <v>62</v>
      </c>
      <c r="D555" s="5">
        <f t="shared" si="19"/>
        <v>23899</v>
      </c>
    </row>
    <row r="556" spans="1:4" x14ac:dyDescent="0.15">
      <c r="A556">
        <f t="shared" si="18"/>
        <v>23900</v>
      </c>
      <c r="B556" s="4">
        <v>62</v>
      </c>
      <c r="D556" s="5">
        <f t="shared" si="19"/>
        <v>23900</v>
      </c>
    </row>
    <row r="557" spans="1:4" x14ac:dyDescent="0.15">
      <c r="A557">
        <f t="shared" si="18"/>
        <v>23901</v>
      </c>
      <c r="B557" s="4">
        <v>62</v>
      </c>
      <c r="D557" s="5">
        <f t="shared" si="19"/>
        <v>23901</v>
      </c>
    </row>
    <row r="558" spans="1:4" x14ac:dyDescent="0.15">
      <c r="A558">
        <f t="shared" si="18"/>
        <v>23902</v>
      </c>
      <c r="B558" s="4">
        <v>62</v>
      </c>
      <c r="D558" s="5">
        <f t="shared" si="19"/>
        <v>23902</v>
      </c>
    </row>
    <row r="559" spans="1:4" x14ac:dyDescent="0.15">
      <c r="A559">
        <f t="shared" si="18"/>
        <v>23903</v>
      </c>
      <c r="B559" s="4">
        <v>62</v>
      </c>
      <c r="D559" s="5">
        <f t="shared" si="19"/>
        <v>23903</v>
      </c>
    </row>
    <row r="560" spans="1:4" x14ac:dyDescent="0.15">
      <c r="A560">
        <f t="shared" si="18"/>
        <v>23904</v>
      </c>
      <c r="B560" s="4">
        <v>62</v>
      </c>
      <c r="D560" s="5">
        <f t="shared" si="19"/>
        <v>23904</v>
      </c>
    </row>
    <row r="561" spans="1:4" x14ac:dyDescent="0.15">
      <c r="A561">
        <f t="shared" si="18"/>
        <v>23905</v>
      </c>
      <c r="B561" s="4">
        <v>62</v>
      </c>
      <c r="D561" s="5">
        <f t="shared" si="19"/>
        <v>23905</v>
      </c>
    </row>
    <row r="562" spans="1:4" x14ac:dyDescent="0.15">
      <c r="A562">
        <f t="shared" si="18"/>
        <v>23906</v>
      </c>
      <c r="B562" s="4">
        <v>62</v>
      </c>
      <c r="D562" s="5">
        <f t="shared" si="19"/>
        <v>23906</v>
      </c>
    </row>
    <row r="563" spans="1:4" x14ac:dyDescent="0.15">
      <c r="A563">
        <f t="shared" si="18"/>
        <v>23907</v>
      </c>
      <c r="B563" s="4">
        <v>62</v>
      </c>
      <c r="D563" s="5">
        <f t="shared" si="19"/>
        <v>23907</v>
      </c>
    </row>
    <row r="564" spans="1:4" x14ac:dyDescent="0.15">
      <c r="A564">
        <f t="shared" si="18"/>
        <v>23908</v>
      </c>
      <c r="B564" s="4">
        <v>62</v>
      </c>
      <c r="D564" s="5">
        <f t="shared" si="19"/>
        <v>23908</v>
      </c>
    </row>
    <row r="565" spans="1:4" x14ac:dyDescent="0.15">
      <c r="A565">
        <f t="shared" si="18"/>
        <v>23909</v>
      </c>
      <c r="B565" s="4">
        <v>62</v>
      </c>
      <c r="D565" s="5">
        <f t="shared" si="19"/>
        <v>23909</v>
      </c>
    </row>
    <row r="566" spans="1:4" x14ac:dyDescent="0.15">
      <c r="A566">
        <f t="shared" si="18"/>
        <v>23910</v>
      </c>
      <c r="B566" s="4">
        <v>62</v>
      </c>
      <c r="D566" s="5">
        <f t="shared" si="19"/>
        <v>23910</v>
      </c>
    </row>
    <row r="567" spans="1:4" x14ac:dyDescent="0.15">
      <c r="A567">
        <f t="shared" si="18"/>
        <v>23911</v>
      </c>
      <c r="B567" s="4">
        <v>62</v>
      </c>
      <c r="D567" s="5">
        <f t="shared" si="19"/>
        <v>23911</v>
      </c>
    </row>
    <row r="568" spans="1:4" x14ac:dyDescent="0.15">
      <c r="A568">
        <f t="shared" si="18"/>
        <v>23912</v>
      </c>
      <c r="B568" s="4">
        <v>62</v>
      </c>
      <c r="D568" s="5">
        <f t="shared" si="19"/>
        <v>23912</v>
      </c>
    </row>
    <row r="569" spans="1:4" x14ac:dyDescent="0.15">
      <c r="A569">
        <f t="shared" si="18"/>
        <v>23913</v>
      </c>
      <c r="B569" s="4">
        <v>62</v>
      </c>
      <c r="D569" s="5">
        <f t="shared" si="19"/>
        <v>23913</v>
      </c>
    </row>
    <row r="570" spans="1:4" x14ac:dyDescent="0.15">
      <c r="A570">
        <f t="shared" si="18"/>
        <v>23914</v>
      </c>
      <c r="B570" s="4">
        <v>62</v>
      </c>
      <c r="D570" s="5">
        <f t="shared" si="19"/>
        <v>23914</v>
      </c>
    </row>
    <row r="571" spans="1:4" x14ac:dyDescent="0.15">
      <c r="A571">
        <f t="shared" si="18"/>
        <v>23915</v>
      </c>
      <c r="B571" s="4">
        <v>62</v>
      </c>
      <c r="D571" s="5">
        <f t="shared" si="19"/>
        <v>23915</v>
      </c>
    </row>
    <row r="572" spans="1:4" x14ac:dyDescent="0.15">
      <c r="A572">
        <f t="shared" si="18"/>
        <v>23916</v>
      </c>
      <c r="B572" s="4">
        <v>62</v>
      </c>
      <c r="D572" s="5">
        <f t="shared" si="19"/>
        <v>23916</v>
      </c>
    </row>
    <row r="573" spans="1:4" x14ac:dyDescent="0.15">
      <c r="A573">
        <f t="shared" si="18"/>
        <v>23917</v>
      </c>
      <c r="B573" s="4">
        <v>62</v>
      </c>
      <c r="D573" s="5">
        <f t="shared" si="19"/>
        <v>23917</v>
      </c>
    </row>
    <row r="574" spans="1:4" x14ac:dyDescent="0.15">
      <c r="A574">
        <f t="shared" si="18"/>
        <v>23918</v>
      </c>
      <c r="B574" s="4">
        <v>62</v>
      </c>
      <c r="D574" s="5">
        <f t="shared" si="19"/>
        <v>23918</v>
      </c>
    </row>
    <row r="575" spans="1:4" x14ac:dyDescent="0.15">
      <c r="A575">
        <f t="shared" si="18"/>
        <v>23919</v>
      </c>
      <c r="B575" s="4">
        <v>62</v>
      </c>
      <c r="D575" s="5">
        <f t="shared" si="19"/>
        <v>23919</v>
      </c>
    </row>
    <row r="576" spans="1:4" x14ac:dyDescent="0.15">
      <c r="A576">
        <f t="shared" si="18"/>
        <v>23920</v>
      </c>
      <c r="B576" s="4">
        <v>62</v>
      </c>
      <c r="D576" s="5">
        <f t="shared" si="19"/>
        <v>23920</v>
      </c>
    </row>
    <row r="577" spans="1:4" x14ac:dyDescent="0.15">
      <c r="A577">
        <f t="shared" si="18"/>
        <v>23921</v>
      </c>
      <c r="B577" s="4">
        <v>62</v>
      </c>
      <c r="D577" s="5">
        <f t="shared" si="19"/>
        <v>23921</v>
      </c>
    </row>
    <row r="578" spans="1:4" x14ac:dyDescent="0.15">
      <c r="A578">
        <f t="shared" si="18"/>
        <v>23922</v>
      </c>
      <c r="B578" s="4">
        <v>62</v>
      </c>
      <c r="D578" s="5">
        <f t="shared" si="19"/>
        <v>23922</v>
      </c>
    </row>
    <row r="579" spans="1:4" x14ac:dyDescent="0.15">
      <c r="A579">
        <f t="shared" si="18"/>
        <v>23923</v>
      </c>
      <c r="B579" s="4">
        <v>62</v>
      </c>
      <c r="D579" s="5">
        <f t="shared" si="19"/>
        <v>23923</v>
      </c>
    </row>
    <row r="580" spans="1:4" x14ac:dyDescent="0.15">
      <c r="A580">
        <f t="shared" ref="A580:A643" si="20">+A579+1</f>
        <v>23924</v>
      </c>
      <c r="B580" s="4">
        <v>62</v>
      </c>
      <c r="D580" s="5">
        <f t="shared" ref="D580:D643" si="21">+D579+1</f>
        <v>23924</v>
      </c>
    </row>
    <row r="581" spans="1:4" x14ac:dyDescent="0.15">
      <c r="A581">
        <f t="shared" si="20"/>
        <v>23925</v>
      </c>
      <c r="B581" s="4">
        <v>62</v>
      </c>
      <c r="D581" s="5">
        <f t="shared" si="21"/>
        <v>23925</v>
      </c>
    </row>
    <row r="582" spans="1:4" x14ac:dyDescent="0.15">
      <c r="A582">
        <f t="shared" si="20"/>
        <v>23926</v>
      </c>
      <c r="B582" s="4">
        <v>62</v>
      </c>
      <c r="D582" s="5">
        <f t="shared" si="21"/>
        <v>23926</v>
      </c>
    </row>
    <row r="583" spans="1:4" x14ac:dyDescent="0.15">
      <c r="A583">
        <f t="shared" si="20"/>
        <v>23927</v>
      </c>
      <c r="B583" s="4">
        <v>62</v>
      </c>
      <c r="D583" s="5">
        <f t="shared" si="21"/>
        <v>23927</v>
      </c>
    </row>
    <row r="584" spans="1:4" x14ac:dyDescent="0.15">
      <c r="A584">
        <f t="shared" si="20"/>
        <v>23928</v>
      </c>
      <c r="B584" s="4">
        <v>62</v>
      </c>
      <c r="D584" s="5">
        <f t="shared" si="21"/>
        <v>23928</v>
      </c>
    </row>
    <row r="585" spans="1:4" x14ac:dyDescent="0.15">
      <c r="A585">
        <f t="shared" si="20"/>
        <v>23929</v>
      </c>
      <c r="B585" s="4">
        <v>62</v>
      </c>
      <c r="D585" s="5">
        <f t="shared" si="21"/>
        <v>23929</v>
      </c>
    </row>
    <row r="586" spans="1:4" x14ac:dyDescent="0.15">
      <c r="A586">
        <f t="shared" si="20"/>
        <v>23930</v>
      </c>
      <c r="B586" s="4">
        <v>62</v>
      </c>
      <c r="D586" s="5">
        <f t="shared" si="21"/>
        <v>23930</v>
      </c>
    </row>
    <row r="587" spans="1:4" x14ac:dyDescent="0.15">
      <c r="A587">
        <f t="shared" si="20"/>
        <v>23931</v>
      </c>
      <c r="B587" s="4">
        <v>62</v>
      </c>
      <c r="D587" s="5">
        <f t="shared" si="21"/>
        <v>23931</v>
      </c>
    </row>
    <row r="588" spans="1:4" x14ac:dyDescent="0.15">
      <c r="A588">
        <f t="shared" si="20"/>
        <v>23932</v>
      </c>
      <c r="B588" s="4">
        <v>62</v>
      </c>
      <c r="D588" s="5">
        <f t="shared" si="21"/>
        <v>23932</v>
      </c>
    </row>
    <row r="589" spans="1:4" x14ac:dyDescent="0.15">
      <c r="A589">
        <f t="shared" si="20"/>
        <v>23933</v>
      </c>
      <c r="B589" s="4">
        <v>62</v>
      </c>
      <c r="D589" s="5">
        <f t="shared" si="21"/>
        <v>23933</v>
      </c>
    </row>
    <row r="590" spans="1:4" x14ac:dyDescent="0.15">
      <c r="A590">
        <f t="shared" si="20"/>
        <v>23934</v>
      </c>
      <c r="B590" s="4">
        <v>62</v>
      </c>
      <c r="D590" s="5">
        <f t="shared" si="21"/>
        <v>23934</v>
      </c>
    </row>
    <row r="591" spans="1:4" x14ac:dyDescent="0.15">
      <c r="A591">
        <f t="shared" si="20"/>
        <v>23935</v>
      </c>
      <c r="B591" s="4">
        <v>62</v>
      </c>
      <c r="D591" s="5">
        <f t="shared" si="21"/>
        <v>23935</v>
      </c>
    </row>
    <row r="592" spans="1:4" x14ac:dyDescent="0.15">
      <c r="A592">
        <f t="shared" si="20"/>
        <v>23936</v>
      </c>
      <c r="B592" s="4">
        <v>62</v>
      </c>
      <c r="D592" s="5">
        <f t="shared" si="21"/>
        <v>23936</v>
      </c>
    </row>
    <row r="593" spans="1:4" x14ac:dyDescent="0.15">
      <c r="A593">
        <f t="shared" si="20"/>
        <v>23937</v>
      </c>
      <c r="B593" s="4">
        <v>62</v>
      </c>
      <c r="D593" s="5">
        <f t="shared" si="21"/>
        <v>23937</v>
      </c>
    </row>
    <row r="594" spans="1:4" x14ac:dyDescent="0.15">
      <c r="A594">
        <f t="shared" si="20"/>
        <v>23938</v>
      </c>
      <c r="B594" s="4">
        <v>62</v>
      </c>
      <c r="D594" s="5">
        <f t="shared" si="21"/>
        <v>23938</v>
      </c>
    </row>
    <row r="595" spans="1:4" x14ac:dyDescent="0.15">
      <c r="A595">
        <f t="shared" si="20"/>
        <v>23939</v>
      </c>
      <c r="B595" s="4">
        <v>62</v>
      </c>
      <c r="D595" s="5">
        <f t="shared" si="21"/>
        <v>23939</v>
      </c>
    </row>
    <row r="596" spans="1:4" x14ac:dyDescent="0.15">
      <c r="A596">
        <f t="shared" si="20"/>
        <v>23940</v>
      </c>
      <c r="B596" s="4">
        <v>62</v>
      </c>
      <c r="D596" s="5">
        <f t="shared" si="21"/>
        <v>23940</v>
      </c>
    </row>
    <row r="597" spans="1:4" x14ac:dyDescent="0.15">
      <c r="A597">
        <f t="shared" si="20"/>
        <v>23941</v>
      </c>
      <c r="B597" s="4">
        <v>62</v>
      </c>
      <c r="D597" s="5">
        <f t="shared" si="21"/>
        <v>23941</v>
      </c>
    </row>
    <row r="598" spans="1:4" x14ac:dyDescent="0.15">
      <c r="A598">
        <f t="shared" si="20"/>
        <v>23942</v>
      </c>
      <c r="B598" s="4">
        <v>62</v>
      </c>
      <c r="D598" s="5">
        <f t="shared" si="21"/>
        <v>23942</v>
      </c>
    </row>
    <row r="599" spans="1:4" x14ac:dyDescent="0.15">
      <c r="A599">
        <f t="shared" si="20"/>
        <v>23943</v>
      </c>
      <c r="B599" s="4">
        <v>62</v>
      </c>
      <c r="D599" s="5">
        <f t="shared" si="21"/>
        <v>23943</v>
      </c>
    </row>
    <row r="600" spans="1:4" x14ac:dyDescent="0.15">
      <c r="A600">
        <f t="shared" si="20"/>
        <v>23944</v>
      </c>
      <c r="B600" s="4">
        <v>62</v>
      </c>
      <c r="D600" s="5">
        <f t="shared" si="21"/>
        <v>23944</v>
      </c>
    </row>
    <row r="601" spans="1:4" x14ac:dyDescent="0.15">
      <c r="A601">
        <f t="shared" si="20"/>
        <v>23945</v>
      </c>
      <c r="B601" s="4">
        <v>62</v>
      </c>
      <c r="D601" s="5">
        <f t="shared" si="21"/>
        <v>23945</v>
      </c>
    </row>
    <row r="602" spans="1:4" x14ac:dyDescent="0.15">
      <c r="A602">
        <f t="shared" si="20"/>
        <v>23946</v>
      </c>
      <c r="B602" s="4">
        <v>62</v>
      </c>
      <c r="D602" s="5">
        <f t="shared" si="21"/>
        <v>23946</v>
      </c>
    </row>
    <row r="603" spans="1:4" x14ac:dyDescent="0.15">
      <c r="A603">
        <f t="shared" si="20"/>
        <v>23947</v>
      </c>
      <c r="B603" s="4">
        <v>62</v>
      </c>
      <c r="D603" s="5">
        <f t="shared" si="21"/>
        <v>23947</v>
      </c>
    </row>
    <row r="604" spans="1:4" x14ac:dyDescent="0.15">
      <c r="A604">
        <f t="shared" si="20"/>
        <v>23948</v>
      </c>
      <c r="B604" s="4">
        <v>62</v>
      </c>
      <c r="D604" s="5">
        <f t="shared" si="21"/>
        <v>23948</v>
      </c>
    </row>
    <row r="605" spans="1:4" x14ac:dyDescent="0.15">
      <c r="A605">
        <f t="shared" si="20"/>
        <v>23949</v>
      </c>
      <c r="B605" s="4">
        <v>62</v>
      </c>
      <c r="D605" s="5">
        <f t="shared" si="21"/>
        <v>23949</v>
      </c>
    </row>
    <row r="606" spans="1:4" x14ac:dyDescent="0.15">
      <c r="A606">
        <f t="shared" si="20"/>
        <v>23950</v>
      </c>
      <c r="B606" s="4">
        <v>62</v>
      </c>
      <c r="D606" s="5">
        <f t="shared" si="21"/>
        <v>23950</v>
      </c>
    </row>
    <row r="607" spans="1:4" x14ac:dyDescent="0.15">
      <c r="A607">
        <f t="shared" si="20"/>
        <v>23951</v>
      </c>
      <c r="B607" s="4">
        <v>62</v>
      </c>
      <c r="D607" s="5">
        <f t="shared" si="21"/>
        <v>23951</v>
      </c>
    </row>
    <row r="608" spans="1:4" x14ac:dyDescent="0.15">
      <c r="A608">
        <f t="shared" si="20"/>
        <v>23952</v>
      </c>
      <c r="B608" s="4">
        <v>62</v>
      </c>
      <c r="D608" s="5">
        <f t="shared" si="21"/>
        <v>23952</v>
      </c>
    </row>
    <row r="609" spans="1:4" x14ac:dyDescent="0.15">
      <c r="A609">
        <f t="shared" si="20"/>
        <v>23953</v>
      </c>
      <c r="B609" s="4">
        <v>62</v>
      </c>
      <c r="D609" s="5">
        <f t="shared" si="21"/>
        <v>23953</v>
      </c>
    </row>
    <row r="610" spans="1:4" x14ac:dyDescent="0.15">
      <c r="A610">
        <f t="shared" si="20"/>
        <v>23954</v>
      </c>
      <c r="B610" s="4">
        <v>62</v>
      </c>
      <c r="D610" s="5">
        <f t="shared" si="21"/>
        <v>23954</v>
      </c>
    </row>
    <row r="611" spans="1:4" x14ac:dyDescent="0.15">
      <c r="A611">
        <f t="shared" si="20"/>
        <v>23955</v>
      </c>
      <c r="B611" s="4">
        <v>62</v>
      </c>
      <c r="D611" s="5">
        <f t="shared" si="21"/>
        <v>23955</v>
      </c>
    </row>
    <row r="612" spans="1:4" x14ac:dyDescent="0.15">
      <c r="A612">
        <f t="shared" si="20"/>
        <v>23956</v>
      </c>
      <c r="B612" s="4">
        <v>62</v>
      </c>
      <c r="D612" s="5">
        <f t="shared" si="21"/>
        <v>23956</v>
      </c>
    </row>
    <row r="613" spans="1:4" x14ac:dyDescent="0.15">
      <c r="A613">
        <f t="shared" si="20"/>
        <v>23957</v>
      </c>
      <c r="B613" s="4">
        <v>62</v>
      </c>
      <c r="D613" s="5">
        <f t="shared" si="21"/>
        <v>23957</v>
      </c>
    </row>
    <row r="614" spans="1:4" x14ac:dyDescent="0.15">
      <c r="A614">
        <f t="shared" si="20"/>
        <v>23958</v>
      </c>
      <c r="B614" s="4">
        <v>62</v>
      </c>
      <c r="D614" s="5">
        <f t="shared" si="21"/>
        <v>23958</v>
      </c>
    </row>
    <row r="615" spans="1:4" x14ac:dyDescent="0.15">
      <c r="A615">
        <f t="shared" si="20"/>
        <v>23959</v>
      </c>
      <c r="B615" s="4">
        <v>62</v>
      </c>
      <c r="D615" s="5">
        <f t="shared" si="21"/>
        <v>23959</v>
      </c>
    </row>
    <row r="616" spans="1:4" x14ac:dyDescent="0.15">
      <c r="A616">
        <f t="shared" si="20"/>
        <v>23960</v>
      </c>
      <c r="B616" s="4">
        <v>62</v>
      </c>
      <c r="D616" s="5">
        <f t="shared" si="21"/>
        <v>23960</v>
      </c>
    </row>
    <row r="617" spans="1:4" x14ac:dyDescent="0.15">
      <c r="A617">
        <f t="shared" si="20"/>
        <v>23961</v>
      </c>
      <c r="B617" s="4">
        <v>62</v>
      </c>
      <c r="D617" s="5">
        <f t="shared" si="21"/>
        <v>23961</v>
      </c>
    </row>
    <row r="618" spans="1:4" x14ac:dyDescent="0.15">
      <c r="A618">
        <f t="shared" si="20"/>
        <v>23962</v>
      </c>
      <c r="B618" s="4">
        <v>62</v>
      </c>
      <c r="D618" s="5">
        <f t="shared" si="21"/>
        <v>23962</v>
      </c>
    </row>
    <row r="619" spans="1:4" x14ac:dyDescent="0.15">
      <c r="A619">
        <f t="shared" si="20"/>
        <v>23963</v>
      </c>
      <c r="B619" s="4">
        <v>62</v>
      </c>
      <c r="D619" s="5">
        <f t="shared" si="21"/>
        <v>23963</v>
      </c>
    </row>
    <row r="620" spans="1:4" x14ac:dyDescent="0.15">
      <c r="A620">
        <f t="shared" si="20"/>
        <v>23964</v>
      </c>
      <c r="B620" s="4">
        <v>62</v>
      </c>
      <c r="D620" s="5">
        <f t="shared" si="21"/>
        <v>23964</v>
      </c>
    </row>
    <row r="621" spans="1:4" x14ac:dyDescent="0.15">
      <c r="A621">
        <f t="shared" si="20"/>
        <v>23965</v>
      </c>
      <c r="B621" s="4">
        <v>62</v>
      </c>
      <c r="D621" s="5">
        <f t="shared" si="21"/>
        <v>23965</v>
      </c>
    </row>
    <row r="622" spans="1:4" x14ac:dyDescent="0.15">
      <c r="A622">
        <f t="shared" si="20"/>
        <v>23966</v>
      </c>
      <c r="B622" s="4">
        <v>62</v>
      </c>
      <c r="D622" s="5">
        <f t="shared" si="21"/>
        <v>23966</v>
      </c>
    </row>
    <row r="623" spans="1:4" x14ac:dyDescent="0.15">
      <c r="A623">
        <f t="shared" si="20"/>
        <v>23967</v>
      </c>
      <c r="B623" s="4">
        <v>62</v>
      </c>
      <c r="D623" s="5">
        <f t="shared" si="21"/>
        <v>23967</v>
      </c>
    </row>
    <row r="624" spans="1:4" x14ac:dyDescent="0.15">
      <c r="A624">
        <f t="shared" si="20"/>
        <v>23968</v>
      </c>
      <c r="B624" s="4">
        <v>62</v>
      </c>
      <c r="D624" s="5">
        <f t="shared" si="21"/>
        <v>23968</v>
      </c>
    </row>
    <row r="625" spans="1:4" x14ac:dyDescent="0.15">
      <c r="A625">
        <f t="shared" si="20"/>
        <v>23969</v>
      </c>
      <c r="B625" s="4">
        <v>62</v>
      </c>
      <c r="D625" s="5">
        <f t="shared" si="21"/>
        <v>23969</v>
      </c>
    </row>
    <row r="626" spans="1:4" x14ac:dyDescent="0.15">
      <c r="A626">
        <f t="shared" si="20"/>
        <v>23970</v>
      </c>
      <c r="B626" s="4">
        <v>62</v>
      </c>
      <c r="D626" s="5">
        <f t="shared" si="21"/>
        <v>23970</v>
      </c>
    </row>
    <row r="627" spans="1:4" x14ac:dyDescent="0.15">
      <c r="A627">
        <f t="shared" si="20"/>
        <v>23971</v>
      </c>
      <c r="B627" s="4">
        <v>62</v>
      </c>
      <c r="D627" s="5">
        <f t="shared" si="21"/>
        <v>23971</v>
      </c>
    </row>
    <row r="628" spans="1:4" x14ac:dyDescent="0.15">
      <c r="A628">
        <f t="shared" si="20"/>
        <v>23972</v>
      </c>
      <c r="B628" s="4">
        <v>62</v>
      </c>
      <c r="D628" s="5">
        <f t="shared" si="21"/>
        <v>23972</v>
      </c>
    </row>
    <row r="629" spans="1:4" x14ac:dyDescent="0.15">
      <c r="A629">
        <f t="shared" si="20"/>
        <v>23973</v>
      </c>
      <c r="B629" s="4">
        <v>62</v>
      </c>
      <c r="D629" s="5">
        <f t="shared" si="21"/>
        <v>23973</v>
      </c>
    </row>
    <row r="630" spans="1:4" x14ac:dyDescent="0.15">
      <c r="A630">
        <f t="shared" si="20"/>
        <v>23974</v>
      </c>
      <c r="B630" s="4">
        <v>62</v>
      </c>
      <c r="D630" s="5">
        <f t="shared" si="21"/>
        <v>23974</v>
      </c>
    </row>
    <row r="631" spans="1:4" x14ac:dyDescent="0.15">
      <c r="A631">
        <f t="shared" si="20"/>
        <v>23975</v>
      </c>
      <c r="B631" s="4">
        <v>62</v>
      </c>
      <c r="D631" s="5">
        <f t="shared" si="21"/>
        <v>23975</v>
      </c>
    </row>
    <row r="632" spans="1:4" x14ac:dyDescent="0.15">
      <c r="A632">
        <f t="shared" si="20"/>
        <v>23976</v>
      </c>
      <c r="B632" s="4">
        <v>62</v>
      </c>
      <c r="D632" s="5">
        <f t="shared" si="21"/>
        <v>23976</v>
      </c>
    </row>
    <row r="633" spans="1:4" x14ac:dyDescent="0.15">
      <c r="A633">
        <f t="shared" si="20"/>
        <v>23977</v>
      </c>
      <c r="B633" s="4">
        <v>62</v>
      </c>
      <c r="D633" s="5">
        <f t="shared" si="21"/>
        <v>23977</v>
      </c>
    </row>
    <row r="634" spans="1:4" x14ac:dyDescent="0.15">
      <c r="A634">
        <f t="shared" si="20"/>
        <v>23978</v>
      </c>
      <c r="B634" s="4">
        <v>62</v>
      </c>
      <c r="D634" s="5">
        <f t="shared" si="21"/>
        <v>23978</v>
      </c>
    </row>
    <row r="635" spans="1:4" x14ac:dyDescent="0.15">
      <c r="A635">
        <f t="shared" si="20"/>
        <v>23979</v>
      </c>
      <c r="B635" s="4">
        <v>62</v>
      </c>
      <c r="D635" s="5">
        <f t="shared" si="21"/>
        <v>23979</v>
      </c>
    </row>
    <row r="636" spans="1:4" x14ac:dyDescent="0.15">
      <c r="A636">
        <f t="shared" si="20"/>
        <v>23980</v>
      </c>
      <c r="B636" s="4">
        <v>62</v>
      </c>
      <c r="D636" s="5">
        <f t="shared" si="21"/>
        <v>23980</v>
      </c>
    </row>
    <row r="637" spans="1:4" x14ac:dyDescent="0.15">
      <c r="A637">
        <f t="shared" si="20"/>
        <v>23981</v>
      </c>
      <c r="B637" s="4">
        <v>62</v>
      </c>
      <c r="D637" s="5">
        <f t="shared" si="21"/>
        <v>23981</v>
      </c>
    </row>
    <row r="638" spans="1:4" x14ac:dyDescent="0.15">
      <c r="A638">
        <f t="shared" si="20"/>
        <v>23982</v>
      </c>
      <c r="B638" s="4">
        <v>62</v>
      </c>
      <c r="D638" s="5">
        <f t="shared" si="21"/>
        <v>23982</v>
      </c>
    </row>
    <row r="639" spans="1:4" x14ac:dyDescent="0.15">
      <c r="A639">
        <f t="shared" si="20"/>
        <v>23983</v>
      </c>
      <c r="B639" s="4">
        <v>62</v>
      </c>
      <c r="D639" s="5">
        <f t="shared" si="21"/>
        <v>23983</v>
      </c>
    </row>
    <row r="640" spans="1:4" x14ac:dyDescent="0.15">
      <c r="A640">
        <f t="shared" si="20"/>
        <v>23984</v>
      </c>
      <c r="B640" s="4">
        <v>62</v>
      </c>
      <c r="D640" s="5">
        <f t="shared" si="21"/>
        <v>23984</v>
      </c>
    </row>
    <row r="641" spans="1:4" x14ac:dyDescent="0.15">
      <c r="A641">
        <f t="shared" si="20"/>
        <v>23985</v>
      </c>
      <c r="B641" s="4">
        <v>62</v>
      </c>
      <c r="D641" s="5">
        <f t="shared" si="21"/>
        <v>23985</v>
      </c>
    </row>
    <row r="642" spans="1:4" x14ac:dyDescent="0.15">
      <c r="A642">
        <f t="shared" si="20"/>
        <v>23986</v>
      </c>
      <c r="B642" s="4">
        <v>62</v>
      </c>
      <c r="D642" s="5">
        <f t="shared" si="21"/>
        <v>23986</v>
      </c>
    </row>
    <row r="643" spans="1:4" x14ac:dyDescent="0.15">
      <c r="A643">
        <f t="shared" si="20"/>
        <v>23987</v>
      </c>
      <c r="B643" s="4">
        <v>62</v>
      </c>
      <c r="D643" s="5">
        <f t="shared" si="21"/>
        <v>23987</v>
      </c>
    </row>
    <row r="644" spans="1:4" x14ac:dyDescent="0.15">
      <c r="A644">
        <f t="shared" ref="A644:A707" si="22">+A643+1</f>
        <v>23988</v>
      </c>
      <c r="B644" s="4">
        <v>62</v>
      </c>
      <c r="D644" s="5">
        <f t="shared" ref="D644:D707" si="23">+D643+1</f>
        <v>23988</v>
      </c>
    </row>
    <row r="645" spans="1:4" x14ac:dyDescent="0.15">
      <c r="A645">
        <f t="shared" si="22"/>
        <v>23989</v>
      </c>
      <c r="B645" s="4">
        <v>62</v>
      </c>
      <c r="D645" s="5">
        <f t="shared" si="23"/>
        <v>23989</v>
      </c>
    </row>
    <row r="646" spans="1:4" x14ac:dyDescent="0.15">
      <c r="A646">
        <f t="shared" si="22"/>
        <v>23990</v>
      </c>
      <c r="B646" s="4">
        <v>62</v>
      </c>
      <c r="D646" s="5">
        <f t="shared" si="23"/>
        <v>23990</v>
      </c>
    </row>
    <row r="647" spans="1:4" x14ac:dyDescent="0.15">
      <c r="A647">
        <f t="shared" si="22"/>
        <v>23991</v>
      </c>
      <c r="B647" s="4">
        <v>62</v>
      </c>
      <c r="D647" s="5">
        <f t="shared" si="23"/>
        <v>23991</v>
      </c>
    </row>
    <row r="648" spans="1:4" x14ac:dyDescent="0.15">
      <c r="A648">
        <f t="shared" si="22"/>
        <v>23992</v>
      </c>
      <c r="B648" s="4">
        <v>62</v>
      </c>
      <c r="D648" s="5">
        <f t="shared" si="23"/>
        <v>23992</v>
      </c>
    </row>
    <row r="649" spans="1:4" x14ac:dyDescent="0.15">
      <c r="A649">
        <f t="shared" si="22"/>
        <v>23993</v>
      </c>
      <c r="B649" s="4">
        <v>62</v>
      </c>
      <c r="D649" s="5">
        <f t="shared" si="23"/>
        <v>23993</v>
      </c>
    </row>
    <row r="650" spans="1:4" x14ac:dyDescent="0.15">
      <c r="A650">
        <f t="shared" si="22"/>
        <v>23994</v>
      </c>
      <c r="B650" s="4">
        <v>62</v>
      </c>
      <c r="D650" s="5">
        <f t="shared" si="23"/>
        <v>23994</v>
      </c>
    </row>
    <row r="651" spans="1:4" x14ac:dyDescent="0.15">
      <c r="A651">
        <f t="shared" si="22"/>
        <v>23995</v>
      </c>
      <c r="B651" s="4">
        <v>62</v>
      </c>
      <c r="D651" s="5">
        <f t="shared" si="23"/>
        <v>23995</v>
      </c>
    </row>
    <row r="652" spans="1:4" x14ac:dyDescent="0.15">
      <c r="A652">
        <f t="shared" si="22"/>
        <v>23996</v>
      </c>
      <c r="B652" s="4">
        <v>62</v>
      </c>
      <c r="D652" s="5">
        <f t="shared" si="23"/>
        <v>23996</v>
      </c>
    </row>
    <row r="653" spans="1:4" x14ac:dyDescent="0.15">
      <c r="A653">
        <f t="shared" si="22"/>
        <v>23997</v>
      </c>
      <c r="B653" s="4">
        <v>62</v>
      </c>
      <c r="D653" s="5">
        <f t="shared" si="23"/>
        <v>23997</v>
      </c>
    </row>
    <row r="654" spans="1:4" x14ac:dyDescent="0.15">
      <c r="A654">
        <f t="shared" si="22"/>
        <v>23998</v>
      </c>
      <c r="B654" s="4">
        <v>62</v>
      </c>
      <c r="D654" s="5">
        <f t="shared" si="23"/>
        <v>23998</v>
      </c>
    </row>
    <row r="655" spans="1:4" x14ac:dyDescent="0.15">
      <c r="A655">
        <f t="shared" si="22"/>
        <v>23999</v>
      </c>
      <c r="B655" s="4">
        <v>62</v>
      </c>
      <c r="D655" s="5">
        <f t="shared" si="23"/>
        <v>23999</v>
      </c>
    </row>
    <row r="656" spans="1:4" x14ac:dyDescent="0.15">
      <c r="A656">
        <f t="shared" si="22"/>
        <v>24000</v>
      </c>
      <c r="B656" s="4">
        <v>62</v>
      </c>
      <c r="D656" s="5">
        <f t="shared" si="23"/>
        <v>24000</v>
      </c>
    </row>
    <row r="657" spans="1:4" x14ac:dyDescent="0.15">
      <c r="A657">
        <f t="shared" si="22"/>
        <v>24001</v>
      </c>
      <c r="B657" s="4">
        <v>62</v>
      </c>
      <c r="D657" s="5">
        <f t="shared" si="23"/>
        <v>24001</v>
      </c>
    </row>
    <row r="658" spans="1:4" x14ac:dyDescent="0.15">
      <c r="A658">
        <f t="shared" si="22"/>
        <v>24002</v>
      </c>
      <c r="B658" s="4">
        <v>62</v>
      </c>
      <c r="D658" s="5">
        <f t="shared" si="23"/>
        <v>24002</v>
      </c>
    </row>
    <row r="659" spans="1:4" x14ac:dyDescent="0.15">
      <c r="A659">
        <f t="shared" si="22"/>
        <v>24003</v>
      </c>
      <c r="B659" s="4">
        <v>62</v>
      </c>
      <c r="D659" s="5">
        <f t="shared" si="23"/>
        <v>24003</v>
      </c>
    </row>
    <row r="660" spans="1:4" x14ac:dyDescent="0.15">
      <c r="A660">
        <f t="shared" si="22"/>
        <v>24004</v>
      </c>
      <c r="B660" s="4">
        <v>62</v>
      </c>
      <c r="D660" s="5">
        <f t="shared" si="23"/>
        <v>24004</v>
      </c>
    </row>
    <row r="661" spans="1:4" x14ac:dyDescent="0.15">
      <c r="A661">
        <f t="shared" si="22"/>
        <v>24005</v>
      </c>
      <c r="B661" s="4">
        <v>62</v>
      </c>
      <c r="D661" s="5">
        <f t="shared" si="23"/>
        <v>24005</v>
      </c>
    </row>
    <row r="662" spans="1:4" x14ac:dyDescent="0.15">
      <c r="A662">
        <f t="shared" si="22"/>
        <v>24006</v>
      </c>
      <c r="B662" s="4">
        <v>62</v>
      </c>
      <c r="D662" s="5">
        <f t="shared" si="23"/>
        <v>24006</v>
      </c>
    </row>
    <row r="663" spans="1:4" x14ac:dyDescent="0.15">
      <c r="A663">
        <f t="shared" si="22"/>
        <v>24007</v>
      </c>
      <c r="B663" s="4">
        <v>62</v>
      </c>
      <c r="D663" s="5">
        <f t="shared" si="23"/>
        <v>24007</v>
      </c>
    </row>
    <row r="664" spans="1:4" x14ac:dyDescent="0.15">
      <c r="A664">
        <f t="shared" si="22"/>
        <v>24008</v>
      </c>
      <c r="B664" s="4">
        <v>62</v>
      </c>
      <c r="D664" s="5">
        <f t="shared" si="23"/>
        <v>24008</v>
      </c>
    </row>
    <row r="665" spans="1:4" x14ac:dyDescent="0.15">
      <c r="A665">
        <f t="shared" si="22"/>
        <v>24009</v>
      </c>
      <c r="B665" s="4">
        <v>62</v>
      </c>
      <c r="D665" s="5">
        <f t="shared" si="23"/>
        <v>24009</v>
      </c>
    </row>
    <row r="666" spans="1:4" x14ac:dyDescent="0.15">
      <c r="A666">
        <f t="shared" si="22"/>
        <v>24010</v>
      </c>
      <c r="B666" s="4">
        <v>62</v>
      </c>
      <c r="D666" s="5">
        <f t="shared" si="23"/>
        <v>24010</v>
      </c>
    </row>
    <row r="667" spans="1:4" x14ac:dyDescent="0.15">
      <c r="A667">
        <f t="shared" si="22"/>
        <v>24011</v>
      </c>
      <c r="B667" s="4">
        <v>62</v>
      </c>
      <c r="D667" s="5">
        <f t="shared" si="23"/>
        <v>24011</v>
      </c>
    </row>
    <row r="668" spans="1:4" x14ac:dyDescent="0.15">
      <c r="A668">
        <f t="shared" si="22"/>
        <v>24012</v>
      </c>
      <c r="B668" s="4">
        <v>62</v>
      </c>
      <c r="D668" s="5">
        <f t="shared" si="23"/>
        <v>24012</v>
      </c>
    </row>
    <row r="669" spans="1:4" x14ac:dyDescent="0.15">
      <c r="A669">
        <f t="shared" si="22"/>
        <v>24013</v>
      </c>
      <c r="B669" s="4">
        <v>62</v>
      </c>
      <c r="D669" s="5">
        <f t="shared" si="23"/>
        <v>24013</v>
      </c>
    </row>
    <row r="670" spans="1:4" x14ac:dyDescent="0.15">
      <c r="A670">
        <f t="shared" si="22"/>
        <v>24014</v>
      </c>
      <c r="B670" s="4">
        <v>62</v>
      </c>
      <c r="D670" s="5">
        <f t="shared" si="23"/>
        <v>24014</v>
      </c>
    </row>
    <row r="671" spans="1:4" x14ac:dyDescent="0.15">
      <c r="A671">
        <f t="shared" si="22"/>
        <v>24015</v>
      </c>
      <c r="B671" s="4">
        <v>62</v>
      </c>
      <c r="D671" s="5">
        <f t="shared" si="23"/>
        <v>24015</v>
      </c>
    </row>
    <row r="672" spans="1:4" x14ac:dyDescent="0.15">
      <c r="A672">
        <f t="shared" si="22"/>
        <v>24016</v>
      </c>
      <c r="B672" s="4">
        <v>62</v>
      </c>
      <c r="D672" s="5">
        <f t="shared" si="23"/>
        <v>24016</v>
      </c>
    </row>
    <row r="673" spans="1:4" x14ac:dyDescent="0.15">
      <c r="A673">
        <f t="shared" si="22"/>
        <v>24017</v>
      </c>
      <c r="B673" s="4">
        <v>62</v>
      </c>
      <c r="D673" s="5">
        <f t="shared" si="23"/>
        <v>24017</v>
      </c>
    </row>
    <row r="674" spans="1:4" x14ac:dyDescent="0.15">
      <c r="A674">
        <f t="shared" si="22"/>
        <v>24018</v>
      </c>
      <c r="B674" s="4">
        <v>62</v>
      </c>
      <c r="D674" s="5">
        <f t="shared" si="23"/>
        <v>24018</v>
      </c>
    </row>
    <row r="675" spans="1:4" x14ac:dyDescent="0.15">
      <c r="A675">
        <f t="shared" si="22"/>
        <v>24019</v>
      </c>
      <c r="B675" s="4">
        <v>62</v>
      </c>
      <c r="D675" s="5">
        <f t="shared" si="23"/>
        <v>24019</v>
      </c>
    </row>
    <row r="676" spans="1:4" x14ac:dyDescent="0.15">
      <c r="A676">
        <f t="shared" si="22"/>
        <v>24020</v>
      </c>
      <c r="B676" s="4">
        <v>62</v>
      </c>
      <c r="D676" s="5">
        <f t="shared" si="23"/>
        <v>24020</v>
      </c>
    </row>
    <row r="677" spans="1:4" x14ac:dyDescent="0.15">
      <c r="A677">
        <f t="shared" si="22"/>
        <v>24021</v>
      </c>
      <c r="B677" s="4">
        <v>62</v>
      </c>
      <c r="D677" s="5">
        <f t="shared" si="23"/>
        <v>24021</v>
      </c>
    </row>
    <row r="678" spans="1:4" x14ac:dyDescent="0.15">
      <c r="A678">
        <f t="shared" si="22"/>
        <v>24022</v>
      </c>
      <c r="B678" s="4">
        <v>62</v>
      </c>
      <c r="D678" s="5">
        <f t="shared" si="23"/>
        <v>24022</v>
      </c>
    </row>
    <row r="679" spans="1:4" x14ac:dyDescent="0.15">
      <c r="A679">
        <f t="shared" si="22"/>
        <v>24023</v>
      </c>
      <c r="B679" s="4">
        <v>62</v>
      </c>
      <c r="D679" s="5">
        <f t="shared" si="23"/>
        <v>24023</v>
      </c>
    </row>
    <row r="680" spans="1:4" x14ac:dyDescent="0.15">
      <c r="A680">
        <f t="shared" si="22"/>
        <v>24024</v>
      </c>
      <c r="B680" s="4">
        <v>62</v>
      </c>
      <c r="D680" s="5">
        <f t="shared" si="23"/>
        <v>24024</v>
      </c>
    </row>
    <row r="681" spans="1:4" x14ac:dyDescent="0.15">
      <c r="A681">
        <f t="shared" si="22"/>
        <v>24025</v>
      </c>
      <c r="B681" s="4">
        <v>62</v>
      </c>
      <c r="D681" s="5">
        <f t="shared" si="23"/>
        <v>24025</v>
      </c>
    </row>
    <row r="682" spans="1:4" x14ac:dyDescent="0.15">
      <c r="A682">
        <f t="shared" si="22"/>
        <v>24026</v>
      </c>
      <c r="B682" s="4">
        <v>62</v>
      </c>
      <c r="D682" s="5">
        <f t="shared" si="23"/>
        <v>24026</v>
      </c>
    </row>
    <row r="683" spans="1:4" x14ac:dyDescent="0.15">
      <c r="A683">
        <f t="shared" si="22"/>
        <v>24027</v>
      </c>
      <c r="B683" s="4">
        <v>62</v>
      </c>
      <c r="D683" s="5">
        <f t="shared" si="23"/>
        <v>24027</v>
      </c>
    </row>
    <row r="684" spans="1:4" x14ac:dyDescent="0.15">
      <c r="A684">
        <f t="shared" si="22"/>
        <v>24028</v>
      </c>
      <c r="B684" s="4">
        <v>62</v>
      </c>
      <c r="D684" s="5">
        <f t="shared" si="23"/>
        <v>24028</v>
      </c>
    </row>
    <row r="685" spans="1:4" x14ac:dyDescent="0.15">
      <c r="A685">
        <f t="shared" si="22"/>
        <v>24029</v>
      </c>
      <c r="B685" s="4">
        <v>62</v>
      </c>
      <c r="D685" s="5">
        <f t="shared" si="23"/>
        <v>24029</v>
      </c>
    </row>
    <row r="686" spans="1:4" x14ac:dyDescent="0.15">
      <c r="A686">
        <f t="shared" si="22"/>
        <v>24030</v>
      </c>
      <c r="B686" s="4">
        <v>62</v>
      </c>
      <c r="D686" s="5">
        <f t="shared" si="23"/>
        <v>24030</v>
      </c>
    </row>
    <row r="687" spans="1:4" x14ac:dyDescent="0.15">
      <c r="A687">
        <f t="shared" si="22"/>
        <v>24031</v>
      </c>
      <c r="B687" s="4">
        <v>62</v>
      </c>
      <c r="D687" s="5">
        <f t="shared" si="23"/>
        <v>24031</v>
      </c>
    </row>
    <row r="688" spans="1:4" x14ac:dyDescent="0.15">
      <c r="A688">
        <f t="shared" si="22"/>
        <v>24032</v>
      </c>
      <c r="B688" s="4">
        <v>62</v>
      </c>
      <c r="D688" s="5">
        <f t="shared" si="23"/>
        <v>24032</v>
      </c>
    </row>
    <row r="689" spans="1:4" x14ac:dyDescent="0.15">
      <c r="A689">
        <f t="shared" si="22"/>
        <v>24033</v>
      </c>
      <c r="B689" s="4">
        <v>62</v>
      </c>
      <c r="D689" s="5">
        <f t="shared" si="23"/>
        <v>24033</v>
      </c>
    </row>
    <row r="690" spans="1:4" x14ac:dyDescent="0.15">
      <c r="A690">
        <f t="shared" si="22"/>
        <v>24034</v>
      </c>
      <c r="B690" s="4">
        <v>62</v>
      </c>
      <c r="D690" s="5">
        <f t="shared" si="23"/>
        <v>24034</v>
      </c>
    </row>
    <row r="691" spans="1:4" x14ac:dyDescent="0.15">
      <c r="A691">
        <f t="shared" si="22"/>
        <v>24035</v>
      </c>
      <c r="B691" s="4">
        <v>62</v>
      </c>
      <c r="D691" s="5">
        <f t="shared" si="23"/>
        <v>24035</v>
      </c>
    </row>
    <row r="692" spans="1:4" x14ac:dyDescent="0.15">
      <c r="A692">
        <f t="shared" si="22"/>
        <v>24036</v>
      </c>
      <c r="B692" s="4">
        <v>62</v>
      </c>
      <c r="D692" s="5">
        <f t="shared" si="23"/>
        <v>24036</v>
      </c>
    </row>
    <row r="693" spans="1:4" x14ac:dyDescent="0.15">
      <c r="A693">
        <f t="shared" si="22"/>
        <v>24037</v>
      </c>
      <c r="B693" s="4">
        <v>62</v>
      </c>
      <c r="D693" s="5">
        <f t="shared" si="23"/>
        <v>24037</v>
      </c>
    </row>
    <row r="694" spans="1:4" x14ac:dyDescent="0.15">
      <c r="A694">
        <f t="shared" si="22"/>
        <v>24038</v>
      </c>
      <c r="B694" s="4">
        <v>62</v>
      </c>
      <c r="D694" s="5">
        <f t="shared" si="23"/>
        <v>24038</v>
      </c>
    </row>
    <row r="695" spans="1:4" x14ac:dyDescent="0.15">
      <c r="A695">
        <f t="shared" si="22"/>
        <v>24039</v>
      </c>
      <c r="B695" s="4">
        <v>62</v>
      </c>
      <c r="D695" s="5">
        <f t="shared" si="23"/>
        <v>24039</v>
      </c>
    </row>
    <row r="696" spans="1:4" x14ac:dyDescent="0.15">
      <c r="A696">
        <f t="shared" si="22"/>
        <v>24040</v>
      </c>
      <c r="B696" s="4">
        <v>62</v>
      </c>
      <c r="D696" s="5">
        <f t="shared" si="23"/>
        <v>24040</v>
      </c>
    </row>
    <row r="697" spans="1:4" x14ac:dyDescent="0.15">
      <c r="A697">
        <f t="shared" si="22"/>
        <v>24041</v>
      </c>
      <c r="B697" s="4">
        <v>62</v>
      </c>
      <c r="D697" s="5">
        <f t="shared" si="23"/>
        <v>24041</v>
      </c>
    </row>
    <row r="698" spans="1:4" x14ac:dyDescent="0.15">
      <c r="A698">
        <f t="shared" si="22"/>
        <v>24042</v>
      </c>
      <c r="B698" s="4">
        <v>62</v>
      </c>
      <c r="D698" s="5">
        <f t="shared" si="23"/>
        <v>24042</v>
      </c>
    </row>
    <row r="699" spans="1:4" x14ac:dyDescent="0.15">
      <c r="A699">
        <f t="shared" si="22"/>
        <v>24043</v>
      </c>
      <c r="B699" s="4">
        <v>62</v>
      </c>
      <c r="D699" s="5">
        <f t="shared" si="23"/>
        <v>24043</v>
      </c>
    </row>
    <row r="700" spans="1:4" x14ac:dyDescent="0.15">
      <c r="A700">
        <f t="shared" si="22"/>
        <v>24044</v>
      </c>
      <c r="B700" s="4">
        <v>62</v>
      </c>
      <c r="D700" s="5">
        <f t="shared" si="23"/>
        <v>24044</v>
      </c>
    </row>
    <row r="701" spans="1:4" x14ac:dyDescent="0.15">
      <c r="A701">
        <f t="shared" si="22"/>
        <v>24045</v>
      </c>
      <c r="B701" s="4">
        <v>62</v>
      </c>
      <c r="D701" s="5">
        <f t="shared" si="23"/>
        <v>24045</v>
      </c>
    </row>
    <row r="702" spans="1:4" x14ac:dyDescent="0.15">
      <c r="A702">
        <f t="shared" si="22"/>
        <v>24046</v>
      </c>
      <c r="B702" s="4">
        <v>62</v>
      </c>
      <c r="D702" s="5">
        <f t="shared" si="23"/>
        <v>24046</v>
      </c>
    </row>
    <row r="703" spans="1:4" x14ac:dyDescent="0.15">
      <c r="A703">
        <f t="shared" si="22"/>
        <v>24047</v>
      </c>
      <c r="B703" s="4">
        <v>62</v>
      </c>
      <c r="D703" s="5">
        <f t="shared" si="23"/>
        <v>24047</v>
      </c>
    </row>
    <row r="704" spans="1:4" x14ac:dyDescent="0.15">
      <c r="A704">
        <f t="shared" si="22"/>
        <v>24048</v>
      </c>
      <c r="B704" s="4">
        <v>62</v>
      </c>
      <c r="D704" s="5">
        <f t="shared" si="23"/>
        <v>24048</v>
      </c>
    </row>
    <row r="705" spans="1:4" x14ac:dyDescent="0.15">
      <c r="A705">
        <f t="shared" si="22"/>
        <v>24049</v>
      </c>
      <c r="B705" s="4">
        <v>62</v>
      </c>
      <c r="D705" s="5">
        <f t="shared" si="23"/>
        <v>24049</v>
      </c>
    </row>
    <row r="706" spans="1:4" x14ac:dyDescent="0.15">
      <c r="A706">
        <f t="shared" si="22"/>
        <v>24050</v>
      </c>
      <c r="B706" s="4">
        <v>62</v>
      </c>
      <c r="D706" s="5">
        <f t="shared" si="23"/>
        <v>24050</v>
      </c>
    </row>
    <row r="707" spans="1:4" x14ac:dyDescent="0.15">
      <c r="A707">
        <f t="shared" si="22"/>
        <v>24051</v>
      </c>
      <c r="B707" s="4">
        <v>62</v>
      </c>
      <c r="D707" s="5">
        <f t="shared" si="23"/>
        <v>24051</v>
      </c>
    </row>
    <row r="708" spans="1:4" x14ac:dyDescent="0.15">
      <c r="A708">
        <f t="shared" ref="A708:A771" si="24">+A707+1</f>
        <v>24052</v>
      </c>
      <c r="B708" s="4">
        <v>62</v>
      </c>
      <c r="D708" s="5">
        <f t="shared" ref="D708:D771" si="25">+D707+1</f>
        <v>24052</v>
      </c>
    </row>
    <row r="709" spans="1:4" x14ac:dyDescent="0.15">
      <c r="A709">
        <f t="shared" si="24"/>
        <v>24053</v>
      </c>
      <c r="B709" s="4">
        <v>62</v>
      </c>
      <c r="D709" s="5">
        <f t="shared" si="25"/>
        <v>24053</v>
      </c>
    </row>
    <row r="710" spans="1:4" x14ac:dyDescent="0.15">
      <c r="A710">
        <f t="shared" si="24"/>
        <v>24054</v>
      </c>
      <c r="B710" s="4">
        <v>62</v>
      </c>
      <c r="D710" s="5">
        <f t="shared" si="25"/>
        <v>24054</v>
      </c>
    </row>
    <row r="711" spans="1:4" x14ac:dyDescent="0.15">
      <c r="A711">
        <f t="shared" si="24"/>
        <v>24055</v>
      </c>
      <c r="B711" s="4">
        <v>62</v>
      </c>
      <c r="D711" s="5">
        <f t="shared" si="25"/>
        <v>24055</v>
      </c>
    </row>
    <row r="712" spans="1:4" x14ac:dyDescent="0.15">
      <c r="A712">
        <f t="shared" si="24"/>
        <v>24056</v>
      </c>
      <c r="B712" s="4">
        <v>62</v>
      </c>
      <c r="D712" s="5">
        <f t="shared" si="25"/>
        <v>24056</v>
      </c>
    </row>
    <row r="713" spans="1:4" x14ac:dyDescent="0.15">
      <c r="A713">
        <f t="shared" si="24"/>
        <v>24057</v>
      </c>
      <c r="B713" s="4">
        <v>62</v>
      </c>
      <c r="D713" s="5">
        <f t="shared" si="25"/>
        <v>24057</v>
      </c>
    </row>
    <row r="714" spans="1:4" x14ac:dyDescent="0.15">
      <c r="A714">
        <f t="shared" si="24"/>
        <v>24058</v>
      </c>
      <c r="B714" s="4">
        <v>62</v>
      </c>
      <c r="D714" s="5">
        <f t="shared" si="25"/>
        <v>24058</v>
      </c>
    </row>
    <row r="715" spans="1:4" x14ac:dyDescent="0.15">
      <c r="A715">
        <f t="shared" si="24"/>
        <v>24059</v>
      </c>
      <c r="B715" s="4">
        <v>62</v>
      </c>
      <c r="D715" s="5">
        <f t="shared" si="25"/>
        <v>24059</v>
      </c>
    </row>
    <row r="716" spans="1:4" x14ac:dyDescent="0.15">
      <c r="A716">
        <f t="shared" si="24"/>
        <v>24060</v>
      </c>
      <c r="B716" s="4">
        <v>62</v>
      </c>
      <c r="D716" s="5">
        <f t="shared" si="25"/>
        <v>24060</v>
      </c>
    </row>
    <row r="717" spans="1:4" x14ac:dyDescent="0.15">
      <c r="A717">
        <f t="shared" si="24"/>
        <v>24061</v>
      </c>
      <c r="B717" s="4">
        <v>62</v>
      </c>
      <c r="D717" s="5">
        <f t="shared" si="25"/>
        <v>24061</v>
      </c>
    </row>
    <row r="718" spans="1:4" x14ac:dyDescent="0.15">
      <c r="A718">
        <f t="shared" si="24"/>
        <v>24062</v>
      </c>
      <c r="B718" s="4">
        <v>62</v>
      </c>
      <c r="D718" s="5">
        <f t="shared" si="25"/>
        <v>24062</v>
      </c>
    </row>
    <row r="719" spans="1:4" x14ac:dyDescent="0.15">
      <c r="A719">
        <f t="shared" si="24"/>
        <v>24063</v>
      </c>
      <c r="B719" s="4">
        <v>62</v>
      </c>
      <c r="D719" s="5">
        <f t="shared" si="25"/>
        <v>24063</v>
      </c>
    </row>
    <row r="720" spans="1:4" x14ac:dyDescent="0.15">
      <c r="A720">
        <f t="shared" si="24"/>
        <v>24064</v>
      </c>
      <c r="B720" s="4">
        <v>62</v>
      </c>
      <c r="D720" s="5">
        <f t="shared" si="25"/>
        <v>24064</v>
      </c>
    </row>
    <row r="721" spans="1:4" x14ac:dyDescent="0.15">
      <c r="A721">
        <f t="shared" si="24"/>
        <v>24065</v>
      </c>
      <c r="B721" s="4">
        <v>62</v>
      </c>
      <c r="D721" s="5">
        <f t="shared" si="25"/>
        <v>24065</v>
      </c>
    </row>
    <row r="722" spans="1:4" x14ac:dyDescent="0.15">
      <c r="A722">
        <f t="shared" si="24"/>
        <v>24066</v>
      </c>
      <c r="B722" s="4">
        <v>62</v>
      </c>
      <c r="D722" s="5">
        <f t="shared" si="25"/>
        <v>24066</v>
      </c>
    </row>
    <row r="723" spans="1:4" x14ac:dyDescent="0.15">
      <c r="A723">
        <f t="shared" si="24"/>
        <v>24067</v>
      </c>
      <c r="B723" s="4">
        <v>62</v>
      </c>
      <c r="D723" s="5">
        <f t="shared" si="25"/>
        <v>24067</v>
      </c>
    </row>
    <row r="724" spans="1:4" x14ac:dyDescent="0.15">
      <c r="A724">
        <f t="shared" si="24"/>
        <v>24068</v>
      </c>
      <c r="B724" s="4">
        <v>62</v>
      </c>
      <c r="D724" s="5">
        <f t="shared" si="25"/>
        <v>24068</v>
      </c>
    </row>
    <row r="725" spans="1:4" x14ac:dyDescent="0.15">
      <c r="A725">
        <f t="shared" si="24"/>
        <v>24069</v>
      </c>
      <c r="B725" s="4">
        <v>62</v>
      </c>
      <c r="D725" s="5">
        <f t="shared" si="25"/>
        <v>24069</v>
      </c>
    </row>
    <row r="726" spans="1:4" x14ac:dyDescent="0.15">
      <c r="A726">
        <f t="shared" si="24"/>
        <v>24070</v>
      </c>
      <c r="B726" s="4">
        <v>62</v>
      </c>
      <c r="D726" s="5">
        <f t="shared" si="25"/>
        <v>24070</v>
      </c>
    </row>
    <row r="727" spans="1:4" x14ac:dyDescent="0.15">
      <c r="A727">
        <f t="shared" si="24"/>
        <v>24071</v>
      </c>
      <c r="B727" s="4">
        <v>62</v>
      </c>
      <c r="D727" s="5">
        <f t="shared" si="25"/>
        <v>24071</v>
      </c>
    </row>
    <row r="728" spans="1:4" x14ac:dyDescent="0.15">
      <c r="A728">
        <f t="shared" si="24"/>
        <v>24072</v>
      </c>
      <c r="B728" s="4">
        <v>62</v>
      </c>
      <c r="D728" s="5">
        <f t="shared" si="25"/>
        <v>24072</v>
      </c>
    </row>
    <row r="729" spans="1:4" x14ac:dyDescent="0.15">
      <c r="A729">
        <f t="shared" si="24"/>
        <v>24073</v>
      </c>
      <c r="B729" s="4">
        <v>62</v>
      </c>
      <c r="D729" s="5">
        <f t="shared" si="25"/>
        <v>24073</v>
      </c>
    </row>
    <row r="730" spans="1:4" x14ac:dyDescent="0.15">
      <c r="A730">
        <f t="shared" si="24"/>
        <v>24074</v>
      </c>
      <c r="B730" s="4">
        <v>62</v>
      </c>
      <c r="D730" s="5">
        <f t="shared" si="25"/>
        <v>24074</v>
      </c>
    </row>
    <row r="731" spans="1:4" x14ac:dyDescent="0.15">
      <c r="A731">
        <f t="shared" si="24"/>
        <v>24075</v>
      </c>
      <c r="B731" s="4">
        <v>62</v>
      </c>
      <c r="D731" s="5">
        <f t="shared" si="25"/>
        <v>24075</v>
      </c>
    </row>
    <row r="732" spans="1:4" x14ac:dyDescent="0.15">
      <c r="A732">
        <f t="shared" si="24"/>
        <v>24076</v>
      </c>
      <c r="B732" s="4">
        <v>62</v>
      </c>
      <c r="D732" s="5">
        <f t="shared" si="25"/>
        <v>24076</v>
      </c>
    </row>
    <row r="733" spans="1:4" x14ac:dyDescent="0.15">
      <c r="A733">
        <f t="shared" si="24"/>
        <v>24077</v>
      </c>
      <c r="B733" s="4">
        <v>62</v>
      </c>
      <c r="D733" s="5">
        <f t="shared" si="25"/>
        <v>24077</v>
      </c>
    </row>
    <row r="734" spans="1:4" x14ac:dyDescent="0.15">
      <c r="A734">
        <f t="shared" si="24"/>
        <v>24078</v>
      </c>
      <c r="B734" s="4">
        <v>62.5</v>
      </c>
      <c r="D734" s="5">
        <f t="shared" si="25"/>
        <v>24078</v>
      </c>
    </row>
    <row r="735" spans="1:4" x14ac:dyDescent="0.15">
      <c r="A735">
        <f t="shared" si="24"/>
        <v>24079</v>
      </c>
      <c r="B735" s="4">
        <v>62.5</v>
      </c>
      <c r="D735" s="5">
        <f t="shared" si="25"/>
        <v>24079</v>
      </c>
    </row>
    <row r="736" spans="1:4" x14ac:dyDescent="0.15">
      <c r="A736">
        <f t="shared" si="24"/>
        <v>24080</v>
      </c>
      <c r="B736" s="4">
        <v>62.5</v>
      </c>
      <c r="D736" s="5">
        <f t="shared" si="25"/>
        <v>24080</v>
      </c>
    </row>
    <row r="737" spans="1:4" x14ac:dyDescent="0.15">
      <c r="A737">
        <f t="shared" si="24"/>
        <v>24081</v>
      </c>
      <c r="B737" s="4">
        <v>62.5</v>
      </c>
      <c r="D737" s="5">
        <f t="shared" si="25"/>
        <v>24081</v>
      </c>
    </row>
    <row r="738" spans="1:4" x14ac:dyDescent="0.15">
      <c r="A738">
        <f t="shared" si="24"/>
        <v>24082</v>
      </c>
      <c r="B738" s="4">
        <v>62.5</v>
      </c>
      <c r="D738" s="5">
        <f t="shared" si="25"/>
        <v>24082</v>
      </c>
    </row>
    <row r="739" spans="1:4" x14ac:dyDescent="0.15">
      <c r="A739">
        <f t="shared" si="24"/>
        <v>24083</v>
      </c>
      <c r="B739" s="4">
        <v>62.5</v>
      </c>
      <c r="D739" s="5">
        <f t="shared" si="25"/>
        <v>24083</v>
      </c>
    </row>
    <row r="740" spans="1:4" x14ac:dyDescent="0.15">
      <c r="A740">
        <f t="shared" si="24"/>
        <v>24084</v>
      </c>
      <c r="B740" s="4">
        <v>62.5</v>
      </c>
      <c r="D740" s="5">
        <f t="shared" si="25"/>
        <v>24084</v>
      </c>
    </row>
    <row r="741" spans="1:4" x14ac:dyDescent="0.15">
      <c r="A741">
        <f t="shared" si="24"/>
        <v>24085</v>
      </c>
      <c r="B741" s="4">
        <v>62.5</v>
      </c>
      <c r="D741" s="5">
        <f t="shared" si="25"/>
        <v>24085</v>
      </c>
    </row>
    <row r="742" spans="1:4" x14ac:dyDescent="0.15">
      <c r="A742">
        <f t="shared" si="24"/>
        <v>24086</v>
      </c>
      <c r="B742" s="4">
        <v>62.5</v>
      </c>
      <c r="D742" s="5">
        <f t="shared" si="25"/>
        <v>24086</v>
      </c>
    </row>
    <row r="743" spans="1:4" x14ac:dyDescent="0.15">
      <c r="A743">
        <f t="shared" si="24"/>
        <v>24087</v>
      </c>
      <c r="B743" s="4">
        <v>62.5</v>
      </c>
      <c r="D743" s="5">
        <f t="shared" si="25"/>
        <v>24087</v>
      </c>
    </row>
    <row r="744" spans="1:4" x14ac:dyDescent="0.15">
      <c r="A744">
        <f t="shared" si="24"/>
        <v>24088</v>
      </c>
      <c r="B744" s="4">
        <v>62.5</v>
      </c>
      <c r="D744" s="5">
        <f t="shared" si="25"/>
        <v>24088</v>
      </c>
    </row>
    <row r="745" spans="1:4" x14ac:dyDescent="0.15">
      <c r="A745">
        <f t="shared" si="24"/>
        <v>24089</v>
      </c>
      <c r="B745" s="4">
        <v>62.5</v>
      </c>
      <c r="D745" s="5">
        <f t="shared" si="25"/>
        <v>24089</v>
      </c>
    </row>
    <row r="746" spans="1:4" x14ac:dyDescent="0.15">
      <c r="A746">
        <f t="shared" si="24"/>
        <v>24090</v>
      </c>
      <c r="B746" s="4">
        <v>62.5</v>
      </c>
      <c r="D746" s="5">
        <f t="shared" si="25"/>
        <v>24090</v>
      </c>
    </row>
    <row r="747" spans="1:4" x14ac:dyDescent="0.15">
      <c r="A747">
        <f t="shared" si="24"/>
        <v>24091</v>
      </c>
      <c r="B747" s="4">
        <v>62.5</v>
      </c>
      <c r="D747" s="5">
        <f t="shared" si="25"/>
        <v>24091</v>
      </c>
    </row>
    <row r="748" spans="1:4" x14ac:dyDescent="0.15">
      <c r="A748">
        <f t="shared" si="24"/>
        <v>24092</v>
      </c>
      <c r="B748" s="4">
        <v>62.5</v>
      </c>
      <c r="D748" s="5">
        <f t="shared" si="25"/>
        <v>24092</v>
      </c>
    </row>
    <row r="749" spans="1:4" x14ac:dyDescent="0.15">
      <c r="A749">
        <f t="shared" si="24"/>
        <v>24093</v>
      </c>
      <c r="B749" s="4">
        <v>62.5</v>
      </c>
      <c r="D749" s="5">
        <f t="shared" si="25"/>
        <v>24093</v>
      </c>
    </row>
    <row r="750" spans="1:4" x14ac:dyDescent="0.15">
      <c r="A750">
        <f t="shared" si="24"/>
        <v>24094</v>
      </c>
      <c r="B750" s="4">
        <v>62.5</v>
      </c>
      <c r="D750" s="5">
        <f t="shared" si="25"/>
        <v>24094</v>
      </c>
    </row>
    <row r="751" spans="1:4" x14ac:dyDescent="0.15">
      <c r="A751">
        <f t="shared" si="24"/>
        <v>24095</v>
      </c>
      <c r="B751" s="4">
        <v>62.5</v>
      </c>
      <c r="D751" s="5">
        <f t="shared" si="25"/>
        <v>24095</v>
      </c>
    </row>
    <row r="752" spans="1:4" x14ac:dyDescent="0.15">
      <c r="A752">
        <f t="shared" si="24"/>
        <v>24096</v>
      </c>
      <c r="B752" s="4">
        <v>62.5</v>
      </c>
      <c r="D752" s="5">
        <f t="shared" si="25"/>
        <v>24096</v>
      </c>
    </row>
    <row r="753" spans="1:4" x14ac:dyDescent="0.15">
      <c r="A753">
        <f t="shared" si="24"/>
        <v>24097</v>
      </c>
      <c r="B753" s="4">
        <v>62.5</v>
      </c>
      <c r="D753" s="5">
        <f t="shared" si="25"/>
        <v>24097</v>
      </c>
    </row>
    <row r="754" spans="1:4" x14ac:dyDescent="0.15">
      <c r="A754">
        <f t="shared" si="24"/>
        <v>24098</v>
      </c>
      <c r="B754" s="4">
        <v>62.5</v>
      </c>
      <c r="D754" s="5">
        <f t="shared" si="25"/>
        <v>24098</v>
      </c>
    </row>
    <row r="755" spans="1:4" x14ac:dyDescent="0.15">
      <c r="A755">
        <f t="shared" si="24"/>
        <v>24099</v>
      </c>
      <c r="B755" s="4">
        <v>62.5</v>
      </c>
      <c r="D755" s="5">
        <f t="shared" si="25"/>
        <v>24099</v>
      </c>
    </row>
    <row r="756" spans="1:4" x14ac:dyDescent="0.15">
      <c r="A756">
        <f t="shared" si="24"/>
        <v>24100</v>
      </c>
      <c r="B756" s="4">
        <v>62.5</v>
      </c>
      <c r="D756" s="5">
        <f t="shared" si="25"/>
        <v>24100</v>
      </c>
    </row>
    <row r="757" spans="1:4" x14ac:dyDescent="0.15">
      <c r="A757">
        <f t="shared" si="24"/>
        <v>24101</v>
      </c>
      <c r="B757" s="4">
        <v>62.5</v>
      </c>
      <c r="D757" s="5">
        <f t="shared" si="25"/>
        <v>24101</v>
      </c>
    </row>
    <row r="758" spans="1:4" x14ac:dyDescent="0.15">
      <c r="A758">
        <f t="shared" si="24"/>
        <v>24102</v>
      </c>
      <c r="B758" s="4">
        <v>62.5</v>
      </c>
      <c r="D758" s="5">
        <f t="shared" si="25"/>
        <v>24102</v>
      </c>
    </row>
    <row r="759" spans="1:4" x14ac:dyDescent="0.15">
      <c r="A759">
        <f t="shared" si="24"/>
        <v>24103</v>
      </c>
      <c r="B759" s="4">
        <v>62.5</v>
      </c>
      <c r="D759" s="5">
        <f t="shared" si="25"/>
        <v>24103</v>
      </c>
    </row>
    <row r="760" spans="1:4" x14ac:dyDescent="0.15">
      <c r="A760">
        <f t="shared" si="24"/>
        <v>24104</v>
      </c>
      <c r="B760" s="4">
        <v>62.5</v>
      </c>
      <c r="D760" s="5">
        <f t="shared" si="25"/>
        <v>24104</v>
      </c>
    </row>
    <row r="761" spans="1:4" x14ac:dyDescent="0.15">
      <c r="A761">
        <f t="shared" si="24"/>
        <v>24105</v>
      </c>
      <c r="B761" s="4">
        <v>62.5</v>
      </c>
      <c r="D761" s="5">
        <f t="shared" si="25"/>
        <v>24105</v>
      </c>
    </row>
    <row r="762" spans="1:4" x14ac:dyDescent="0.15">
      <c r="A762">
        <f t="shared" si="24"/>
        <v>24106</v>
      </c>
      <c r="B762" s="4">
        <v>62.5</v>
      </c>
      <c r="D762" s="5">
        <f t="shared" si="25"/>
        <v>24106</v>
      </c>
    </row>
    <row r="763" spans="1:4" x14ac:dyDescent="0.15">
      <c r="A763">
        <f t="shared" si="24"/>
        <v>24107</v>
      </c>
      <c r="B763" s="4">
        <v>62.5</v>
      </c>
      <c r="D763" s="5">
        <f t="shared" si="25"/>
        <v>24107</v>
      </c>
    </row>
    <row r="764" spans="1:4" x14ac:dyDescent="0.15">
      <c r="A764">
        <f t="shared" si="24"/>
        <v>24108</v>
      </c>
      <c r="B764" s="4">
        <v>62.5</v>
      </c>
      <c r="D764" s="5">
        <f t="shared" si="25"/>
        <v>24108</v>
      </c>
    </row>
    <row r="765" spans="1:4" x14ac:dyDescent="0.15">
      <c r="A765">
        <f t="shared" si="24"/>
        <v>24109</v>
      </c>
      <c r="B765" s="4">
        <v>62.5</v>
      </c>
      <c r="D765" s="5">
        <f t="shared" si="25"/>
        <v>24109</v>
      </c>
    </row>
    <row r="766" spans="1:4" x14ac:dyDescent="0.15">
      <c r="A766">
        <f t="shared" si="24"/>
        <v>24110</v>
      </c>
      <c r="B766" s="4">
        <v>62.5</v>
      </c>
      <c r="D766" s="5">
        <f t="shared" si="25"/>
        <v>24110</v>
      </c>
    </row>
    <row r="767" spans="1:4" x14ac:dyDescent="0.15">
      <c r="A767">
        <f t="shared" si="24"/>
        <v>24111</v>
      </c>
      <c r="B767" s="4">
        <v>62.5</v>
      </c>
      <c r="D767" s="5">
        <f t="shared" si="25"/>
        <v>24111</v>
      </c>
    </row>
    <row r="768" spans="1:4" x14ac:dyDescent="0.15">
      <c r="A768">
        <f t="shared" si="24"/>
        <v>24112</v>
      </c>
      <c r="B768" s="4">
        <v>62.5</v>
      </c>
      <c r="D768" s="5">
        <f t="shared" si="25"/>
        <v>24112</v>
      </c>
    </row>
    <row r="769" spans="1:4" x14ac:dyDescent="0.15">
      <c r="A769">
        <f t="shared" si="24"/>
        <v>24113</v>
      </c>
      <c r="B769" s="4">
        <v>62.5</v>
      </c>
      <c r="D769" s="5">
        <f t="shared" si="25"/>
        <v>24113</v>
      </c>
    </row>
    <row r="770" spans="1:4" x14ac:dyDescent="0.15">
      <c r="A770">
        <f t="shared" si="24"/>
        <v>24114</v>
      </c>
      <c r="B770" s="4">
        <v>62.5</v>
      </c>
      <c r="D770" s="5">
        <f t="shared" si="25"/>
        <v>24114</v>
      </c>
    </row>
    <row r="771" spans="1:4" x14ac:dyDescent="0.15">
      <c r="A771">
        <f t="shared" si="24"/>
        <v>24115</v>
      </c>
      <c r="B771" s="4">
        <v>62.5</v>
      </c>
      <c r="D771" s="5">
        <f t="shared" si="25"/>
        <v>24115</v>
      </c>
    </row>
    <row r="772" spans="1:4" x14ac:dyDescent="0.15">
      <c r="A772">
        <f t="shared" ref="A772:A835" si="26">+A771+1</f>
        <v>24116</v>
      </c>
      <c r="B772" s="4">
        <v>62.5</v>
      </c>
      <c r="D772" s="5">
        <f t="shared" ref="D772:D835" si="27">+D771+1</f>
        <v>24116</v>
      </c>
    </row>
    <row r="773" spans="1:4" x14ac:dyDescent="0.15">
      <c r="A773">
        <f t="shared" si="26"/>
        <v>24117</v>
      </c>
      <c r="B773" s="4">
        <v>62.5</v>
      </c>
      <c r="D773" s="5">
        <f t="shared" si="27"/>
        <v>24117</v>
      </c>
    </row>
    <row r="774" spans="1:4" x14ac:dyDescent="0.15">
      <c r="A774">
        <f t="shared" si="26"/>
        <v>24118</v>
      </c>
      <c r="B774" s="4">
        <v>62.5</v>
      </c>
      <c r="D774" s="5">
        <f t="shared" si="27"/>
        <v>24118</v>
      </c>
    </row>
    <row r="775" spans="1:4" x14ac:dyDescent="0.15">
      <c r="A775">
        <f t="shared" si="26"/>
        <v>24119</v>
      </c>
      <c r="B775" s="4">
        <v>62.5</v>
      </c>
      <c r="D775" s="5">
        <f t="shared" si="27"/>
        <v>24119</v>
      </c>
    </row>
    <row r="776" spans="1:4" x14ac:dyDescent="0.15">
      <c r="A776">
        <f t="shared" si="26"/>
        <v>24120</v>
      </c>
      <c r="B776" s="4">
        <v>62.5</v>
      </c>
      <c r="D776" s="5">
        <f t="shared" si="27"/>
        <v>24120</v>
      </c>
    </row>
    <row r="777" spans="1:4" x14ac:dyDescent="0.15">
      <c r="A777">
        <f t="shared" si="26"/>
        <v>24121</v>
      </c>
      <c r="B777" s="4">
        <v>62.5</v>
      </c>
      <c r="D777" s="5">
        <f t="shared" si="27"/>
        <v>24121</v>
      </c>
    </row>
    <row r="778" spans="1:4" x14ac:dyDescent="0.15">
      <c r="A778">
        <f t="shared" si="26"/>
        <v>24122</v>
      </c>
      <c r="B778" s="4">
        <v>62.5</v>
      </c>
      <c r="D778" s="5">
        <f t="shared" si="27"/>
        <v>24122</v>
      </c>
    </row>
    <row r="779" spans="1:4" x14ac:dyDescent="0.15">
      <c r="A779">
        <f t="shared" si="26"/>
        <v>24123</v>
      </c>
      <c r="B779" s="4">
        <v>62.5</v>
      </c>
      <c r="D779" s="5">
        <f t="shared" si="27"/>
        <v>24123</v>
      </c>
    </row>
    <row r="780" spans="1:4" x14ac:dyDescent="0.15">
      <c r="A780">
        <f t="shared" si="26"/>
        <v>24124</v>
      </c>
      <c r="B780" s="4">
        <v>62.5</v>
      </c>
      <c r="D780" s="5">
        <f t="shared" si="27"/>
        <v>24124</v>
      </c>
    </row>
    <row r="781" spans="1:4" x14ac:dyDescent="0.15">
      <c r="A781">
        <f t="shared" si="26"/>
        <v>24125</v>
      </c>
      <c r="B781" s="4">
        <v>62.5</v>
      </c>
      <c r="D781" s="5">
        <f t="shared" si="27"/>
        <v>24125</v>
      </c>
    </row>
    <row r="782" spans="1:4" x14ac:dyDescent="0.15">
      <c r="A782">
        <f t="shared" si="26"/>
        <v>24126</v>
      </c>
      <c r="B782" s="4">
        <v>62.5</v>
      </c>
      <c r="D782" s="5">
        <f t="shared" si="27"/>
        <v>24126</v>
      </c>
    </row>
    <row r="783" spans="1:4" x14ac:dyDescent="0.15">
      <c r="A783">
        <f t="shared" si="26"/>
        <v>24127</v>
      </c>
      <c r="B783" s="4">
        <v>62.5</v>
      </c>
      <c r="D783" s="5">
        <f t="shared" si="27"/>
        <v>24127</v>
      </c>
    </row>
    <row r="784" spans="1:4" x14ac:dyDescent="0.15">
      <c r="A784">
        <f t="shared" si="26"/>
        <v>24128</v>
      </c>
      <c r="B784" s="4">
        <v>62.5</v>
      </c>
      <c r="D784" s="5">
        <f t="shared" si="27"/>
        <v>24128</v>
      </c>
    </row>
    <row r="785" spans="1:4" x14ac:dyDescent="0.15">
      <c r="A785">
        <f t="shared" si="26"/>
        <v>24129</v>
      </c>
      <c r="B785" s="4">
        <v>62.5</v>
      </c>
      <c r="D785" s="5">
        <f t="shared" si="27"/>
        <v>24129</v>
      </c>
    </row>
    <row r="786" spans="1:4" x14ac:dyDescent="0.15">
      <c r="A786">
        <f t="shared" si="26"/>
        <v>24130</v>
      </c>
      <c r="B786" s="4">
        <v>62.5</v>
      </c>
      <c r="D786" s="5">
        <f t="shared" si="27"/>
        <v>24130</v>
      </c>
    </row>
    <row r="787" spans="1:4" x14ac:dyDescent="0.15">
      <c r="A787">
        <f t="shared" si="26"/>
        <v>24131</v>
      </c>
      <c r="B787" s="4">
        <v>62.5</v>
      </c>
      <c r="D787" s="5">
        <f t="shared" si="27"/>
        <v>24131</v>
      </c>
    </row>
    <row r="788" spans="1:4" x14ac:dyDescent="0.15">
      <c r="A788">
        <f t="shared" si="26"/>
        <v>24132</v>
      </c>
      <c r="B788" s="4">
        <v>62.5</v>
      </c>
      <c r="D788" s="5">
        <f t="shared" si="27"/>
        <v>24132</v>
      </c>
    </row>
    <row r="789" spans="1:4" x14ac:dyDescent="0.15">
      <c r="A789">
        <f t="shared" si="26"/>
        <v>24133</v>
      </c>
      <c r="B789" s="4">
        <v>62.5</v>
      </c>
      <c r="D789" s="5">
        <f t="shared" si="27"/>
        <v>24133</v>
      </c>
    </row>
    <row r="790" spans="1:4" x14ac:dyDescent="0.15">
      <c r="A790">
        <f t="shared" si="26"/>
        <v>24134</v>
      </c>
      <c r="B790" s="4">
        <v>62.5</v>
      </c>
      <c r="D790" s="5">
        <f t="shared" si="27"/>
        <v>24134</v>
      </c>
    </row>
    <row r="791" spans="1:4" x14ac:dyDescent="0.15">
      <c r="A791">
        <f t="shared" si="26"/>
        <v>24135</v>
      </c>
      <c r="B791" s="4">
        <v>62.5</v>
      </c>
      <c r="D791" s="5">
        <f t="shared" si="27"/>
        <v>24135</v>
      </c>
    </row>
    <row r="792" spans="1:4" x14ac:dyDescent="0.15">
      <c r="A792">
        <f t="shared" si="26"/>
        <v>24136</v>
      </c>
      <c r="B792" s="4">
        <v>62.5</v>
      </c>
      <c r="D792" s="5">
        <f t="shared" si="27"/>
        <v>24136</v>
      </c>
    </row>
    <row r="793" spans="1:4" x14ac:dyDescent="0.15">
      <c r="A793">
        <f t="shared" si="26"/>
        <v>24137</v>
      </c>
      <c r="B793" s="4">
        <v>62.5</v>
      </c>
      <c r="D793" s="5">
        <f t="shared" si="27"/>
        <v>24137</v>
      </c>
    </row>
    <row r="794" spans="1:4" x14ac:dyDescent="0.15">
      <c r="A794">
        <f t="shared" si="26"/>
        <v>24138</v>
      </c>
      <c r="B794" s="4">
        <v>62.5</v>
      </c>
      <c r="D794" s="5">
        <f t="shared" si="27"/>
        <v>24138</v>
      </c>
    </row>
    <row r="795" spans="1:4" x14ac:dyDescent="0.15">
      <c r="A795">
        <f t="shared" si="26"/>
        <v>24139</v>
      </c>
      <c r="B795" s="4">
        <v>62.5</v>
      </c>
      <c r="D795" s="5">
        <f t="shared" si="27"/>
        <v>24139</v>
      </c>
    </row>
    <row r="796" spans="1:4" x14ac:dyDescent="0.15">
      <c r="A796">
        <f t="shared" si="26"/>
        <v>24140</v>
      </c>
      <c r="B796" s="4">
        <v>62.5</v>
      </c>
      <c r="D796" s="5">
        <f t="shared" si="27"/>
        <v>24140</v>
      </c>
    </row>
    <row r="797" spans="1:4" x14ac:dyDescent="0.15">
      <c r="A797">
        <f t="shared" si="26"/>
        <v>24141</v>
      </c>
      <c r="B797" s="4">
        <v>62.5</v>
      </c>
      <c r="D797" s="5">
        <f t="shared" si="27"/>
        <v>24141</v>
      </c>
    </row>
    <row r="798" spans="1:4" x14ac:dyDescent="0.15">
      <c r="A798">
        <f t="shared" si="26"/>
        <v>24142</v>
      </c>
      <c r="B798" s="4">
        <v>62.5</v>
      </c>
      <c r="D798" s="5">
        <f t="shared" si="27"/>
        <v>24142</v>
      </c>
    </row>
    <row r="799" spans="1:4" x14ac:dyDescent="0.15">
      <c r="A799">
        <f t="shared" si="26"/>
        <v>24143</v>
      </c>
      <c r="B799" s="4">
        <v>62.5</v>
      </c>
      <c r="D799" s="5">
        <f t="shared" si="27"/>
        <v>24143</v>
      </c>
    </row>
    <row r="800" spans="1:4" x14ac:dyDescent="0.15">
      <c r="A800">
        <f t="shared" si="26"/>
        <v>24144</v>
      </c>
      <c r="B800" s="4">
        <v>62.5</v>
      </c>
      <c r="D800" s="5">
        <f t="shared" si="27"/>
        <v>24144</v>
      </c>
    </row>
    <row r="801" spans="1:4" x14ac:dyDescent="0.15">
      <c r="A801">
        <f t="shared" si="26"/>
        <v>24145</v>
      </c>
      <c r="B801" s="4">
        <v>62.5</v>
      </c>
      <c r="D801" s="5">
        <f t="shared" si="27"/>
        <v>24145</v>
      </c>
    </row>
    <row r="802" spans="1:4" x14ac:dyDescent="0.15">
      <c r="A802">
        <f t="shared" si="26"/>
        <v>24146</v>
      </c>
      <c r="B802" s="4">
        <v>62.5</v>
      </c>
      <c r="D802" s="5">
        <f t="shared" si="27"/>
        <v>24146</v>
      </c>
    </row>
    <row r="803" spans="1:4" x14ac:dyDescent="0.15">
      <c r="A803">
        <f t="shared" si="26"/>
        <v>24147</v>
      </c>
      <c r="B803" s="4">
        <v>62.5</v>
      </c>
      <c r="D803" s="5">
        <f t="shared" si="27"/>
        <v>24147</v>
      </c>
    </row>
    <row r="804" spans="1:4" x14ac:dyDescent="0.15">
      <c r="A804">
        <f t="shared" si="26"/>
        <v>24148</v>
      </c>
      <c r="B804" s="4">
        <v>62.5</v>
      </c>
      <c r="D804" s="5">
        <f t="shared" si="27"/>
        <v>24148</v>
      </c>
    </row>
    <row r="805" spans="1:4" x14ac:dyDescent="0.15">
      <c r="A805">
        <f t="shared" si="26"/>
        <v>24149</v>
      </c>
      <c r="B805" s="4">
        <v>62.5</v>
      </c>
      <c r="D805" s="5">
        <f t="shared" si="27"/>
        <v>24149</v>
      </c>
    </row>
    <row r="806" spans="1:4" x14ac:dyDescent="0.15">
      <c r="A806">
        <f t="shared" si="26"/>
        <v>24150</v>
      </c>
      <c r="B806" s="4">
        <v>62.5</v>
      </c>
      <c r="D806" s="5">
        <f t="shared" si="27"/>
        <v>24150</v>
      </c>
    </row>
    <row r="807" spans="1:4" x14ac:dyDescent="0.15">
      <c r="A807">
        <f t="shared" si="26"/>
        <v>24151</v>
      </c>
      <c r="B807" s="4">
        <v>62.5</v>
      </c>
      <c r="D807" s="5">
        <f t="shared" si="27"/>
        <v>24151</v>
      </c>
    </row>
    <row r="808" spans="1:4" x14ac:dyDescent="0.15">
      <c r="A808">
        <f t="shared" si="26"/>
        <v>24152</v>
      </c>
      <c r="B808" s="4">
        <v>62.5</v>
      </c>
      <c r="D808" s="5">
        <f t="shared" si="27"/>
        <v>24152</v>
      </c>
    </row>
    <row r="809" spans="1:4" x14ac:dyDescent="0.15">
      <c r="A809">
        <f t="shared" si="26"/>
        <v>24153</v>
      </c>
      <c r="B809" s="4">
        <v>62.5</v>
      </c>
      <c r="D809" s="5">
        <f t="shared" si="27"/>
        <v>24153</v>
      </c>
    </row>
    <row r="810" spans="1:4" x14ac:dyDescent="0.15">
      <c r="A810">
        <f t="shared" si="26"/>
        <v>24154</v>
      </c>
      <c r="B810" s="4">
        <v>62.5</v>
      </c>
      <c r="D810" s="5">
        <f t="shared" si="27"/>
        <v>24154</v>
      </c>
    </row>
    <row r="811" spans="1:4" x14ac:dyDescent="0.15">
      <c r="A811">
        <f t="shared" si="26"/>
        <v>24155</v>
      </c>
      <c r="B811" s="4">
        <v>62.5</v>
      </c>
      <c r="D811" s="5">
        <f t="shared" si="27"/>
        <v>24155</v>
      </c>
    </row>
    <row r="812" spans="1:4" x14ac:dyDescent="0.15">
      <c r="A812">
        <f t="shared" si="26"/>
        <v>24156</v>
      </c>
      <c r="B812" s="4">
        <v>62.5</v>
      </c>
      <c r="D812" s="5">
        <f t="shared" si="27"/>
        <v>24156</v>
      </c>
    </row>
    <row r="813" spans="1:4" x14ac:dyDescent="0.15">
      <c r="A813">
        <f t="shared" si="26"/>
        <v>24157</v>
      </c>
      <c r="B813" s="4">
        <v>62.5</v>
      </c>
      <c r="D813" s="5">
        <f t="shared" si="27"/>
        <v>24157</v>
      </c>
    </row>
    <row r="814" spans="1:4" x14ac:dyDescent="0.15">
      <c r="A814">
        <f t="shared" si="26"/>
        <v>24158</v>
      </c>
      <c r="B814" s="4">
        <v>62.5</v>
      </c>
      <c r="D814" s="5">
        <f t="shared" si="27"/>
        <v>24158</v>
      </c>
    </row>
    <row r="815" spans="1:4" x14ac:dyDescent="0.15">
      <c r="A815">
        <f t="shared" si="26"/>
        <v>24159</v>
      </c>
      <c r="B815" s="4">
        <v>62.5</v>
      </c>
      <c r="D815" s="5">
        <f t="shared" si="27"/>
        <v>24159</v>
      </c>
    </row>
    <row r="816" spans="1:4" x14ac:dyDescent="0.15">
      <c r="A816">
        <f t="shared" si="26"/>
        <v>24160</v>
      </c>
      <c r="B816" s="4">
        <v>62.5</v>
      </c>
      <c r="D816" s="5">
        <f t="shared" si="27"/>
        <v>24160</v>
      </c>
    </row>
    <row r="817" spans="1:4" x14ac:dyDescent="0.15">
      <c r="A817">
        <f t="shared" si="26"/>
        <v>24161</v>
      </c>
      <c r="B817" s="4">
        <v>62.5</v>
      </c>
      <c r="D817" s="5">
        <f t="shared" si="27"/>
        <v>24161</v>
      </c>
    </row>
    <row r="818" spans="1:4" x14ac:dyDescent="0.15">
      <c r="A818">
        <f t="shared" si="26"/>
        <v>24162</v>
      </c>
      <c r="B818" s="4">
        <v>62.5</v>
      </c>
      <c r="D818" s="5">
        <f t="shared" si="27"/>
        <v>24162</v>
      </c>
    </row>
    <row r="819" spans="1:4" x14ac:dyDescent="0.15">
      <c r="A819">
        <f t="shared" si="26"/>
        <v>24163</v>
      </c>
      <c r="B819" s="4">
        <v>62.5</v>
      </c>
      <c r="D819" s="5">
        <f t="shared" si="27"/>
        <v>24163</v>
      </c>
    </row>
    <row r="820" spans="1:4" x14ac:dyDescent="0.15">
      <c r="A820">
        <f t="shared" si="26"/>
        <v>24164</v>
      </c>
      <c r="B820" s="4">
        <v>62.5</v>
      </c>
      <c r="D820" s="5">
        <f t="shared" si="27"/>
        <v>24164</v>
      </c>
    </row>
    <row r="821" spans="1:4" x14ac:dyDescent="0.15">
      <c r="A821">
        <f t="shared" si="26"/>
        <v>24165</v>
      </c>
      <c r="B821" s="4">
        <v>62.5</v>
      </c>
      <c r="D821" s="5">
        <f t="shared" si="27"/>
        <v>24165</v>
      </c>
    </row>
    <row r="822" spans="1:4" x14ac:dyDescent="0.15">
      <c r="A822">
        <f t="shared" si="26"/>
        <v>24166</v>
      </c>
      <c r="B822" s="4">
        <v>62.5</v>
      </c>
      <c r="D822" s="5">
        <f t="shared" si="27"/>
        <v>24166</v>
      </c>
    </row>
    <row r="823" spans="1:4" x14ac:dyDescent="0.15">
      <c r="A823">
        <f t="shared" si="26"/>
        <v>24167</v>
      </c>
      <c r="B823" s="4">
        <v>62.5</v>
      </c>
      <c r="D823" s="5">
        <f t="shared" si="27"/>
        <v>24167</v>
      </c>
    </row>
    <row r="824" spans="1:4" x14ac:dyDescent="0.15">
      <c r="A824">
        <f t="shared" si="26"/>
        <v>24168</v>
      </c>
      <c r="B824" s="4">
        <v>62.5</v>
      </c>
      <c r="D824" s="5">
        <f t="shared" si="27"/>
        <v>24168</v>
      </c>
    </row>
    <row r="825" spans="1:4" x14ac:dyDescent="0.15">
      <c r="A825">
        <f t="shared" si="26"/>
        <v>24169</v>
      </c>
      <c r="B825" s="4">
        <v>62.5</v>
      </c>
      <c r="D825" s="5">
        <f t="shared" si="27"/>
        <v>24169</v>
      </c>
    </row>
    <row r="826" spans="1:4" x14ac:dyDescent="0.15">
      <c r="A826">
        <f t="shared" si="26"/>
        <v>24170</v>
      </c>
      <c r="B826" s="4">
        <v>62.5</v>
      </c>
      <c r="D826" s="5">
        <f t="shared" si="27"/>
        <v>24170</v>
      </c>
    </row>
    <row r="827" spans="1:4" x14ac:dyDescent="0.15">
      <c r="A827">
        <f t="shared" si="26"/>
        <v>24171</v>
      </c>
      <c r="B827" s="4">
        <v>62.5</v>
      </c>
      <c r="D827" s="5">
        <f t="shared" si="27"/>
        <v>24171</v>
      </c>
    </row>
    <row r="828" spans="1:4" x14ac:dyDescent="0.15">
      <c r="A828">
        <f t="shared" si="26"/>
        <v>24172</v>
      </c>
      <c r="B828" s="4">
        <v>62.5</v>
      </c>
      <c r="D828" s="5">
        <f t="shared" si="27"/>
        <v>24172</v>
      </c>
    </row>
    <row r="829" spans="1:4" x14ac:dyDescent="0.15">
      <c r="A829">
        <f t="shared" si="26"/>
        <v>24173</v>
      </c>
      <c r="B829" s="4">
        <v>62.5</v>
      </c>
      <c r="D829" s="5">
        <f t="shared" si="27"/>
        <v>24173</v>
      </c>
    </row>
    <row r="830" spans="1:4" x14ac:dyDescent="0.15">
      <c r="A830">
        <f t="shared" si="26"/>
        <v>24174</v>
      </c>
      <c r="B830" s="4">
        <v>62.5</v>
      </c>
      <c r="D830" s="5">
        <f t="shared" si="27"/>
        <v>24174</v>
      </c>
    </row>
    <row r="831" spans="1:4" x14ac:dyDescent="0.15">
      <c r="A831">
        <f t="shared" si="26"/>
        <v>24175</v>
      </c>
      <c r="B831" s="4">
        <v>62.5</v>
      </c>
      <c r="D831" s="5">
        <f t="shared" si="27"/>
        <v>24175</v>
      </c>
    </row>
    <row r="832" spans="1:4" x14ac:dyDescent="0.15">
      <c r="A832">
        <f t="shared" si="26"/>
        <v>24176</v>
      </c>
      <c r="B832" s="4">
        <v>62.5</v>
      </c>
      <c r="D832" s="5">
        <f t="shared" si="27"/>
        <v>24176</v>
      </c>
    </row>
    <row r="833" spans="1:4" x14ac:dyDescent="0.15">
      <c r="A833">
        <f t="shared" si="26"/>
        <v>24177</v>
      </c>
      <c r="B833" s="4">
        <v>62.5</v>
      </c>
      <c r="D833" s="5">
        <f t="shared" si="27"/>
        <v>24177</v>
      </c>
    </row>
    <row r="834" spans="1:4" x14ac:dyDescent="0.15">
      <c r="A834">
        <f t="shared" si="26"/>
        <v>24178</v>
      </c>
      <c r="B834" s="4">
        <v>62.5</v>
      </c>
      <c r="D834" s="5">
        <f t="shared" si="27"/>
        <v>24178</v>
      </c>
    </row>
    <row r="835" spans="1:4" x14ac:dyDescent="0.15">
      <c r="A835">
        <f t="shared" si="26"/>
        <v>24179</v>
      </c>
      <c r="B835" s="4">
        <v>62.5</v>
      </c>
      <c r="D835" s="5">
        <f t="shared" si="27"/>
        <v>24179</v>
      </c>
    </row>
    <row r="836" spans="1:4" x14ac:dyDescent="0.15">
      <c r="A836">
        <f t="shared" ref="A836:A899" si="28">+A835+1</f>
        <v>24180</v>
      </c>
      <c r="B836" s="4">
        <v>62.5</v>
      </c>
      <c r="D836" s="5">
        <f t="shared" ref="D836:D899" si="29">+D835+1</f>
        <v>24180</v>
      </c>
    </row>
    <row r="837" spans="1:4" x14ac:dyDescent="0.15">
      <c r="A837">
        <f t="shared" si="28"/>
        <v>24181</v>
      </c>
      <c r="B837" s="4">
        <v>62.5</v>
      </c>
      <c r="D837" s="5">
        <f t="shared" si="29"/>
        <v>24181</v>
      </c>
    </row>
    <row r="838" spans="1:4" x14ac:dyDescent="0.15">
      <c r="A838">
        <f t="shared" si="28"/>
        <v>24182</v>
      </c>
      <c r="B838" s="4">
        <v>62.5</v>
      </c>
      <c r="D838" s="5">
        <f t="shared" si="29"/>
        <v>24182</v>
      </c>
    </row>
    <row r="839" spans="1:4" x14ac:dyDescent="0.15">
      <c r="A839">
        <f t="shared" si="28"/>
        <v>24183</v>
      </c>
      <c r="B839" s="4">
        <v>62.5</v>
      </c>
      <c r="D839" s="5">
        <f t="shared" si="29"/>
        <v>24183</v>
      </c>
    </row>
    <row r="840" spans="1:4" x14ac:dyDescent="0.15">
      <c r="A840">
        <f t="shared" si="28"/>
        <v>24184</v>
      </c>
      <c r="B840" s="4">
        <v>62.5</v>
      </c>
      <c r="D840" s="5">
        <f t="shared" si="29"/>
        <v>24184</v>
      </c>
    </row>
    <row r="841" spans="1:4" x14ac:dyDescent="0.15">
      <c r="A841">
        <f t="shared" si="28"/>
        <v>24185</v>
      </c>
      <c r="B841" s="4">
        <v>62.5</v>
      </c>
      <c r="D841" s="5">
        <f t="shared" si="29"/>
        <v>24185</v>
      </c>
    </row>
    <row r="842" spans="1:4" x14ac:dyDescent="0.15">
      <c r="A842">
        <f t="shared" si="28"/>
        <v>24186</v>
      </c>
      <c r="B842" s="4">
        <v>62.5</v>
      </c>
      <c r="D842" s="5">
        <f t="shared" si="29"/>
        <v>24186</v>
      </c>
    </row>
    <row r="843" spans="1:4" x14ac:dyDescent="0.15">
      <c r="A843">
        <f t="shared" si="28"/>
        <v>24187</v>
      </c>
      <c r="B843" s="4">
        <v>62.5</v>
      </c>
      <c r="D843" s="5">
        <f t="shared" si="29"/>
        <v>24187</v>
      </c>
    </row>
    <row r="844" spans="1:4" x14ac:dyDescent="0.15">
      <c r="A844">
        <f t="shared" si="28"/>
        <v>24188</v>
      </c>
      <c r="B844" s="4">
        <v>62.5</v>
      </c>
      <c r="D844" s="5">
        <f t="shared" si="29"/>
        <v>24188</v>
      </c>
    </row>
    <row r="845" spans="1:4" x14ac:dyDescent="0.15">
      <c r="A845">
        <f t="shared" si="28"/>
        <v>24189</v>
      </c>
      <c r="B845" s="4">
        <v>62.5</v>
      </c>
      <c r="D845" s="5">
        <f t="shared" si="29"/>
        <v>24189</v>
      </c>
    </row>
    <row r="846" spans="1:4" x14ac:dyDescent="0.15">
      <c r="A846">
        <f t="shared" si="28"/>
        <v>24190</v>
      </c>
      <c r="B846" s="4">
        <v>62.5</v>
      </c>
      <c r="D846" s="5">
        <f t="shared" si="29"/>
        <v>24190</v>
      </c>
    </row>
    <row r="847" spans="1:4" x14ac:dyDescent="0.15">
      <c r="A847">
        <f t="shared" si="28"/>
        <v>24191</v>
      </c>
      <c r="B847" s="4">
        <v>62.5</v>
      </c>
      <c r="D847" s="5">
        <f t="shared" si="29"/>
        <v>24191</v>
      </c>
    </row>
    <row r="848" spans="1:4" x14ac:dyDescent="0.15">
      <c r="A848">
        <f t="shared" si="28"/>
        <v>24192</v>
      </c>
      <c r="B848" s="4">
        <v>62.5</v>
      </c>
      <c r="D848" s="5">
        <f t="shared" si="29"/>
        <v>24192</v>
      </c>
    </row>
    <row r="849" spans="1:4" x14ac:dyDescent="0.15">
      <c r="A849">
        <f t="shared" si="28"/>
        <v>24193</v>
      </c>
      <c r="B849" s="4">
        <v>62.5</v>
      </c>
      <c r="D849" s="5">
        <f t="shared" si="29"/>
        <v>24193</v>
      </c>
    </row>
    <row r="850" spans="1:4" x14ac:dyDescent="0.15">
      <c r="A850">
        <f t="shared" si="28"/>
        <v>24194</v>
      </c>
      <c r="B850" s="4">
        <v>62.5</v>
      </c>
      <c r="D850" s="5">
        <f t="shared" si="29"/>
        <v>24194</v>
      </c>
    </row>
    <row r="851" spans="1:4" x14ac:dyDescent="0.15">
      <c r="A851">
        <f t="shared" si="28"/>
        <v>24195</v>
      </c>
      <c r="B851" s="4">
        <v>62.5</v>
      </c>
      <c r="D851" s="5">
        <f t="shared" si="29"/>
        <v>24195</v>
      </c>
    </row>
    <row r="852" spans="1:4" x14ac:dyDescent="0.15">
      <c r="A852">
        <f t="shared" si="28"/>
        <v>24196</v>
      </c>
      <c r="B852" s="4">
        <v>62.5</v>
      </c>
      <c r="D852" s="5">
        <f t="shared" si="29"/>
        <v>24196</v>
      </c>
    </row>
    <row r="853" spans="1:4" x14ac:dyDescent="0.15">
      <c r="A853">
        <f t="shared" si="28"/>
        <v>24197</v>
      </c>
      <c r="B853" s="4">
        <v>62.5</v>
      </c>
      <c r="D853" s="5">
        <f t="shared" si="29"/>
        <v>24197</v>
      </c>
    </row>
    <row r="854" spans="1:4" x14ac:dyDescent="0.15">
      <c r="A854">
        <f t="shared" si="28"/>
        <v>24198</v>
      </c>
      <c r="B854" s="4">
        <v>62.5</v>
      </c>
      <c r="D854" s="5">
        <f t="shared" si="29"/>
        <v>24198</v>
      </c>
    </row>
    <row r="855" spans="1:4" x14ac:dyDescent="0.15">
      <c r="A855">
        <f t="shared" si="28"/>
        <v>24199</v>
      </c>
      <c r="B855" s="4">
        <v>62.5</v>
      </c>
      <c r="D855" s="5">
        <f t="shared" si="29"/>
        <v>24199</v>
      </c>
    </row>
    <row r="856" spans="1:4" x14ac:dyDescent="0.15">
      <c r="A856">
        <f t="shared" si="28"/>
        <v>24200</v>
      </c>
      <c r="B856" s="4">
        <v>62.5</v>
      </c>
      <c r="D856" s="5">
        <f t="shared" si="29"/>
        <v>24200</v>
      </c>
    </row>
    <row r="857" spans="1:4" x14ac:dyDescent="0.15">
      <c r="A857">
        <f t="shared" si="28"/>
        <v>24201</v>
      </c>
      <c r="B857" s="4">
        <v>62.5</v>
      </c>
      <c r="D857" s="5">
        <f t="shared" si="29"/>
        <v>24201</v>
      </c>
    </row>
    <row r="858" spans="1:4" x14ac:dyDescent="0.15">
      <c r="A858">
        <f t="shared" si="28"/>
        <v>24202</v>
      </c>
      <c r="B858" s="4">
        <v>62.5</v>
      </c>
      <c r="D858" s="5">
        <f t="shared" si="29"/>
        <v>24202</v>
      </c>
    </row>
    <row r="859" spans="1:4" x14ac:dyDescent="0.15">
      <c r="A859">
        <f t="shared" si="28"/>
        <v>24203</v>
      </c>
      <c r="B859" s="4">
        <v>62.5</v>
      </c>
      <c r="D859" s="5">
        <f t="shared" si="29"/>
        <v>24203</v>
      </c>
    </row>
    <row r="860" spans="1:4" x14ac:dyDescent="0.15">
      <c r="A860">
        <f t="shared" si="28"/>
        <v>24204</v>
      </c>
      <c r="B860" s="4">
        <v>62.5</v>
      </c>
      <c r="D860" s="5">
        <f t="shared" si="29"/>
        <v>24204</v>
      </c>
    </row>
    <row r="861" spans="1:4" x14ac:dyDescent="0.15">
      <c r="A861">
        <f t="shared" si="28"/>
        <v>24205</v>
      </c>
      <c r="B861" s="4">
        <v>62.5</v>
      </c>
      <c r="D861" s="5">
        <f t="shared" si="29"/>
        <v>24205</v>
      </c>
    </row>
    <row r="862" spans="1:4" x14ac:dyDescent="0.15">
      <c r="A862">
        <f t="shared" si="28"/>
        <v>24206</v>
      </c>
      <c r="B862" s="4">
        <v>62.5</v>
      </c>
      <c r="D862" s="5">
        <f t="shared" si="29"/>
        <v>24206</v>
      </c>
    </row>
    <row r="863" spans="1:4" x14ac:dyDescent="0.15">
      <c r="A863">
        <f t="shared" si="28"/>
        <v>24207</v>
      </c>
      <c r="B863" s="4">
        <v>62.5</v>
      </c>
      <c r="D863" s="5">
        <f t="shared" si="29"/>
        <v>24207</v>
      </c>
    </row>
    <row r="864" spans="1:4" x14ac:dyDescent="0.15">
      <c r="A864">
        <f t="shared" si="28"/>
        <v>24208</v>
      </c>
      <c r="B864" s="4">
        <v>62.5</v>
      </c>
      <c r="D864" s="5">
        <f t="shared" si="29"/>
        <v>24208</v>
      </c>
    </row>
    <row r="865" spans="1:4" x14ac:dyDescent="0.15">
      <c r="A865">
        <f t="shared" si="28"/>
        <v>24209</v>
      </c>
      <c r="B865" s="4">
        <v>62.5</v>
      </c>
      <c r="D865" s="5">
        <f t="shared" si="29"/>
        <v>24209</v>
      </c>
    </row>
    <row r="866" spans="1:4" x14ac:dyDescent="0.15">
      <c r="A866">
        <f t="shared" si="28"/>
        <v>24210</v>
      </c>
      <c r="B866" s="4">
        <v>62.5</v>
      </c>
      <c r="D866" s="5">
        <f t="shared" si="29"/>
        <v>24210</v>
      </c>
    </row>
    <row r="867" spans="1:4" x14ac:dyDescent="0.15">
      <c r="A867">
        <f t="shared" si="28"/>
        <v>24211</v>
      </c>
      <c r="B867" s="4">
        <v>62.5</v>
      </c>
      <c r="D867" s="5">
        <f t="shared" si="29"/>
        <v>24211</v>
      </c>
    </row>
    <row r="868" spans="1:4" x14ac:dyDescent="0.15">
      <c r="A868">
        <f t="shared" si="28"/>
        <v>24212</v>
      </c>
      <c r="B868" s="4">
        <v>62.5</v>
      </c>
      <c r="D868" s="5">
        <f t="shared" si="29"/>
        <v>24212</v>
      </c>
    </row>
    <row r="869" spans="1:4" x14ac:dyDescent="0.15">
      <c r="A869">
        <f t="shared" si="28"/>
        <v>24213</v>
      </c>
      <c r="B869" s="4">
        <v>62.5</v>
      </c>
      <c r="D869" s="5">
        <f t="shared" si="29"/>
        <v>24213</v>
      </c>
    </row>
    <row r="870" spans="1:4" x14ac:dyDescent="0.15">
      <c r="A870">
        <f t="shared" si="28"/>
        <v>24214</v>
      </c>
      <c r="B870" s="4">
        <v>62.5</v>
      </c>
      <c r="D870" s="5">
        <f t="shared" si="29"/>
        <v>24214</v>
      </c>
    </row>
    <row r="871" spans="1:4" x14ac:dyDescent="0.15">
      <c r="A871">
        <f t="shared" si="28"/>
        <v>24215</v>
      </c>
      <c r="B871" s="4">
        <v>62.5</v>
      </c>
      <c r="D871" s="5">
        <f t="shared" si="29"/>
        <v>24215</v>
      </c>
    </row>
    <row r="872" spans="1:4" x14ac:dyDescent="0.15">
      <c r="A872">
        <f t="shared" si="28"/>
        <v>24216</v>
      </c>
      <c r="B872" s="4">
        <v>62.5</v>
      </c>
      <c r="D872" s="5">
        <f t="shared" si="29"/>
        <v>24216</v>
      </c>
    </row>
    <row r="873" spans="1:4" x14ac:dyDescent="0.15">
      <c r="A873">
        <f t="shared" si="28"/>
        <v>24217</v>
      </c>
      <c r="B873" s="4">
        <v>62.5</v>
      </c>
      <c r="D873" s="5">
        <f t="shared" si="29"/>
        <v>24217</v>
      </c>
    </row>
    <row r="874" spans="1:4" x14ac:dyDescent="0.15">
      <c r="A874">
        <f t="shared" si="28"/>
        <v>24218</v>
      </c>
      <c r="B874" s="4">
        <v>62.5</v>
      </c>
      <c r="D874" s="5">
        <f t="shared" si="29"/>
        <v>24218</v>
      </c>
    </row>
    <row r="875" spans="1:4" x14ac:dyDescent="0.15">
      <c r="A875">
        <f t="shared" si="28"/>
        <v>24219</v>
      </c>
      <c r="B875" s="4">
        <v>62.5</v>
      </c>
      <c r="D875" s="5">
        <f t="shared" si="29"/>
        <v>24219</v>
      </c>
    </row>
    <row r="876" spans="1:4" x14ac:dyDescent="0.15">
      <c r="A876">
        <f t="shared" si="28"/>
        <v>24220</v>
      </c>
      <c r="B876" s="4">
        <v>62.5</v>
      </c>
      <c r="D876" s="5">
        <f t="shared" si="29"/>
        <v>24220</v>
      </c>
    </row>
    <row r="877" spans="1:4" x14ac:dyDescent="0.15">
      <c r="A877">
        <f t="shared" si="28"/>
        <v>24221</v>
      </c>
      <c r="B877" s="4">
        <v>62.5</v>
      </c>
      <c r="D877" s="5">
        <f t="shared" si="29"/>
        <v>24221</v>
      </c>
    </row>
    <row r="878" spans="1:4" x14ac:dyDescent="0.15">
      <c r="A878">
        <f t="shared" si="28"/>
        <v>24222</v>
      </c>
      <c r="B878" s="4">
        <v>62.5</v>
      </c>
      <c r="D878" s="5">
        <f t="shared" si="29"/>
        <v>24222</v>
      </c>
    </row>
    <row r="879" spans="1:4" x14ac:dyDescent="0.15">
      <c r="A879">
        <f t="shared" si="28"/>
        <v>24223</v>
      </c>
      <c r="B879" s="4">
        <v>62.5</v>
      </c>
      <c r="D879" s="5">
        <f t="shared" si="29"/>
        <v>24223</v>
      </c>
    </row>
    <row r="880" spans="1:4" x14ac:dyDescent="0.15">
      <c r="A880">
        <f t="shared" si="28"/>
        <v>24224</v>
      </c>
      <c r="B880" s="4">
        <v>62.5</v>
      </c>
      <c r="D880" s="5">
        <f t="shared" si="29"/>
        <v>24224</v>
      </c>
    </row>
    <row r="881" spans="1:4" x14ac:dyDescent="0.15">
      <c r="A881">
        <f t="shared" si="28"/>
        <v>24225</v>
      </c>
      <c r="B881" s="4">
        <v>62.5</v>
      </c>
      <c r="D881" s="5">
        <f t="shared" si="29"/>
        <v>24225</v>
      </c>
    </row>
    <row r="882" spans="1:4" x14ac:dyDescent="0.15">
      <c r="A882">
        <f t="shared" si="28"/>
        <v>24226</v>
      </c>
      <c r="B882" s="4">
        <v>62.5</v>
      </c>
      <c r="D882" s="5">
        <f t="shared" si="29"/>
        <v>24226</v>
      </c>
    </row>
    <row r="883" spans="1:4" x14ac:dyDescent="0.15">
      <c r="A883">
        <f t="shared" si="28"/>
        <v>24227</v>
      </c>
      <c r="B883" s="4">
        <v>62.5</v>
      </c>
      <c r="D883" s="5">
        <f t="shared" si="29"/>
        <v>24227</v>
      </c>
    </row>
    <row r="884" spans="1:4" x14ac:dyDescent="0.15">
      <c r="A884">
        <f t="shared" si="28"/>
        <v>24228</v>
      </c>
      <c r="B884" s="4">
        <v>62.5</v>
      </c>
      <c r="D884" s="5">
        <f t="shared" si="29"/>
        <v>24228</v>
      </c>
    </row>
    <row r="885" spans="1:4" x14ac:dyDescent="0.15">
      <c r="A885">
        <f t="shared" si="28"/>
        <v>24229</v>
      </c>
      <c r="B885" s="4">
        <v>62.5</v>
      </c>
      <c r="D885" s="5">
        <f t="shared" si="29"/>
        <v>24229</v>
      </c>
    </row>
    <row r="886" spans="1:4" x14ac:dyDescent="0.15">
      <c r="A886">
        <f t="shared" si="28"/>
        <v>24230</v>
      </c>
      <c r="B886" s="4">
        <v>62.5</v>
      </c>
      <c r="D886" s="5">
        <f t="shared" si="29"/>
        <v>24230</v>
      </c>
    </row>
    <row r="887" spans="1:4" x14ac:dyDescent="0.15">
      <c r="A887">
        <f t="shared" si="28"/>
        <v>24231</v>
      </c>
      <c r="B887" s="4">
        <v>62.5</v>
      </c>
      <c r="D887" s="5">
        <f t="shared" si="29"/>
        <v>24231</v>
      </c>
    </row>
    <row r="888" spans="1:4" x14ac:dyDescent="0.15">
      <c r="A888">
        <f t="shared" si="28"/>
        <v>24232</v>
      </c>
      <c r="B888" s="4">
        <v>62.5</v>
      </c>
      <c r="D888" s="5">
        <f t="shared" si="29"/>
        <v>24232</v>
      </c>
    </row>
    <row r="889" spans="1:4" x14ac:dyDescent="0.15">
      <c r="A889">
        <f t="shared" si="28"/>
        <v>24233</v>
      </c>
      <c r="B889" s="4">
        <v>62.5</v>
      </c>
      <c r="D889" s="5">
        <f t="shared" si="29"/>
        <v>24233</v>
      </c>
    </row>
    <row r="890" spans="1:4" x14ac:dyDescent="0.15">
      <c r="A890">
        <f t="shared" si="28"/>
        <v>24234</v>
      </c>
      <c r="B890" s="4">
        <v>62.5</v>
      </c>
      <c r="D890" s="5">
        <f t="shared" si="29"/>
        <v>24234</v>
      </c>
    </row>
    <row r="891" spans="1:4" x14ac:dyDescent="0.15">
      <c r="A891">
        <f t="shared" si="28"/>
        <v>24235</v>
      </c>
      <c r="B891" s="4">
        <v>62.5</v>
      </c>
      <c r="D891" s="5">
        <f t="shared" si="29"/>
        <v>24235</v>
      </c>
    </row>
    <row r="892" spans="1:4" x14ac:dyDescent="0.15">
      <c r="A892">
        <f t="shared" si="28"/>
        <v>24236</v>
      </c>
      <c r="B892" s="4">
        <v>62.5</v>
      </c>
      <c r="D892" s="5">
        <f t="shared" si="29"/>
        <v>24236</v>
      </c>
    </row>
    <row r="893" spans="1:4" x14ac:dyDescent="0.15">
      <c r="A893">
        <f t="shared" si="28"/>
        <v>24237</v>
      </c>
      <c r="B893" s="4">
        <v>62.5</v>
      </c>
      <c r="D893" s="5">
        <f t="shared" si="29"/>
        <v>24237</v>
      </c>
    </row>
    <row r="894" spans="1:4" x14ac:dyDescent="0.15">
      <c r="A894">
        <f t="shared" si="28"/>
        <v>24238</v>
      </c>
      <c r="B894" s="4">
        <v>62.5</v>
      </c>
      <c r="D894" s="5">
        <f t="shared" si="29"/>
        <v>24238</v>
      </c>
    </row>
    <row r="895" spans="1:4" x14ac:dyDescent="0.15">
      <c r="A895">
        <f t="shared" si="28"/>
        <v>24239</v>
      </c>
      <c r="B895" s="4">
        <v>62.5</v>
      </c>
      <c r="D895" s="5">
        <f t="shared" si="29"/>
        <v>24239</v>
      </c>
    </row>
    <row r="896" spans="1:4" x14ac:dyDescent="0.15">
      <c r="A896">
        <f t="shared" si="28"/>
        <v>24240</v>
      </c>
      <c r="B896" s="4">
        <v>62.5</v>
      </c>
      <c r="D896" s="5">
        <f t="shared" si="29"/>
        <v>24240</v>
      </c>
    </row>
    <row r="897" spans="1:4" x14ac:dyDescent="0.15">
      <c r="A897">
        <f t="shared" si="28"/>
        <v>24241</v>
      </c>
      <c r="B897" s="4">
        <v>62.5</v>
      </c>
      <c r="D897" s="5">
        <f t="shared" si="29"/>
        <v>24241</v>
      </c>
    </row>
    <row r="898" spans="1:4" x14ac:dyDescent="0.15">
      <c r="A898">
        <f t="shared" si="28"/>
        <v>24242</v>
      </c>
      <c r="B898" s="4">
        <v>62.5</v>
      </c>
      <c r="D898" s="5">
        <f t="shared" si="29"/>
        <v>24242</v>
      </c>
    </row>
    <row r="899" spans="1:4" x14ac:dyDescent="0.15">
      <c r="A899">
        <f t="shared" si="28"/>
        <v>24243</v>
      </c>
      <c r="B899" s="4">
        <v>62.5</v>
      </c>
      <c r="D899" s="5">
        <f t="shared" si="29"/>
        <v>24243</v>
      </c>
    </row>
    <row r="900" spans="1:4" x14ac:dyDescent="0.15">
      <c r="A900">
        <f t="shared" ref="A900:A963" si="30">+A899+1</f>
        <v>24244</v>
      </c>
      <c r="B900" s="4">
        <v>62.5</v>
      </c>
      <c r="D900" s="5">
        <f t="shared" ref="D900:D963" si="31">+D899+1</f>
        <v>24244</v>
      </c>
    </row>
    <row r="901" spans="1:4" x14ac:dyDescent="0.15">
      <c r="A901">
        <f t="shared" si="30"/>
        <v>24245</v>
      </c>
      <c r="B901" s="4">
        <v>62.5</v>
      </c>
      <c r="D901" s="5">
        <f t="shared" si="31"/>
        <v>24245</v>
      </c>
    </row>
    <row r="902" spans="1:4" x14ac:dyDescent="0.15">
      <c r="A902">
        <f t="shared" si="30"/>
        <v>24246</v>
      </c>
      <c r="B902" s="4">
        <v>62.5</v>
      </c>
      <c r="D902" s="5">
        <f t="shared" si="31"/>
        <v>24246</v>
      </c>
    </row>
    <row r="903" spans="1:4" x14ac:dyDescent="0.15">
      <c r="A903">
        <f t="shared" si="30"/>
        <v>24247</v>
      </c>
      <c r="B903" s="4">
        <v>62.5</v>
      </c>
      <c r="D903" s="5">
        <f t="shared" si="31"/>
        <v>24247</v>
      </c>
    </row>
    <row r="904" spans="1:4" x14ac:dyDescent="0.15">
      <c r="A904">
        <f t="shared" si="30"/>
        <v>24248</v>
      </c>
      <c r="B904" s="4">
        <v>62.5</v>
      </c>
      <c r="D904" s="5">
        <f t="shared" si="31"/>
        <v>24248</v>
      </c>
    </row>
    <row r="905" spans="1:4" x14ac:dyDescent="0.15">
      <c r="A905">
        <f t="shared" si="30"/>
        <v>24249</v>
      </c>
      <c r="B905" s="4">
        <v>62.5</v>
      </c>
      <c r="D905" s="5">
        <f t="shared" si="31"/>
        <v>24249</v>
      </c>
    </row>
    <row r="906" spans="1:4" x14ac:dyDescent="0.15">
      <c r="A906">
        <f t="shared" si="30"/>
        <v>24250</v>
      </c>
      <c r="B906" s="4">
        <v>62.5</v>
      </c>
      <c r="D906" s="5">
        <f t="shared" si="31"/>
        <v>24250</v>
      </c>
    </row>
    <row r="907" spans="1:4" x14ac:dyDescent="0.15">
      <c r="A907">
        <f t="shared" si="30"/>
        <v>24251</v>
      </c>
      <c r="B907" s="4">
        <v>62.5</v>
      </c>
      <c r="D907" s="5">
        <f t="shared" si="31"/>
        <v>24251</v>
      </c>
    </row>
    <row r="908" spans="1:4" x14ac:dyDescent="0.15">
      <c r="A908">
        <f t="shared" si="30"/>
        <v>24252</v>
      </c>
      <c r="B908" s="4">
        <v>62.5</v>
      </c>
      <c r="D908" s="5">
        <f t="shared" si="31"/>
        <v>24252</v>
      </c>
    </row>
    <row r="909" spans="1:4" x14ac:dyDescent="0.15">
      <c r="A909">
        <f t="shared" si="30"/>
        <v>24253</v>
      </c>
      <c r="B909" s="4">
        <v>62.5</v>
      </c>
      <c r="D909" s="5">
        <f t="shared" si="31"/>
        <v>24253</v>
      </c>
    </row>
    <row r="910" spans="1:4" x14ac:dyDescent="0.15">
      <c r="A910">
        <f t="shared" si="30"/>
        <v>24254</v>
      </c>
      <c r="B910" s="4">
        <v>62.5</v>
      </c>
      <c r="D910" s="5">
        <f t="shared" si="31"/>
        <v>24254</v>
      </c>
    </row>
    <row r="911" spans="1:4" x14ac:dyDescent="0.15">
      <c r="A911">
        <f t="shared" si="30"/>
        <v>24255</v>
      </c>
      <c r="B911" s="4">
        <v>62.5</v>
      </c>
      <c r="D911" s="5">
        <f t="shared" si="31"/>
        <v>24255</v>
      </c>
    </row>
    <row r="912" spans="1:4" x14ac:dyDescent="0.15">
      <c r="A912">
        <f t="shared" si="30"/>
        <v>24256</v>
      </c>
      <c r="B912" s="4">
        <v>62.5</v>
      </c>
      <c r="D912" s="5">
        <f t="shared" si="31"/>
        <v>24256</v>
      </c>
    </row>
    <row r="913" spans="1:4" x14ac:dyDescent="0.15">
      <c r="A913">
        <f t="shared" si="30"/>
        <v>24257</v>
      </c>
      <c r="B913" s="4">
        <v>62.5</v>
      </c>
      <c r="D913" s="5">
        <f t="shared" si="31"/>
        <v>24257</v>
      </c>
    </row>
    <row r="914" spans="1:4" x14ac:dyDescent="0.15">
      <c r="A914">
        <f t="shared" si="30"/>
        <v>24258</v>
      </c>
      <c r="B914" s="4">
        <v>62.5</v>
      </c>
      <c r="D914" s="5">
        <f t="shared" si="31"/>
        <v>24258</v>
      </c>
    </row>
    <row r="915" spans="1:4" x14ac:dyDescent="0.15">
      <c r="A915">
        <f t="shared" si="30"/>
        <v>24259</v>
      </c>
      <c r="B915" s="4">
        <v>62.5</v>
      </c>
      <c r="D915" s="5">
        <f t="shared" si="31"/>
        <v>24259</v>
      </c>
    </row>
    <row r="916" spans="1:4" x14ac:dyDescent="0.15">
      <c r="A916">
        <f t="shared" si="30"/>
        <v>24260</v>
      </c>
      <c r="B916" s="4">
        <v>63</v>
      </c>
      <c r="D916" s="5">
        <f t="shared" si="31"/>
        <v>24260</v>
      </c>
    </row>
    <row r="917" spans="1:4" x14ac:dyDescent="0.15">
      <c r="A917">
        <f t="shared" si="30"/>
        <v>24261</v>
      </c>
      <c r="B917" s="4">
        <v>63</v>
      </c>
      <c r="D917" s="5">
        <f t="shared" si="31"/>
        <v>24261</v>
      </c>
    </row>
    <row r="918" spans="1:4" x14ac:dyDescent="0.15">
      <c r="A918">
        <f t="shared" si="30"/>
        <v>24262</v>
      </c>
      <c r="B918" s="4">
        <v>63</v>
      </c>
      <c r="D918" s="5">
        <f t="shared" si="31"/>
        <v>24262</v>
      </c>
    </row>
    <row r="919" spans="1:4" x14ac:dyDescent="0.15">
      <c r="A919">
        <f t="shared" si="30"/>
        <v>24263</v>
      </c>
      <c r="B919" s="4">
        <v>63</v>
      </c>
      <c r="D919" s="5">
        <f t="shared" si="31"/>
        <v>24263</v>
      </c>
    </row>
    <row r="920" spans="1:4" x14ac:dyDescent="0.15">
      <c r="A920">
        <f t="shared" si="30"/>
        <v>24264</v>
      </c>
      <c r="B920" s="4">
        <v>63</v>
      </c>
      <c r="D920" s="5">
        <f t="shared" si="31"/>
        <v>24264</v>
      </c>
    </row>
    <row r="921" spans="1:4" x14ac:dyDescent="0.15">
      <c r="A921">
        <f t="shared" si="30"/>
        <v>24265</v>
      </c>
      <c r="B921" s="4">
        <v>63</v>
      </c>
      <c r="D921" s="5">
        <f t="shared" si="31"/>
        <v>24265</v>
      </c>
    </row>
    <row r="922" spans="1:4" x14ac:dyDescent="0.15">
      <c r="A922">
        <f t="shared" si="30"/>
        <v>24266</v>
      </c>
      <c r="B922" s="4">
        <v>63</v>
      </c>
      <c r="D922" s="5">
        <f t="shared" si="31"/>
        <v>24266</v>
      </c>
    </row>
    <row r="923" spans="1:4" x14ac:dyDescent="0.15">
      <c r="A923">
        <f t="shared" si="30"/>
        <v>24267</v>
      </c>
      <c r="B923" s="4">
        <v>63</v>
      </c>
      <c r="D923" s="5">
        <f t="shared" si="31"/>
        <v>24267</v>
      </c>
    </row>
    <row r="924" spans="1:4" x14ac:dyDescent="0.15">
      <c r="A924">
        <f t="shared" si="30"/>
        <v>24268</v>
      </c>
      <c r="B924" s="4">
        <v>63</v>
      </c>
      <c r="D924" s="5">
        <f t="shared" si="31"/>
        <v>24268</v>
      </c>
    </row>
    <row r="925" spans="1:4" x14ac:dyDescent="0.15">
      <c r="A925">
        <f t="shared" si="30"/>
        <v>24269</v>
      </c>
      <c r="B925" s="4">
        <v>63</v>
      </c>
      <c r="D925" s="5">
        <f t="shared" si="31"/>
        <v>24269</v>
      </c>
    </row>
    <row r="926" spans="1:4" x14ac:dyDescent="0.15">
      <c r="A926">
        <f t="shared" si="30"/>
        <v>24270</v>
      </c>
      <c r="B926" s="4">
        <v>63</v>
      </c>
      <c r="D926" s="5">
        <f t="shared" si="31"/>
        <v>24270</v>
      </c>
    </row>
    <row r="927" spans="1:4" x14ac:dyDescent="0.15">
      <c r="A927">
        <f t="shared" si="30"/>
        <v>24271</v>
      </c>
      <c r="B927" s="4">
        <v>63</v>
      </c>
      <c r="D927" s="5">
        <f t="shared" si="31"/>
        <v>24271</v>
      </c>
    </row>
    <row r="928" spans="1:4" x14ac:dyDescent="0.15">
      <c r="A928">
        <f t="shared" si="30"/>
        <v>24272</v>
      </c>
      <c r="B928" s="4">
        <v>63</v>
      </c>
      <c r="D928" s="5">
        <f t="shared" si="31"/>
        <v>24272</v>
      </c>
    </row>
    <row r="929" spans="1:4" x14ac:dyDescent="0.15">
      <c r="A929">
        <f t="shared" si="30"/>
        <v>24273</v>
      </c>
      <c r="B929" s="4">
        <v>63</v>
      </c>
      <c r="D929" s="5">
        <f t="shared" si="31"/>
        <v>24273</v>
      </c>
    </row>
    <row r="930" spans="1:4" x14ac:dyDescent="0.15">
      <c r="A930">
        <f t="shared" si="30"/>
        <v>24274</v>
      </c>
      <c r="B930" s="4">
        <v>63</v>
      </c>
      <c r="D930" s="5">
        <f t="shared" si="31"/>
        <v>24274</v>
      </c>
    </row>
    <row r="931" spans="1:4" x14ac:dyDescent="0.15">
      <c r="A931">
        <f t="shared" si="30"/>
        <v>24275</v>
      </c>
      <c r="B931" s="4">
        <v>63</v>
      </c>
      <c r="D931" s="5">
        <f t="shared" si="31"/>
        <v>24275</v>
      </c>
    </row>
    <row r="932" spans="1:4" x14ac:dyDescent="0.15">
      <c r="A932">
        <f t="shared" si="30"/>
        <v>24276</v>
      </c>
      <c r="B932" s="4">
        <v>63</v>
      </c>
      <c r="D932" s="5">
        <f t="shared" si="31"/>
        <v>24276</v>
      </c>
    </row>
    <row r="933" spans="1:4" x14ac:dyDescent="0.15">
      <c r="A933">
        <f t="shared" si="30"/>
        <v>24277</v>
      </c>
      <c r="B933" s="4">
        <v>63</v>
      </c>
      <c r="D933" s="5">
        <f t="shared" si="31"/>
        <v>24277</v>
      </c>
    </row>
    <row r="934" spans="1:4" x14ac:dyDescent="0.15">
      <c r="A934">
        <f t="shared" si="30"/>
        <v>24278</v>
      </c>
      <c r="B934" s="4">
        <v>63</v>
      </c>
      <c r="D934" s="5">
        <f t="shared" si="31"/>
        <v>24278</v>
      </c>
    </row>
    <row r="935" spans="1:4" x14ac:dyDescent="0.15">
      <c r="A935">
        <f t="shared" si="30"/>
        <v>24279</v>
      </c>
      <c r="B935" s="4">
        <v>63</v>
      </c>
      <c r="D935" s="5">
        <f t="shared" si="31"/>
        <v>24279</v>
      </c>
    </row>
    <row r="936" spans="1:4" x14ac:dyDescent="0.15">
      <c r="A936">
        <f t="shared" si="30"/>
        <v>24280</v>
      </c>
      <c r="B936" s="4">
        <v>63</v>
      </c>
      <c r="D936" s="5">
        <f t="shared" si="31"/>
        <v>24280</v>
      </c>
    </row>
    <row r="937" spans="1:4" x14ac:dyDescent="0.15">
      <c r="A937">
        <f t="shared" si="30"/>
        <v>24281</v>
      </c>
      <c r="B937" s="4">
        <v>63</v>
      </c>
      <c r="D937" s="5">
        <f t="shared" si="31"/>
        <v>24281</v>
      </c>
    </row>
    <row r="938" spans="1:4" x14ac:dyDescent="0.15">
      <c r="A938">
        <f t="shared" si="30"/>
        <v>24282</v>
      </c>
      <c r="B938" s="4">
        <v>63</v>
      </c>
      <c r="D938" s="5">
        <f t="shared" si="31"/>
        <v>24282</v>
      </c>
    </row>
    <row r="939" spans="1:4" x14ac:dyDescent="0.15">
      <c r="A939">
        <f t="shared" si="30"/>
        <v>24283</v>
      </c>
      <c r="B939" s="4">
        <v>63</v>
      </c>
      <c r="D939" s="5">
        <f t="shared" si="31"/>
        <v>24283</v>
      </c>
    </row>
    <row r="940" spans="1:4" x14ac:dyDescent="0.15">
      <c r="A940">
        <f t="shared" si="30"/>
        <v>24284</v>
      </c>
      <c r="B940" s="4">
        <v>63</v>
      </c>
      <c r="D940" s="5">
        <f t="shared" si="31"/>
        <v>24284</v>
      </c>
    </row>
    <row r="941" spans="1:4" x14ac:dyDescent="0.15">
      <c r="A941">
        <f t="shared" si="30"/>
        <v>24285</v>
      </c>
      <c r="B941" s="4">
        <v>63</v>
      </c>
      <c r="D941" s="5">
        <f t="shared" si="31"/>
        <v>24285</v>
      </c>
    </row>
    <row r="942" spans="1:4" x14ac:dyDescent="0.15">
      <c r="A942">
        <f t="shared" si="30"/>
        <v>24286</v>
      </c>
      <c r="B942" s="4">
        <v>63</v>
      </c>
      <c r="D942" s="5">
        <f t="shared" si="31"/>
        <v>24286</v>
      </c>
    </row>
    <row r="943" spans="1:4" x14ac:dyDescent="0.15">
      <c r="A943">
        <f t="shared" si="30"/>
        <v>24287</v>
      </c>
      <c r="B943" s="4">
        <v>63</v>
      </c>
      <c r="D943" s="5">
        <f t="shared" si="31"/>
        <v>24287</v>
      </c>
    </row>
    <row r="944" spans="1:4" x14ac:dyDescent="0.15">
      <c r="A944">
        <f t="shared" si="30"/>
        <v>24288</v>
      </c>
      <c r="B944" s="4">
        <v>63</v>
      </c>
      <c r="D944" s="5">
        <f t="shared" si="31"/>
        <v>24288</v>
      </c>
    </row>
    <row r="945" spans="1:4" x14ac:dyDescent="0.15">
      <c r="A945">
        <f t="shared" si="30"/>
        <v>24289</v>
      </c>
      <c r="B945" s="4">
        <v>63</v>
      </c>
      <c r="D945" s="5">
        <f t="shared" si="31"/>
        <v>24289</v>
      </c>
    </row>
    <row r="946" spans="1:4" x14ac:dyDescent="0.15">
      <c r="A946">
        <f t="shared" si="30"/>
        <v>24290</v>
      </c>
      <c r="B946" s="4">
        <v>63</v>
      </c>
      <c r="D946" s="5">
        <f t="shared" si="31"/>
        <v>24290</v>
      </c>
    </row>
    <row r="947" spans="1:4" x14ac:dyDescent="0.15">
      <c r="A947">
        <f t="shared" si="30"/>
        <v>24291</v>
      </c>
      <c r="B947" s="4">
        <v>63</v>
      </c>
      <c r="D947" s="5">
        <f t="shared" si="31"/>
        <v>24291</v>
      </c>
    </row>
    <row r="948" spans="1:4" x14ac:dyDescent="0.15">
      <c r="A948">
        <f t="shared" si="30"/>
        <v>24292</v>
      </c>
      <c r="B948" s="4">
        <v>63</v>
      </c>
      <c r="D948" s="5">
        <f t="shared" si="31"/>
        <v>24292</v>
      </c>
    </row>
    <row r="949" spans="1:4" x14ac:dyDescent="0.15">
      <c r="A949">
        <f t="shared" si="30"/>
        <v>24293</v>
      </c>
      <c r="B949" s="4">
        <v>63</v>
      </c>
      <c r="D949" s="5">
        <f t="shared" si="31"/>
        <v>24293</v>
      </c>
    </row>
    <row r="950" spans="1:4" x14ac:dyDescent="0.15">
      <c r="A950">
        <f t="shared" si="30"/>
        <v>24294</v>
      </c>
      <c r="B950" s="4">
        <v>63</v>
      </c>
      <c r="D950" s="5">
        <f t="shared" si="31"/>
        <v>24294</v>
      </c>
    </row>
    <row r="951" spans="1:4" x14ac:dyDescent="0.15">
      <c r="A951">
        <f t="shared" si="30"/>
        <v>24295</v>
      </c>
      <c r="B951" s="4">
        <v>63</v>
      </c>
      <c r="D951" s="5">
        <f t="shared" si="31"/>
        <v>24295</v>
      </c>
    </row>
    <row r="952" spans="1:4" x14ac:dyDescent="0.15">
      <c r="A952">
        <f t="shared" si="30"/>
        <v>24296</v>
      </c>
      <c r="B952" s="4">
        <v>63</v>
      </c>
      <c r="D952" s="5">
        <f t="shared" si="31"/>
        <v>24296</v>
      </c>
    </row>
    <row r="953" spans="1:4" x14ac:dyDescent="0.15">
      <c r="A953">
        <f t="shared" si="30"/>
        <v>24297</v>
      </c>
      <c r="B953" s="4">
        <v>63</v>
      </c>
      <c r="D953" s="5">
        <f t="shared" si="31"/>
        <v>24297</v>
      </c>
    </row>
    <row r="954" spans="1:4" x14ac:dyDescent="0.15">
      <c r="A954">
        <f t="shared" si="30"/>
        <v>24298</v>
      </c>
      <c r="B954" s="4">
        <v>63</v>
      </c>
      <c r="D954" s="5">
        <f t="shared" si="31"/>
        <v>24298</v>
      </c>
    </row>
    <row r="955" spans="1:4" x14ac:dyDescent="0.15">
      <c r="A955">
        <f t="shared" si="30"/>
        <v>24299</v>
      </c>
      <c r="B955" s="4">
        <v>63</v>
      </c>
      <c r="D955" s="5">
        <f t="shared" si="31"/>
        <v>24299</v>
      </c>
    </row>
    <row r="956" spans="1:4" x14ac:dyDescent="0.15">
      <c r="A956">
        <f t="shared" si="30"/>
        <v>24300</v>
      </c>
      <c r="B956" s="4">
        <v>63</v>
      </c>
      <c r="D956" s="5">
        <f t="shared" si="31"/>
        <v>24300</v>
      </c>
    </row>
    <row r="957" spans="1:4" x14ac:dyDescent="0.15">
      <c r="A957">
        <f t="shared" si="30"/>
        <v>24301</v>
      </c>
      <c r="B957" s="4">
        <v>63</v>
      </c>
      <c r="D957" s="5">
        <f t="shared" si="31"/>
        <v>24301</v>
      </c>
    </row>
    <row r="958" spans="1:4" x14ac:dyDescent="0.15">
      <c r="A958">
        <f t="shared" si="30"/>
        <v>24302</v>
      </c>
      <c r="B958" s="4">
        <v>63</v>
      </c>
      <c r="D958" s="5">
        <f t="shared" si="31"/>
        <v>24302</v>
      </c>
    </row>
    <row r="959" spans="1:4" x14ac:dyDescent="0.15">
      <c r="A959">
        <f t="shared" si="30"/>
        <v>24303</v>
      </c>
      <c r="B959" s="4">
        <v>63</v>
      </c>
      <c r="D959" s="5">
        <f t="shared" si="31"/>
        <v>24303</v>
      </c>
    </row>
    <row r="960" spans="1:4" x14ac:dyDescent="0.15">
      <c r="A960">
        <f t="shared" si="30"/>
        <v>24304</v>
      </c>
      <c r="B960" s="4">
        <v>63</v>
      </c>
      <c r="D960" s="5">
        <f t="shared" si="31"/>
        <v>24304</v>
      </c>
    </row>
    <row r="961" spans="1:4" x14ac:dyDescent="0.15">
      <c r="A961">
        <f t="shared" si="30"/>
        <v>24305</v>
      </c>
      <c r="B961" s="4">
        <v>63</v>
      </c>
      <c r="D961" s="5">
        <f t="shared" si="31"/>
        <v>24305</v>
      </c>
    </row>
    <row r="962" spans="1:4" x14ac:dyDescent="0.15">
      <c r="A962">
        <f t="shared" si="30"/>
        <v>24306</v>
      </c>
      <c r="B962" s="4">
        <v>63</v>
      </c>
      <c r="D962" s="5">
        <f t="shared" si="31"/>
        <v>24306</v>
      </c>
    </row>
    <row r="963" spans="1:4" x14ac:dyDescent="0.15">
      <c r="A963">
        <f t="shared" si="30"/>
        <v>24307</v>
      </c>
      <c r="B963" s="4">
        <v>63</v>
      </c>
      <c r="D963" s="5">
        <f t="shared" si="31"/>
        <v>24307</v>
      </c>
    </row>
    <row r="964" spans="1:4" x14ac:dyDescent="0.15">
      <c r="A964">
        <f t="shared" ref="A964:A1027" si="32">+A963+1</f>
        <v>24308</v>
      </c>
      <c r="B964" s="4">
        <v>63</v>
      </c>
      <c r="D964" s="5">
        <f t="shared" ref="D964:D1027" si="33">+D963+1</f>
        <v>24308</v>
      </c>
    </row>
    <row r="965" spans="1:4" x14ac:dyDescent="0.15">
      <c r="A965">
        <f t="shared" si="32"/>
        <v>24309</v>
      </c>
      <c r="B965" s="4">
        <v>63</v>
      </c>
      <c r="D965" s="5">
        <f t="shared" si="33"/>
        <v>24309</v>
      </c>
    </row>
    <row r="966" spans="1:4" x14ac:dyDescent="0.15">
      <c r="A966">
        <f t="shared" si="32"/>
        <v>24310</v>
      </c>
      <c r="B966" s="4">
        <v>63</v>
      </c>
      <c r="D966" s="5">
        <f t="shared" si="33"/>
        <v>24310</v>
      </c>
    </row>
    <row r="967" spans="1:4" x14ac:dyDescent="0.15">
      <c r="A967">
        <f t="shared" si="32"/>
        <v>24311</v>
      </c>
      <c r="B967" s="4">
        <v>63</v>
      </c>
      <c r="D967" s="5">
        <f t="shared" si="33"/>
        <v>24311</v>
      </c>
    </row>
    <row r="968" spans="1:4" x14ac:dyDescent="0.15">
      <c r="A968">
        <f t="shared" si="32"/>
        <v>24312</v>
      </c>
      <c r="B968" s="4">
        <v>63</v>
      </c>
      <c r="D968" s="5">
        <f t="shared" si="33"/>
        <v>24312</v>
      </c>
    </row>
    <row r="969" spans="1:4" x14ac:dyDescent="0.15">
      <c r="A969">
        <f t="shared" si="32"/>
        <v>24313</v>
      </c>
      <c r="B969" s="4">
        <v>63</v>
      </c>
      <c r="D969" s="5">
        <f t="shared" si="33"/>
        <v>24313</v>
      </c>
    </row>
    <row r="970" spans="1:4" x14ac:dyDescent="0.15">
      <c r="A970">
        <f t="shared" si="32"/>
        <v>24314</v>
      </c>
      <c r="B970" s="4">
        <v>63</v>
      </c>
      <c r="D970" s="5">
        <f t="shared" si="33"/>
        <v>24314</v>
      </c>
    </row>
    <row r="971" spans="1:4" x14ac:dyDescent="0.15">
      <c r="A971">
        <f t="shared" si="32"/>
        <v>24315</v>
      </c>
      <c r="B971" s="4">
        <v>63</v>
      </c>
      <c r="D971" s="5">
        <f t="shared" si="33"/>
        <v>24315</v>
      </c>
    </row>
    <row r="972" spans="1:4" x14ac:dyDescent="0.15">
      <c r="A972">
        <f t="shared" si="32"/>
        <v>24316</v>
      </c>
      <c r="B972" s="4">
        <v>63</v>
      </c>
      <c r="D972" s="5">
        <f t="shared" si="33"/>
        <v>24316</v>
      </c>
    </row>
    <row r="973" spans="1:4" x14ac:dyDescent="0.15">
      <c r="A973">
        <f t="shared" si="32"/>
        <v>24317</v>
      </c>
      <c r="B973" s="4">
        <v>63</v>
      </c>
      <c r="D973" s="5">
        <f t="shared" si="33"/>
        <v>24317</v>
      </c>
    </row>
    <row r="974" spans="1:4" x14ac:dyDescent="0.15">
      <c r="A974">
        <f t="shared" si="32"/>
        <v>24318</v>
      </c>
      <c r="B974" s="4">
        <v>63</v>
      </c>
      <c r="D974" s="5">
        <f t="shared" si="33"/>
        <v>24318</v>
      </c>
    </row>
    <row r="975" spans="1:4" x14ac:dyDescent="0.15">
      <c r="A975">
        <f t="shared" si="32"/>
        <v>24319</v>
      </c>
      <c r="B975" s="4">
        <v>63</v>
      </c>
      <c r="D975" s="5">
        <f t="shared" si="33"/>
        <v>24319</v>
      </c>
    </row>
    <row r="976" spans="1:4" x14ac:dyDescent="0.15">
      <c r="A976">
        <f t="shared" si="32"/>
        <v>24320</v>
      </c>
      <c r="B976" s="4">
        <v>63</v>
      </c>
      <c r="D976" s="5">
        <f t="shared" si="33"/>
        <v>24320</v>
      </c>
    </row>
    <row r="977" spans="1:4" x14ac:dyDescent="0.15">
      <c r="A977">
        <f t="shared" si="32"/>
        <v>24321</v>
      </c>
      <c r="B977" s="4">
        <v>63</v>
      </c>
      <c r="D977" s="5">
        <f t="shared" si="33"/>
        <v>24321</v>
      </c>
    </row>
    <row r="978" spans="1:4" x14ac:dyDescent="0.15">
      <c r="A978">
        <f t="shared" si="32"/>
        <v>24322</v>
      </c>
      <c r="B978" s="4">
        <v>63</v>
      </c>
      <c r="D978" s="5">
        <f t="shared" si="33"/>
        <v>24322</v>
      </c>
    </row>
    <row r="979" spans="1:4" x14ac:dyDescent="0.15">
      <c r="A979">
        <f t="shared" si="32"/>
        <v>24323</v>
      </c>
      <c r="B979" s="4">
        <v>63</v>
      </c>
      <c r="D979" s="5">
        <f t="shared" si="33"/>
        <v>24323</v>
      </c>
    </row>
    <row r="980" spans="1:4" x14ac:dyDescent="0.15">
      <c r="A980">
        <f t="shared" si="32"/>
        <v>24324</v>
      </c>
      <c r="B980" s="4">
        <v>63</v>
      </c>
      <c r="D980" s="5">
        <f t="shared" si="33"/>
        <v>24324</v>
      </c>
    </row>
    <row r="981" spans="1:4" x14ac:dyDescent="0.15">
      <c r="A981">
        <f t="shared" si="32"/>
        <v>24325</v>
      </c>
      <c r="B981" s="4">
        <v>63</v>
      </c>
      <c r="D981" s="5">
        <f t="shared" si="33"/>
        <v>24325</v>
      </c>
    </row>
    <row r="982" spans="1:4" x14ac:dyDescent="0.15">
      <c r="A982">
        <f t="shared" si="32"/>
        <v>24326</v>
      </c>
      <c r="B982" s="4">
        <v>63</v>
      </c>
      <c r="D982" s="5">
        <f t="shared" si="33"/>
        <v>24326</v>
      </c>
    </row>
    <row r="983" spans="1:4" x14ac:dyDescent="0.15">
      <c r="A983">
        <f t="shared" si="32"/>
        <v>24327</v>
      </c>
      <c r="B983" s="4">
        <v>63</v>
      </c>
      <c r="D983" s="5">
        <f t="shared" si="33"/>
        <v>24327</v>
      </c>
    </row>
    <row r="984" spans="1:4" x14ac:dyDescent="0.15">
      <c r="A984">
        <f t="shared" si="32"/>
        <v>24328</v>
      </c>
      <c r="B984" s="4">
        <v>63</v>
      </c>
      <c r="D984" s="5">
        <f t="shared" si="33"/>
        <v>24328</v>
      </c>
    </row>
    <row r="985" spans="1:4" x14ac:dyDescent="0.15">
      <c r="A985">
        <f t="shared" si="32"/>
        <v>24329</v>
      </c>
      <c r="B985" s="4">
        <v>63</v>
      </c>
      <c r="D985" s="5">
        <f t="shared" si="33"/>
        <v>24329</v>
      </c>
    </row>
    <row r="986" spans="1:4" x14ac:dyDescent="0.15">
      <c r="A986">
        <f t="shared" si="32"/>
        <v>24330</v>
      </c>
      <c r="B986" s="4">
        <v>63</v>
      </c>
      <c r="D986" s="5">
        <f t="shared" si="33"/>
        <v>24330</v>
      </c>
    </row>
    <row r="987" spans="1:4" x14ac:dyDescent="0.15">
      <c r="A987">
        <f t="shared" si="32"/>
        <v>24331</v>
      </c>
      <c r="B987" s="4">
        <v>63</v>
      </c>
      <c r="D987" s="5">
        <f t="shared" si="33"/>
        <v>24331</v>
      </c>
    </row>
    <row r="988" spans="1:4" x14ac:dyDescent="0.15">
      <c r="A988">
        <f t="shared" si="32"/>
        <v>24332</v>
      </c>
      <c r="B988" s="4">
        <v>63</v>
      </c>
      <c r="D988" s="5">
        <f t="shared" si="33"/>
        <v>24332</v>
      </c>
    </row>
    <row r="989" spans="1:4" x14ac:dyDescent="0.15">
      <c r="A989">
        <f t="shared" si="32"/>
        <v>24333</v>
      </c>
      <c r="B989" s="4">
        <v>63</v>
      </c>
      <c r="D989" s="5">
        <f t="shared" si="33"/>
        <v>24333</v>
      </c>
    </row>
    <row r="990" spans="1:4" x14ac:dyDescent="0.15">
      <c r="A990">
        <f t="shared" si="32"/>
        <v>24334</v>
      </c>
      <c r="B990" s="4">
        <v>63</v>
      </c>
      <c r="D990" s="5">
        <f t="shared" si="33"/>
        <v>24334</v>
      </c>
    </row>
    <row r="991" spans="1:4" x14ac:dyDescent="0.15">
      <c r="A991">
        <f t="shared" si="32"/>
        <v>24335</v>
      </c>
      <c r="B991" s="4">
        <v>63</v>
      </c>
      <c r="D991" s="5">
        <f t="shared" si="33"/>
        <v>24335</v>
      </c>
    </row>
    <row r="992" spans="1:4" x14ac:dyDescent="0.15">
      <c r="A992">
        <f t="shared" si="32"/>
        <v>24336</v>
      </c>
      <c r="B992" s="4">
        <v>63</v>
      </c>
      <c r="D992" s="5">
        <f t="shared" si="33"/>
        <v>24336</v>
      </c>
    </row>
    <row r="993" spans="1:4" x14ac:dyDescent="0.15">
      <c r="A993">
        <f t="shared" si="32"/>
        <v>24337</v>
      </c>
      <c r="B993" s="4">
        <v>63</v>
      </c>
      <c r="D993" s="5">
        <f t="shared" si="33"/>
        <v>24337</v>
      </c>
    </row>
    <row r="994" spans="1:4" x14ac:dyDescent="0.15">
      <c r="A994">
        <f t="shared" si="32"/>
        <v>24338</v>
      </c>
      <c r="B994" s="4">
        <v>63</v>
      </c>
      <c r="D994" s="5">
        <f t="shared" si="33"/>
        <v>24338</v>
      </c>
    </row>
    <row r="995" spans="1:4" x14ac:dyDescent="0.15">
      <c r="A995">
        <f t="shared" si="32"/>
        <v>24339</v>
      </c>
      <c r="B995" s="4">
        <v>63</v>
      </c>
      <c r="D995" s="5">
        <f t="shared" si="33"/>
        <v>24339</v>
      </c>
    </row>
    <row r="996" spans="1:4" x14ac:dyDescent="0.15">
      <c r="A996">
        <f t="shared" si="32"/>
        <v>24340</v>
      </c>
      <c r="B996" s="4">
        <v>63</v>
      </c>
      <c r="D996" s="5">
        <f t="shared" si="33"/>
        <v>24340</v>
      </c>
    </row>
    <row r="997" spans="1:4" x14ac:dyDescent="0.15">
      <c r="A997">
        <f t="shared" si="32"/>
        <v>24341</v>
      </c>
      <c r="B997" s="4">
        <v>63</v>
      </c>
      <c r="D997" s="5">
        <f t="shared" si="33"/>
        <v>24341</v>
      </c>
    </row>
    <row r="998" spans="1:4" x14ac:dyDescent="0.15">
      <c r="A998">
        <f t="shared" si="32"/>
        <v>24342</v>
      </c>
      <c r="B998" s="4">
        <v>63</v>
      </c>
      <c r="D998" s="5">
        <f t="shared" si="33"/>
        <v>24342</v>
      </c>
    </row>
    <row r="999" spans="1:4" x14ac:dyDescent="0.15">
      <c r="A999">
        <f t="shared" si="32"/>
        <v>24343</v>
      </c>
      <c r="B999" s="4">
        <v>63</v>
      </c>
      <c r="D999" s="5">
        <f t="shared" si="33"/>
        <v>24343</v>
      </c>
    </row>
    <row r="1000" spans="1:4" x14ac:dyDescent="0.15">
      <c r="A1000">
        <f t="shared" si="32"/>
        <v>24344</v>
      </c>
      <c r="B1000" s="4">
        <v>63</v>
      </c>
      <c r="D1000" s="5">
        <f t="shared" si="33"/>
        <v>24344</v>
      </c>
    </row>
    <row r="1001" spans="1:4" x14ac:dyDescent="0.15">
      <c r="A1001">
        <f t="shared" si="32"/>
        <v>24345</v>
      </c>
      <c r="B1001" s="4">
        <v>63</v>
      </c>
      <c r="D1001" s="5">
        <f t="shared" si="33"/>
        <v>24345</v>
      </c>
    </row>
    <row r="1002" spans="1:4" x14ac:dyDescent="0.15">
      <c r="A1002">
        <f t="shared" si="32"/>
        <v>24346</v>
      </c>
      <c r="B1002" s="4">
        <v>63</v>
      </c>
      <c r="D1002" s="5">
        <f t="shared" si="33"/>
        <v>24346</v>
      </c>
    </row>
    <row r="1003" spans="1:4" x14ac:dyDescent="0.15">
      <c r="A1003">
        <f t="shared" si="32"/>
        <v>24347</v>
      </c>
      <c r="B1003" s="4">
        <v>63</v>
      </c>
      <c r="D1003" s="5">
        <f t="shared" si="33"/>
        <v>24347</v>
      </c>
    </row>
    <row r="1004" spans="1:4" x14ac:dyDescent="0.15">
      <c r="A1004">
        <f t="shared" si="32"/>
        <v>24348</v>
      </c>
      <c r="B1004" s="4">
        <v>63</v>
      </c>
      <c r="D1004" s="5">
        <f t="shared" si="33"/>
        <v>24348</v>
      </c>
    </row>
    <row r="1005" spans="1:4" x14ac:dyDescent="0.15">
      <c r="A1005">
        <f t="shared" si="32"/>
        <v>24349</v>
      </c>
      <c r="B1005" s="4">
        <v>63</v>
      </c>
      <c r="D1005" s="5">
        <f t="shared" si="33"/>
        <v>24349</v>
      </c>
    </row>
    <row r="1006" spans="1:4" x14ac:dyDescent="0.15">
      <c r="A1006">
        <f t="shared" si="32"/>
        <v>24350</v>
      </c>
      <c r="B1006" s="4">
        <v>63</v>
      </c>
      <c r="D1006" s="5">
        <f t="shared" si="33"/>
        <v>24350</v>
      </c>
    </row>
    <row r="1007" spans="1:4" x14ac:dyDescent="0.15">
      <c r="A1007">
        <f t="shared" si="32"/>
        <v>24351</v>
      </c>
      <c r="B1007" s="4">
        <v>63</v>
      </c>
      <c r="D1007" s="5">
        <f t="shared" si="33"/>
        <v>24351</v>
      </c>
    </row>
    <row r="1008" spans="1:4" x14ac:dyDescent="0.15">
      <c r="A1008">
        <f t="shared" si="32"/>
        <v>24352</v>
      </c>
      <c r="B1008" s="4">
        <v>63</v>
      </c>
      <c r="D1008" s="5">
        <f t="shared" si="33"/>
        <v>24352</v>
      </c>
    </row>
    <row r="1009" spans="1:4" x14ac:dyDescent="0.15">
      <c r="A1009">
        <f t="shared" si="32"/>
        <v>24353</v>
      </c>
      <c r="B1009" s="4">
        <v>63</v>
      </c>
      <c r="D1009" s="5">
        <f t="shared" si="33"/>
        <v>24353</v>
      </c>
    </row>
    <row r="1010" spans="1:4" x14ac:dyDescent="0.15">
      <c r="A1010">
        <f t="shared" si="32"/>
        <v>24354</v>
      </c>
      <c r="B1010" s="4">
        <v>63</v>
      </c>
      <c r="D1010" s="5">
        <f t="shared" si="33"/>
        <v>24354</v>
      </c>
    </row>
    <row r="1011" spans="1:4" x14ac:dyDescent="0.15">
      <c r="A1011">
        <f t="shared" si="32"/>
        <v>24355</v>
      </c>
      <c r="B1011" s="4">
        <v>63</v>
      </c>
      <c r="D1011" s="5">
        <f t="shared" si="33"/>
        <v>24355</v>
      </c>
    </row>
    <row r="1012" spans="1:4" x14ac:dyDescent="0.15">
      <c r="A1012">
        <f t="shared" si="32"/>
        <v>24356</v>
      </c>
      <c r="B1012" s="4">
        <v>63</v>
      </c>
      <c r="D1012" s="5">
        <f t="shared" si="33"/>
        <v>24356</v>
      </c>
    </row>
    <row r="1013" spans="1:4" x14ac:dyDescent="0.15">
      <c r="A1013">
        <f t="shared" si="32"/>
        <v>24357</v>
      </c>
      <c r="B1013" s="4">
        <v>63</v>
      </c>
      <c r="D1013" s="5">
        <f t="shared" si="33"/>
        <v>24357</v>
      </c>
    </row>
    <row r="1014" spans="1:4" x14ac:dyDescent="0.15">
      <c r="A1014">
        <f t="shared" si="32"/>
        <v>24358</v>
      </c>
      <c r="B1014" s="4">
        <v>63</v>
      </c>
      <c r="D1014" s="5">
        <f t="shared" si="33"/>
        <v>24358</v>
      </c>
    </row>
    <row r="1015" spans="1:4" x14ac:dyDescent="0.15">
      <c r="A1015">
        <f t="shared" si="32"/>
        <v>24359</v>
      </c>
      <c r="B1015" s="4">
        <v>63</v>
      </c>
      <c r="D1015" s="5">
        <f t="shared" si="33"/>
        <v>24359</v>
      </c>
    </row>
    <row r="1016" spans="1:4" x14ac:dyDescent="0.15">
      <c r="A1016">
        <f t="shared" si="32"/>
        <v>24360</v>
      </c>
      <c r="B1016" s="4">
        <v>63</v>
      </c>
      <c r="D1016" s="5">
        <f t="shared" si="33"/>
        <v>24360</v>
      </c>
    </row>
    <row r="1017" spans="1:4" x14ac:dyDescent="0.15">
      <c r="A1017">
        <f t="shared" si="32"/>
        <v>24361</v>
      </c>
      <c r="B1017" s="4">
        <v>63</v>
      </c>
      <c r="D1017" s="5">
        <f t="shared" si="33"/>
        <v>24361</v>
      </c>
    </row>
    <row r="1018" spans="1:4" x14ac:dyDescent="0.15">
      <c r="A1018">
        <f t="shared" si="32"/>
        <v>24362</v>
      </c>
      <c r="B1018" s="4">
        <v>63</v>
      </c>
      <c r="D1018" s="5">
        <f t="shared" si="33"/>
        <v>24362</v>
      </c>
    </row>
    <row r="1019" spans="1:4" x14ac:dyDescent="0.15">
      <c r="A1019">
        <f t="shared" si="32"/>
        <v>24363</v>
      </c>
      <c r="B1019" s="4">
        <v>63</v>
      </c>
      <c r="D1019" s="5">
        <f t="shared" si="33"/>
        <v>24363</v>
      </c>
    </row>
    <row r="1020" spans="1:4" x14ac:dyDescent="0.15">
      <c r="A1020">
        <f t="shared" si="32"/>
        <v>24364</v>
      </c>
      <c r="B1020" s="4">
        <v>63</v>
      </c>
      <c r="D1020" s="5">
        <f t="shared" si="33"/>
        <v>24364</v>
      </c>
    </row>
    <row r="1021" spans="1:4" x14ac:dyDescent="0.15">
      <c r="A1021">
        <f t="shared" si="32"/>
        <v>24365</v>
      </c>
      <c r="B1021" s="4">
        <v>63</v>
      </c>
      <c r="D1021" s="5">
        <f t="shared" si="33"/>
        <v>24365</v>
      </c>
    </row>
    <row r="1022" spans="1:4" x14ac:dyDescent="0.15">
      <c r="A1022">
        <f t="shared" si="32"/>
        <v>24366</v>
      </c>
      <c r="B1022" s="4">
        <v>63</v>
      </c>
      <c r="D1022" s="5">
        <f t="shared" si="33"/>
        <v>24366</v>
      </c>
    </row>
    <row r="1023" spans="1:4" x14ac:dyDescent="0.15">
      <c r="A1023">
        <f t="shared" si="32"/>
        <v>24367</v>
      </c>
      <c r="B1023" s="4">
        <v>63</v>
      </c>
      <c r="D1023" s="5">
        <f t="shared" si="33"/>
        <v>24367</v>
      </c>
    </row>
    <row r="1024" spans="1:4" x14ac:dyDescent="0.15">
      <c r="A1024">
        <f t="shared" si="32"/>
        <v>24368</v>
      </c>
      <c r="B1024" s="4">
        <v>63</v>
      </c>
      <c r="D1024" s="5">
        <f t="shared" si="33"/>
        <v>24368</v>
      </c>
    </row>
    <row r="1025" spans="1:4" x14ac:dyDescent="0.15">
      <c r="A1025">
        <f t="shared" si="32"/>
        <v>24369</v>
      </c>
      <c r="B1025" s="4">
        <v>63</v>
      </c>
      <c r="D1025" s="5">
        <f t="shared" si="33"/>
        <v>24369</v>
      </c>
    </row>
    <row r="1026" spans="1:4" x14ac:dyDescent="0.15">
      <c r="A1026">
        <f t="shared" si="32"/>
        <v>24370</v>
      </c>
      <c r="B1026" s="4">
        <v>63</v>
      </c>
      <c r="D1026" s="5">
        <f t="shared" si="33"/>
        <v>24370</v>
      </c>
    </row>
    <row r="1027" spans="1:4" x14ac:dyDescent="0.15">
      <c r="A1027">
        <f t="shared" si="32"/>
        <v>24371</v>
      </c>
      <c r="B1027" s="4">
        <v>63</v>
      </c>
      <c r="D1027" s="5">
        <f t="shared" si="33"/>
        <v>24371</v>
      </c>
    </row>
    <row r="1028" spans="1:4" x14ac:dyDescent="0.15">
      <c r="A1028">
        <f t="shared" ref="A1028:A1091" si="34">+A1027+1</f>
        <v>24372</v>
      </c>
      <c r="B1028" s="4">
        <v>63</v>
      </c>
      <c r="D1028" s="5">
        <f t="shared" ref="D1028:D1091" si="35">+D1027+1</f>
        <v>24372</v>
      </c>
    </row>
    <row r="1029" spans="1:4" x14ac:dyDescent="0.15">
      <c r="A1029">
        <f t="shared" si="34"/>
        <v>24373</v>
      </c>
      <c r="B1029" s="4">
        <v>63</v>
      </c>
      <c r="D1029" s="5">
        <f t="shared" si="35"/>
        <v>24373</v>
      </c>
    </row>
    <row r="1030" spans="1:4" x14ac:dyDescent="0.15">
      <c r="A1030">
        <f t="shared" si="34"/>
        <v>24374</v>
      </c>
      <c r="B1030" s="4">
        <v>63</v>
      </c>
      <c r="D1030" s="5">
        <f t="shared" si="35"/>
        <v>24374</v>
      </c>
    </row>
    <row r="1031" spans="1:4" x14ac:dyDescent="0.15">
      <c r="A1031">
        <f t="shared" si="34"/>
        <v>24375</v>
      </c>
      <c r="B1031" s="4">
        <v>63</v>
      </c>
      <c r="D1031" s="5">
        <f t="shared" si="35"/>
        <v>24375</v>
      </c>
    </row>
    <row r="1032" spans="1:4" x14ac:dyDescent="0.15">
      <c r="A1032">
        <f t="shared" si="34"/>
        <v>24376</v>
      </c>
      <c r="B1032" s="4">
        <v>63</v>
      </c>
      <c r="D1032" s="5">
        <f t="shared" si="35"/>
        <v>24376</v>
      </c>
    </row>
    <row r="1033" spans="1:4" x14ac:dyDescent="0.15">
      <c r="A1033">
        <f t="shared" si="34"/>
        <v>24377</v>
      </c>
      <c r="B1033" s="4">
        <v>63</v>
      </c>
      <c r="D1033" s="5">
        <f t="shared" si="35"/>
        <v>24377</v>
      </c>
    </row>
    <row r="1034" spans="1:4" x14ac:dyDescent="0.15">
      <c r="A1034">
        <f t="shared" si="34"/>
        <v>24378</v>
      </c>
      <c r="B1034" s="4">
        <v>63</v>
      </c>
      <c r="D1034" s="5">
        <f t="shared" si="35"/>
        <v>24378</v>
      </c>
    </row>
    <row r="1035" spans="1:4" x14ac:dyDescent="0.15">
      <c r="A1035">
        <f t="shared" si="34"/>
        <v>24379</v>
      </c>
      <c r="B1035" s="4">
        <v>63</v>
      </c>
      <c r="D1035" s="5">
        <f t="shared" si="35"/>
        <v>24379</v>
      </c>
    </row>
    <row r="1036" spans="1:4" x14ac:dyDescent="0.15">
      <c r="A1036">
        <f t="shared" si="34"/>
        <v>24380</v>
      </c>
      <c r="B1036" s="4">
        <v>63</v>
      </c>
      <c r="D1036" s="5">
        <f t="shared" si="35"/>
        <v>24380</v>
      </c>
    </row>
    <row r="1037" spans="1:4" x14ac:dyDescent="0.15">
      <c r="A1037">
        <f t="shared" si="34"/>
        <v>24381</v>
      </c>
      <c r="B1037" s="4">
        <v>63</v>
      </c>
      <c r="D1037" s="5">
        <f t="shared" si="35"/>
        <v>24381</v>
      </c>
    </row>
    <row r="1038" spans="1:4" x14ac:dyDescent="0.15">
      <c r="A1038">
        <f t="shared" si="34"/>
        <v>24382</v>
      </c>
      <c r="B1038" s="4">
        <v>63</v>
      </c>
      <c r="D1038" s="5">
        <f t="shared" si="35"/>
        <v>24382</v>
      </c>
    </row>
    <row r="1039" spans="1:4" x14ac:dyDescent="0.15">
      <c r="A1039">
        <f t="shared" si="34"/>
        <v>24383</v>
      </c>
      <c r="B1039" s="4">
        <v>63</v>
      </c>
      <c r="D1039" s="5">
        <f t="shared" si="35"/>
        <v>24383</v>
      </c>
    </row>
    <row r="1040" spans="1:4" x14ac:dyDescent="0.15">
      <c r="A1040">
        <f t="shared" si="34"/>
        <v>24384</v>
      </c>
      <c r="B1040" s="4">
        <v>63</v>
      </c>
      <c r="D1040" s="5">
        <f t="shared" si="35"/>
        <v>24384</v>
      </c>
    </row>
    <row r="1041" spans="1:4" x14ac:dyDescent="0.15">
      <c r="A1041">
        <f t="shared" si="34"/>
        <v>24385</v>
      </c>
      <c r="B1041" s="4">
        <v>63</v>
      </c>
      <c r="D1041" s="5">
        <f t="shared" si="35"/>
        <v>24385</v>
      </c>
    </row>
    <row r="1042" spans="1:4" x14ac:dyDescent="0.15">
      <c r="A1042">
        <f t="shared" si="34"/>
        <v>24386</v>
      </c>
      <c r="B1042" s="4">
        <v>63</v>
      </c>
      <c r="D1042" s="5">
        <f t="shared" si="35"/>
        <v>24386</v>
      </c>
    </row>
    <row r="1043" spans="1:4" x14ac:dyDescent="0.15">
      <c r="A1043">
        <f t="shared" si="34"/>
        <v>24387</v>
      </c>
      <c r="B1043" s="4">
        <v>63</v>
      </c>
      <c r="D1043" s="5">
        <f t="shared" si="35"/>
        <v>24387</v>
      </c>
    </row>
    <row r="1044" spans="1:4" x14ac:dyDescent="0.15">
      <c r="A1044">
        <f t="shared" si="34"/>
        <v>24388</v>
      </c>
      <c r="B1044" s="4">
        <v>63</v>
      </c>
      <c r="D1044" s="5">
        <f t="shared" si="35"/>
        <v>24388</v>
      </c>
    </row>
    <row r="1045" spans="1:4" x14ac:dyDescent="0.15">
      <c r="A1045">
        <f t="shared" si="34"/>
        <v>24389</v>
      </c>
      <c r="B1045" s="4">
        <v>63</v>
      </c>
      <c r="D1045" s="5">
        <f t="shared" si="35"/>
        <v>24389</v>
      </c>
    </row>
    <row r="1046" spans="1:4" x14ac:dyDescent="0.15">
      <c r="A1046">
        <f t="shared" si="34"/>
        <v>24390</v>
      </c>
      <c r="B1046" s="4">
        <v>63</v>
      </c>
      <c r="D1046" s="5">
        <f t="shared" si="35"/>
        <v>24390</v>
      </c>
    </row>
    <row r="1047" spans="1:4" x14ac:dyDescent="0.15">
      <c r="A1047">
        <f t="shared" si="34"/>
        <v>24391</v>
      </c>
      <c r="B1047" s="4">
        <v>63</v>
      </c>
      <c r="D1047" s="5">
        <f t="shared" si="35"/>
        <v>24391</v>
      </c>
    </row>
    <row r="1048" spans="1:4" x14ac:dyDescent="0.15">
      <c r="A1048">
        <f t="shared" si="34"/>
        <v>24392</v>
      </c>
      <c r="B1048" s="4">
        <v>63</v>
      </c>
      <c r="D1048" s="5">
        <f t="shared" si="35"/>
        <v>24392</v>
      </c>
    </row>
    <row r="1049" spans="1:4" x14ac:dyDescent="0.15">
      <c r="A1049">
        <f t="shared" si="34"/>
        <v>24393</v>
      </c>
      <c r="B1049" s="4">
        <v>63</v>
      </c>
      <c r="D1049" s="5">
        <f t="shared" si="35"/>
        <v>24393</v>
      </c>
    </row>
    <row r="1050" spans="1:4" x14ac:dyDescent="0.15">
      <c r="A1050">
        <f t="shared" si="34"/>
        <v>24394</v>
      </c>
      <c r="B1050" s="4">
        <v>63</v>
      </c>
      <c r="D1050" s="5">
        <f t="shared" si="35"/>
        <v>24394</v>
      </c>
    </row>
    <row r="1051" spans="1:4" x14ac:dyDescent="0.15">
      <c r="A1051">
        <f t="shared" si="34"/>
        <v>24395</v>
      </c>
      <c r="B1051" s="4">
        <v>63</v>
      </c>
      <c r="D1051" s="5">
        <f t="shared" si="35"/>
        <v>24395</v>
      </c>
    </row>
    <row r="1052" spans="1:4" x14ac:dyDescent="0.15">
      <c r="A1052">
        <f t="shared" si="34"/>
        <v>24396</v>
      </c>
      <c r="B1052" s="4">
        <v>63</v>
      </c>
      <c r="D1052" s="5">
        <f t="shared" si="35"/>
        <v>24396</v>
      </c>
    </row>
    <row r="1053" spans="1:4" x14ac:dyDescent="0.15">
      <c r="A1053">
        <f t="shared" si="34"/>
        <v>24397</v>
      </c>
      <c r="B1053" s="4">
        <v>63</v>
      </c>
      <c r="D1053" s="5">
        <f t="shared" si="35"/>
        <v>24397</v>
      </c>
    </row>
    <row r="1054" spans="1:4" x14ac:dyDescent="0.15">
      <c r="A1054">
        <f t="shared" si="34"/>
        <v>24398</v>
      </c>
      <c r="B1054" s="4">
        <v>63</v>
      </c>
      <c r="D1054" s="5">
        <f t="shared" si="35"/>
        <v>24398</v>
      </c>
    </row>
    <row r="1055" spans="1:4" x14ac:dyDescent="0.15">
      <c r="A1055">
        <f t="shared" si="34"/>
        <v>24399</v>
      </c>
      <c r="B1055" s="4">
        <v>63</v>
      </c>
      <c r="D1055" s="5">
        <f t="shared" si="35"/>
        <v>24399</v>
      </c>
    </row>
    <row r="1056" spans="1:4" x14ac:dyDescent="0.15">
      <c r="A1056">
        <f t="shared" si="34"/>
        <v>24400</v>
      </c>
      <c r="B1056" s="4">
        <v>63</v>
      </c>
      <c r="D1056" s="5">
        <f t="shared" si="35"/>
        <v>24400</v>
      </c>
    </row>
    <row r="1057" spans="1:4" x14ac:dyDescent="0.15">
      <c r="A1057">
        <f t="shared" si="34"/>
        <v>24401</v>
      </c>
      <c r="B1057" s="4">
        <v>63</v>
      </c>
      <c r="D1057" s="5">
        <f t="shared" si="35"/>
        <v>24401</v>
      </c>
    </row>
    <row r="1058" spans="1:4" x14ac:dyDescent="0.15">
      <c r="A1058">
        <f t="shared" si="34"/>
        <v>24402</v>
      </c>
      <c r="B1058" s="4">
        <v>63</v>
      </c>
      <c r="D1058" s="5">
        <f t="shared" si="35"/>
        <v>24402</v>
      </c>
    </row>
    <row r="1059" spans="1:4" x14ac:dyDescent="0.15">
      <c r="A1059">
        <f t="shared" si="34"/>
        <v>24403</v>
      </c>
      <c r="B1059" s="4">
        <v>63</v>
      </c>
      <c r="D1059" s="5">
        <f t="shared" si="35"/>
        <v>24403</v>
      </c>
    </row>
    <row r="1060" spans="1:4" x14ac:dyDescent="0.15">
      <c r="A1060">
        <f t="shared" si="34"/>
        <v>24404</v>
      </c>
      <c r="B1060" s="4">
        <v>63</v>
      </c>
      <c r="D1060" s="5">
        <f t="shared" si="35"/>
        <v>24404</v>
      </c>
    </row>
    <row r="1061" spans="1:4" x14ac:dyDescent="0.15">
      <c r="A1061">
        <f t="shared" si="34"/>
        <v>24405</v>
      </c>
      <c r="B1061" s="4">
        <v>63</v>
      </c>
      <c r="D1061" s="5">
        <f t="shared" si="35"/>
        <v>24405</v>
      </c>
    </row>
    <row r="1062" spans="1:4" x14ac:dyDescent="0.15">
      <c r="A1062">
        <f t="shared" si="34"/>
        <v>24406</v>
      </c>
      <c r="B1062" s="4">
        <v>63</v>
      </c>
      <c r="D1062" s="5">
        <f t="shared" si="35"/>
        <v>24406</v>
      </c>
    </row>
    <row r="1063" spans="1:4" x14ac:dyDescent="0.15">
      <c r="A1063">
        <f t="shared" si="34"/>
        <v>24407</v>
      </c>
      <c r="B1063" s="4">
        <v>63</v>
      </c>
      <c r="D1063" s="5">
        <f t="shared" si="35"/>
        <v>24407</v>
      </c>
    </row>
    <row r="1064" spans="1:4" x14ac:dyDescent="0.15">
      <c r="A1064">
        <f t="shared" si="34"/>
        <v>24408</v>
      </c>
      <c r="B1064" s="4">
        <v>63</v>
      </c>
      <c r="D1064" s="5">
        <f t="shared" si="35"/>
        <v>24408</v>
      </c>
    </row>
    <row r="1065" spans="1:4" x14ac:dyDescent="0.15">
      <c r="A1065">
        <f t="shared" si="34"/>
        <v>24409</v>
      </c>
      <c r="B1065" s="4">
        <v>63</v>
      </c>
      <c r="D1065" s="5">
        <f t="shared" si="35"/>
        <v>24409</v>
      </c>
    </row>
    <row r="1066" spans="1:4" x14ac:dyDescent="0.15">
      <c r="A1066">
        <f t="shared" si="34"/>
        <v>24410</v>
      </c>
      <c r="B1066" s="4">
        <v>63</v>
      </c>
      <c r="D1066" s="5">
        <f t="shared" si="35"/>
        <v>24410</v>
      </c>
    </row>
    <row r="1067" spans="1:4" x14ac:dyDescent="0.15">
      <c r="A1067">
        <f t="shared" si="34"/>
        <v>24411</v>
      </c>
      <c r="B1067" s="4">
        <v>63</v>
      </c>
      <c r="D1067" s="5">
        <f t="shared" si="35"/>
        <v>24411</v>
      </c>
    </row>
    <row r="1068" spans="1:4" x14ac:dyDescent="0.15">
      <c r="A1068">
        <f t="shared" si="34"/>
        <v>24412</v>
      </c>
      <c r="B1068" s="4">
        <v>63</v>
      </c>
      <c r="D1068" s="5">
        <f t="shared" si="35"/>
        <v>24412</v>
      </c>
    </row>
    <row r="1069" spans="1:4" x14ac:dyDescent="0.15">
      <c r="A1069">
        <f t="shared" si="34"/>
        <v>24413</v>
      </c>
      <c r="B1069" s="4">
        <v>63</v>
      </c>
      <c r="D1069" s="5">
        <f t="shared" si="35"/>
        <v>24413</v>
      </c>
    </row>
    <row r="1070" spans="1:4" x14ac:dyDescent="0.15">
      <c r="A1070">
        <f t="shared" si="34"/>
        <v>24414</v>
      </c>
      <c r="B1070" s="4">
        <v>63</v>
      </c>
      <c r="D1070" s="5">
        <f t="shared" si="35"/>
        <v>24414</v>
      </c>
    </row>
    <row r="1071" spans="1:4" x14ac:dyDescent="0.15">
      <c r="A1071">
        <f t="shared" si="34"/>
        <v>24415</v>
      </c>
      <c r="B1071" s="4">
        <v>63</v>
      </c>
      <c r="D1071" s="5">
        <f t="shared" si="35"/>
        <v>24415</v>
      </c>
    </row>
    <row r="1072" spans="1:4" x14ac:dyDescent="0.15">
      <c r="A1072">
        <f t="shared" si="34"/>
        <v>24416</v>
      </c>
      <c r="B1072" s="4">
        <v>63</v>
      </c>
      <c r="D1072" s="5">
        <f t="shared" si="35"/>
        <v>24416</v>
      </c>
    </row>
    <row r="1073" spans="1:4" x14ac:dyDescent="0.15">
      <c r="A1073">
        <f t="shared" si="34"/>
        <v>24417</v>
      </c>
      <c r="B1073" s="4">
        <v>63</v>
      </c>
      <c r="D1073" s="5">
        <f t="shared" si="35"/>
        <v>24417</v>
      </c>
    </row>
    <row r="1074" spans="1:4" x14ac:dyDescent="0.15">
      <c r="A1074">
        <f t="shared" si="34"/>
        <v>24418</v>
      </c>
      <c r="B1074" s="4">
        <v>63</v>
      </c>
      <c r="D1074" s="5">
        <f t="shared" si="35"/>
        <v>24418</v>
      </c>
    </row>
    <row r="1075" spans="1:4" x14ac:dyDescent="0.15">
      <c r="A1075">
        <f t="shared" si="34"/>
        <v>24419</v>
      </c>
      <c r="B1075" s="4">
        <v>63</v>
      </c>
      <c r="D1075" s="5">
        <f t="shared" si="35"/>
        <v>24419</v>
      </c>
    </row>
    <row r="1076" spans="1:4" x14ac:dyDescent="0.15">
      <c r="A1076">
        <f t="shared" si="34"/>
        <v>24420</v>
      </c>
      <c r="B1076" s="4">
        <v>63</v>
      </c>
      <c r="D1076" s="5">
        <f t="shared" si="35"/>
        <v>24420</v>
      </c>
    </row>
    <row r="1077" spans="1:4" x14ac:dyDescent="0.15">
      <c r="A1077">
        <f t="shared" si="34"/>
        <v>24421</v>
      </c>
      <c r="B1077" s="4">
        <v>63</v>
      </c>
      <c r="D1077" s="5">
        <f t="shared" si="35"/>
        <v>24421</v>
      </c>
    </row>
    <row r="1078" spans="1:4" x14ac:dyDescent="0.15">
      <c r="A1078">
        <f t="shared" si="34"/>
        <v>24422</v>
      </c>
      <c r="B1078" s="4">
        <v>63</v>
      </c>
      <c r="D1078" s="5">
        <f t="shared" si="35"/>
        <v>24422</v>
      </c>
    </row>
    <row r="1079" spans="1:4" x14ac:dyDescent="0.15">
      <c r="A1079">
        <f t="shared" si="34"/>
        <v>24423</v>
      </c>
      <c r="B1079" s="4">
        <v>63</v>
      </c>
      <c r="D1079" s="5">
        <f t="shared" si="35"/>
        <v>24423</v>
      </c>
    </row>
    <row r="1080" spans="1:4" x14ac:dyDescent="0.15">
      <c r="A1080">
        <f t="shared" si="34"/>
        <v>24424</v>
      </c>
      <c r="B1080" s="4">
        <v>63</v>
      </c>
      <c r="D1080" s="5">
        <f t="shared" si="35"/>
        <v>24424</v>
      </c>
    </row>
    <row r="1081" spans="1:4" x14ac:dyDescent="0.15">
      <c r="A1081">
        <f t="shared" si="34"/>
        <v>24425</v>
      </c>
      <c r="B1081" s="4">
        <v>63</v>
      </c>
      <c r="D1081" s="5">
        <f t="shared" si="35"/>
        <v>24425</v>
      </c>
    </row>
    <row r="1082" spans="1:4" x14ac:dyDescent="0.15">
      <c r="A1082">
        <f t="shared" si="34"/>
        <v>24426</v>
      </c>
      <c r="B1082" s="4">
        <v>63</v>
      </c>
      <c r="D1082" s="5">
        <f t="shared" si="35"/>
        <v>24426</v>
      </c>
    </row>
    <row r="1083" spans="1:4" x14ac:dyDescent="0.15">
      <c r="A1083">
        <f t="shared" si="34"/>
        <v>24427</v>
      </c>
      <c r="B1083" s="4">
        <v>63</v>
      </c>
      <c r="D1083" s="5">
        <f t="shared" si="35"/>
        <v>24427</v>
      </c>
    </row>
    <row r="1084" spans="1:4" x14ac:dyDescent="0.15">
      <c r="A1084">
        <f t="shared" si="34"/>
        <v>24428</v>
      </c>
      <c r="B1084" s="4">
        <v>63</v>
      </c>
      <c r="D1084" s="5">
        <f t="shared" si="35"/>
        <v>24428</v>
      </c>
    </row>
    <row r="1085" spans="1:4" x14ac:dyDescent="0.15">
      <c r="A1085">
        <f t="shared" si="34"/>
        <v>24429</v>
      </c>
      <c r="B1085" s="4">
        <v>63</v>
      </c>
      <c r="D1085" s="5">
        <f t="shared" si="35"/>
        <v>24429</v>
      </c>
    </row>
    <row r="1086" spans="1:4" x14ac:dyDescent="0.15">
      <c r="A1086">
        <f t="shared" si="34"/>
        <v>24430</v>
      </c>
      <c r="B1086" s="4">
        <v>63</v>
      </c>
      <c r="D1086" s="5">
        <f t="shared" si="35"/>
        <v>24430</v>
      </c>
    </row>
    <row r="1087" spans="1:4" x14ac:dyDescent="0.15">
      <c r="A1087">
        <f t="shared" si="34"/>
        <v>24431</v>
      </c>
      <c r="B1087" s="4">
        <v>63</v>
      </c>
      <c r="D1087" s="5">
        <f t="shared" si="35"/>
        <v>24431</v>
      </c>
    </row>
    <row r="1088" spans="1:4" x14ac:dyDescent="0.15">
      <c r="A1088">
        <f t="shared" si="34"/>
        <v>24432</v>
      </c>
      <c r="B1088" s="4">
        <v>63</v>
      </c>
      <c r="D1088" s="5">
        <f t="shared" si="35"/>
        <v>24432</v>
      </c>
    </row>
    <row r="1089" spans="1:4" x14ac:dyDescent="0.15">
      <c r="A1089">
        <f t="shared" si="34"/>
        <v>24433</v>
      </c>
      <c r="B1089" s="4">
        <v>63</v>
      </c>
      <c r="D1089" s="5">
        <f t="shared" si="35"/>
        <v>24433</v>
      </c>
    </row>
    <row r="1090" spans="1:4" x14ac:dyDescent="0.15">
      <c r="A1090">
        <f t="shared" si="34"/>
        <v>24434</v>
      </c>
      <c r="B1090" s="4">
        <v>63</v>
      </c>
      <c r="D1090" s="5">
        <f t="shared" si="35"/>
        <v>24434</v>
      </c>
    </row>
    <row r="1091" spans="1:4" x14ac:dyDescent="0.15">
      <c r="A1091">
        <f t="shared" si="34"/>
        <v>24435</v>
      </c>
      <c r="B1091" s="4">
        <v>63</v>
      </c>
      <c r="D1091" s="5">
        <f t="shared" si="35"/>
        <v>24435</v>
      </c>
    </row>
    <row r="1092" spans="1:4" x14ac:dyDescent="0.15">
      <c r="A1092">
        <f t="shared" ref="A1092:A1155" si="36">+A1091+1</f>
        <v>24436</v>
      </c>
      <c r="B1092" s="4">
        <v>63</v>
      </c>
      <c r="D1092" s="5">
        <f t="shared" ref="D1092:D1155" si="37">+D1091+1</f>
        <v>24436</v>
      </c>
    </row>
    <row r="1093" spans="1:4" x14ac:dyDescent="0.15">
      <c r="A1093">
        <f t="shared" si="36"/>
        <v>24437</v>
      </c>
      <c r="B1093" s="4">
        <v>63</v>
      </c>
      <c r="D1093" s="5">
        <f t="shared" si="37"/>
        <v>24437</v>
      </c>
    </row>
    <row r="1094" spans="1:4" x14ac:dyDescent="0.15">
      <c r="A1094">
        <f t="shared" si="36"/>
        <v>24438</v>
      </c>
      <c r="B1094" s="4">
        <v>63</v>
      </c>
      <c r="D1094" s="5">
        <f t="shared" si="37"/>
        <v>24438</v>
      </c>
    </row>
    <row r="1095" spans="1:4" x14ac:dyDescent="0.15">
      <c r="A1095">
        <f t="shared" si="36"/>
        <v>24439</v>
      </c>
      <c r="B1095" s="4">
        <v>63</v>
      </c>
      <c r="D1095" s="5">
        <f t="shared" si="37"/>
        <v>24439</v>
      </c>
    </row>
    <row r="1096" spans="1:4" x14ac:dyDescent="0.15">
      <c r="A1096">
        <f t="shared" si="36"/>
        <v>24440</v>
      </c>
      <c r="B1096" s="4">
        <v>63</v>
      </c>
      <c r="D1096" s="5">
        <f t="shared" si="37"/>
        <v>24440</v>
      </c>
    </row>
    <row r="1097" spans="1:4" x14ac:dyDescent="0.15">
      <c r="A1097">
        <f t="shared" si="36"/>
        <v>24441</v>
      </c>
      <c r="B1097" s="4">
        <v>63</v>
      </c>
      <c r="D1097" s="5">
        <f t="shared" si="37"/>
        <v>24441</v>
      </c>
    </row>
    <row r="1098" spans="1:4" x14ac:dyDescent="0.15">
      <c r="A1098">
        <f t="shared" si="36"/>
        <v>24442</v>
      </c>
      <c r="B1098" s="4">
        <v>63</v>
      </c>
      <c r="D1098" s="5">
        <f t="shared" si="37"/>
        <v>24442</v>
      </c>
    </row>
    <row r="1099" spans="1:4" x14ac:dyDescent="0.15">
      <c r="A1099">
        <f t="shared" si="36"/>
        <v>24443</v>
      </c>
      <c r="B1099" s="4">
        <v>63.5</v>
      </c>
      <c r="D1099" s="5">
        <f t="shared" si="37"/>
        <v>24443</v>
      </c>
    </row>
    <row r="1100" spans="1:4" x14ac:dyDescent="0.15">
      <c r="A1100">
        <f t="shared" si="36"/>
        <v>24444</v>
      </c>
      <c r="B1100" s="4">
        <v>63.5</v>
      </c>
      <c r="D1100" s="5">
        <f t="shared" si="37"/>
        <v>24444</v>
      </c>
    </row>
    <row r="1101" spans="1:4" x14ac:dyDescent="0.15">
      <c r="A1101">
        <f t="shared" si="36"/>
        <v>24445</v>
      </c>
      <c r="B1101" s="4">
        <v>63.5</v>
      </c>
      <c r="D1101" s="5">
        <f t="shared" si="37"/>
        <v>24445</v>
      </c>
    </row>
    <row r="1102" spans="1:4" x14ac:dyDescent="0.15">
      <c r="A1102">
        <f t="shared" si="36"/>
        <v>24446</v>
      </c>
      <c r="B1102" s="4">
        <v>63.5</v>
      </c>
      <c r="D1102" s="5">
        <f t="shared" si="37"/>
        <v>24446</v>
      </c>
    </row>
    <row r="1103" spans="1:4" x14ac:dyDescent="0.15">
      <c r="A1103">
        <f t="shared" si="36"/>
        <v>24447</v>
      </c>
      <c r="B1103" s="4">
        <v>63.5</v>
      </c>
      <c r="D1103" s="5">
        <f t="shared" si="37"/>
        <v>24447</v>
      </c>
    </row>
    <row r="1104" spans="1:4" x14ac:dyDescent="0.15">
      <c r="A1104">
        <f t="shared" si="36"/>
        <v>24448</v>
      </c>
      <c r="B1104" s="4">
        <v>63.5</v>
      </c>
      <c r="D1104" s="5">
        <f t="shared" si="37"/>
        <v>24448</v>
      </c>
    </row>
    <row r="1105" spans="1:4" x14ac:dyDescent="0.15">
      <c r="A1105">
        <f t="shared" si="36"/>
        <v>24449</v>
      </c>
      <c r="B1105" s="4">
        <v>63.5</v>
      </c>
      <c r="D1105" s="5">
        <f t="shared" si="37"/>
        <v>24449</v>
      </c>
    </row>
    <row r="1106" spans="1:4" x14ac:dyDescent="0.15">
      <c r="A1106">
        <f t="shared" si="36"/>
        <v>24450</v>
      </c>
      <c r="B1106" s="4">
        <v>63.5</v>
      </c>
      <c r="D1106" s="5">
        <f t="shared" si="37"/>
        <v>24450</v>
      </c>
    </row>
    <row r="1107" spans="1:4" x14ac:dyDescent="0.15">
      <c r="A1107">
        <f t="shared" si="36"/>
        <v>24451</v>
      </c>
      <c r="B1107" s="4">
        <v>63.5</v>
      </c>
      <c r="D1107" s="5">
        <f t="shared" si="37"/>
        <v>24451</v>
      </c>
    </row>
    <row r="1108" spans="1:4" x14ac:dyDescent="0.15">
      <c r="A1108">
        <f t="shared" si="36"/>
        <v>24452</v>
      </c>
      <c r="B1108" s="4">
        <v>63.5</v>
      </c>
      <c r="D1108" s="5">
        <f t="shared" si="37"/>
        <v>24452</v>
      </c>
    </row>
    <row r="1109" spans="1:4" x14ac:dyDescent="0.15">
      <c r="A1109">
        <f t="shared" si="36"/>
        <v>24453</v>
      </c>
      <c r="B1109" s="4">
        <v>63.5</v>
      </c>
      <c r="D1109" s="5">
        <f t="shared" si="37"/>
        <v>24453</v>
      </c>
    </row>
    <row r="1110" spans="1:4" x14ac:dyDescent="0.15">
      <c r="A1110">
        <f t="shared" si="36"/>
        <v>24454</v>
      </c>
      <c r="B1110" s="4">
        <v>63.5</v>
      </c>
      <c r="D1110" s="5">
        <f t="shared" si="37"/>
        <v>24454</v>
      </c>
    </row>
    <row r="1111" spans="1:4" x14ac:dyDescent="0.15">
      <c r="A1111">
        <f t="shared" si="36"/>
        <v>24455</v>
      </c>
      <c r="B1111" s="4">
        <v>63.5</v>
      </c>
      <c r="D1111" s="5">
        <f t="shared" si="37"/>
        <v>24455</v>
      </c>
    </row>
    <row r="1112" spans="1:4" x14ac:dyDescent="0.15">
      <c r="A1112">
        <f t="shared" si="36"/>
        <v>24456</v>
      </c>
      <c r="B1112" s="4">
        <v>63.5</v>
      </c>
      <c r="D1112" s="5">
        <f t="shared" si="37"/>
        <v>24456</v>
      </c>
    </row>
    <row r="1113" spans="1:4" x14ac:dyDescent="0.15">
      <c r="A1113">
        <f t="shared" si="36"/>
        <v>24457</v>
      </c>
      <c r="B1113" s="4">
        <v>63.5</v>
      </c>
      <c r="D1113" s="5">
        <f t="shared" si="37"/>
        <v>24457</v>
      </c>
    </row>
    <row r="1114" spans="1:4" x14ac:dyDescent="0.15">
      <c r="A1114">
        <f t="shared" si="36"/>
        <v>24458</v>
      </c>
      <c r="B1114" s="4">
        <v>63.5</v>
      </c>
      <c r="D1114" s="5">
        <f t="shared" si="37"/>
        <v>24458</v>
      </c>
    </row>
    <row r="1115" spans="1:4" x14ac:dyDescent="0.15">
      <c r="A1115">
        <f t="shared" si="36"/>
        <v>24459</v>
      </c>
      <c r="B1115" s="4">
        <v>63.5</v>
      </c>
      <c r="D1115" s="5">
        <f t="shared" si="37"/>
        <v>24459</v>
      </c>
    </row>
    <row r="1116" spans="1:4" x14ac:dyDescent="0.15">
      <c r="A1116">
        <f t="shared" si="36"/>
        <v>24460</v>
      </c>
      <c r="B1116" s="4">
        <v>63.5</v>
      </c>
      <c r="D1116" s="5">
        <f t="shared" si="37"/>
        <v>24460</v>
      </c>
    </row>
    <row r="1117" spans="1:4" x14ac:dyDescent="0.15">
      <c r="A1117">
        <f t="shared" si="36"/>
        <v>24461</v>
      </c>
      <c r="B1117" s="4">
        <v>63.5</v>
      </c>
      <c r="D1117" s="5">
        <f t="shared" si="37"/>
        <v>24461</v>
      </c>
    </row>
    <row r="1118" spans="1:4" x14ac:dyDescent="0.15">
      <c r="A1118">
        <f t="shared" si="36"/>
        <v>24462</v>
      </c>
      <c r="B1118" s="4">
        <v>63.5</v>
      </c>
      <c r="D1118" s="5">
        <f t="shared" si="37"/>
        <v>24462</v>
      </c>
    </row>
    <row r="1119" spans="1:4" x14ac:dyDescent="0.15">
      <c r="A1119">
        <f t="shared" si="36"/>
        <v>24463</v>
      </c>
      <c r="B1119" s="4">
        <v>63.5</v>
      </c>
      <c r="D1119" s="5">
        <f t="shared" si="37"/>
        <v>24463</v>
      </c>
    </row>
    <row r="1120" spans="1:4" x14ac:dyDescent="0.15">
      <c r="A1120">
        <f t="shared" si="36"/>
        <v>24464</v>
      </c>
      <c r="B1120" s="4">
        <v>63.5</v>
      </c>
      <c r="D1120" s="5">
        <f t="shared" si="37"/>
        <v>24464</v>
      </c>
    </row>
    <row r="1121" spans="1:4" x14ac:dyDescent="0.15">
      <c r="A1121">
        <f t="shared" si="36"/>
        <v>24465</v>
      </c>
      <c r="B1121" s="4">
        <v>63.5</v>
      </c>
      <c r="D1121" s="5">
        <f t="shared" si="37"/>
        <v>24465</v>
      </c>
    </row>
    <row r="1122" spans="1:4" x14ac:dyDescent="0.15">
      <c r="A1122">
        <f t="shared" si="36"/>
        <v>24466</v>
      </c>
      <c r="B1122" s="4">
        <v>63.5</v>
      </c>
      <c r="D1122" s="5">
        <f t="shared" si="37"/>
        <v>24466</v>
      </c>
    </row>
    <row r="1123" spans="1:4" x14ac:dyDescent="0.15">
      <c r="A1123">
        <f t="shared" si="36"/>
        <v>24467</v>
      </c>
      <c r="B1123" s="4">
        <v>63.5</v>
      </c>
      <c r="D1123" s="5">
        <f t="shared" si="37"/>
        <v>24467</v>
      </c>
    </row>
    <row r="1124" spans="1:4" x14ac:dyDescent="0.15">
      <c r="A1124">
        <f t="shared" si="36"/>
        <v>24468</v>
      </c>
      <c r="B1124" s="4">
        <v>63.5</v>
      </c>
      <c r="D1124" s="5">
        <f t="shared" si="37"/>
        <v>24468</v>
      </c>
    </row>
    <row r="1125" spans="1:4" x14ac:dyDescent="0.15">
      <c r="A1125">
        <f t="shared" si="36"/>
        <v>24469</v>
      </c>
      <c r="B1125" s="4">
        <v>63.5</v>
      </c>
      <c r="D1125" s="5">
        <f t="shared" si="37"/>
        <v>24469</v>
      </c>
    </row>
    <row r="1126" spans="1:4" x14ac:dyDescent="0.15">
      <c r="A1126">
        <f t="shared" si="36"/>
        <v>24470</v>
      </c>
      <c r="B1126" s="4">
        <v>63.5</v>
      </c>
      <c r="D1126" s="5">
        <f t="shared" si="37"/>
        <v>24470</v>
      </c>
    </row>
    <row r="1127" spans="1:4" x14ac:dyDescent="0.15">
      <c r="A1127">
        <f t="shared" si="36"/>
        <v>24471</v>
      </c>
      <c r="B1127" s="4">
        <v>63.5</v>
      </c>
      <c r="D1127" s="5">
        <f t="shared" si="37"/>
        <v>24471</v>
      </c>
    </row>
    <row r="1128" spans="1:4" x14ac:dyDescent="0.15">
      <c r="A1128">
        <f t="shared" si="36"/>
        <v>24472</v>
      </c>
      <c r="B1128" s="4">
        <v>63.5</v>
      </c>
      <c r="D1128" s="5">
        <f t="shared" si="37"/>
        <v>24472</v>
      </c>
    </row>
    <row r="1129" spans="1:4" x14ac:dyDescent="0.15">
      <c r="A1129">
        <f t="shared" si="36"/>
        <v>24473</v>
      </c>
      <c r="B1129" s="4">
        <v>63.5</v>
      </c>
      <c r="D1129" s="5">
        <f t="shared" si="37"/>
        <v>24473</v>
      </c>
    </row>
    <row r="1130" spans="1:4" x14ac:dyDescent="0.15">
      <c r="A1130">
        <f t="shared" si="36"/>
        <v>24474</v>
      </c>
      <c r="B1130" s="4">
        <v>63.5</v>
      </c>
      <c r="D1130" s="5">
        <f t="shared" si="37"/>
        <v>24474</v>
      </c>
    </row>
    <row r="1131" spans="1:4" x14ac:dyDescent="0.15">
      <c r="A1131">
        <f t="shared" si="36"/>
        <v>24475</v>
      </c>
      <c r="B1131" s="4">
        <v>63.5</v>
      </c>
      <c r="D1131" s="5">
        <f t="shared" si="37"/>
        <v>24475</v>
      </c>
    </row>
    <row r="1132" spans="1:4" x14ac:dyDescent="0.15">
      <c r="A1132">
        <f t="shared" si="36"/>
        <v>24476</v>
      </c>
      <c r="B1132" s="4">
        <v>63.5</v>
      </c>
      <c r="D1132" s="5">
        <f t="shared" si="37"/>
        <v>24476</v>
      </c>
    </row>
    <row r="1133" spans="1:4" x14ac:dyDescent="0.15">
      <c r="A1133">
        <f t="shared" si="36"/>
        <v>24477</v>
      </c>
      <c r="B1133" s="4">
        <v>63.5</v>
      </c>
      <c r="D1133" s="5">
        <f t="shared" si="37"/>
        <v>24477</v>
      </c>
    </row>
    <row r="1134" spans="1:4" x14ac:dyDescent="0.15">
      <c r="A1134">
        <f t="shared" si="36"/>
        <v>24478</v>
      </c>
      <c r="B1134" s="4">
        <v>63.5</v>
      </c>
      <c r="D1134" s="5">
        <f t="shared" si="37"/>
        <v>24478</v>
      </c>
    </row>
    <row r="1135" spans="1:4" x14ac:dyDescent="0.15">
      <c r="A1135">
        <f t="shared" si="36"/>
        <v>24479</v>
      </c>
      <c r="B1135" s="4">
        <v>63.5</v>
      </c>
      <c r="D1135" s="5">
        <f t="shared" si="37"/>
        <v>24479</v>
      </c>
    </row>
    <row r="1136" spans="1:4" x14ac:dyDescent="0.15">
      <c r="A1136">
        <f t="shared" si="36"/>
        <v>24480</v>
      </c>
      <c r="B1136" s="4">
        <v>63.5</v>
      </c>
      <c r="D1136" s="5">
        <f t="shared" si="37"/>
        <v>24480</v>
      </c>
    </row>
    <row r="1137" spans="1:4" x14ac:dyDescent="0.15">
      <c r="A1137">
        <f t="shared" si="36"/>
        <v>24481</v>
      </c>
      <c r="B1137" s="4">
        <v>63.5</v>
      </c>
      <c r="D1137" s="5">
        <f t="shared" si="37"/>
        <v>24481</v>
      </c>
    </row>
    <row r="1138" spans="1:4" x14ac:dyDescent="0.15">
      <c r="A1138">
        <f t="shared" si="36"/>
        <v>24482</v>
      </c>
      <c r="B1138" s="4">
        <v>63.5</v>
      </c>
      <c r="D1138" s="5">
        <f t="shared" si="37"/>
        <v>24482</v>
      </c>
    </row>
    <row r="1139" spans="1:4" x14ac:dyDescent="0.15">
      <c r="A1139">
        <f t="shared" si="36"/>
        <v>24483</v>
      </c>
      <c r="B1139" s="4">
        <v>63.5</v>
      </c>
      <c r="D1139" s="5">
        <f t="shared" si="37"/>
        <v>24483</v>
      </c>
    </row>
    <row r="1140" spans="1:4" x14ac:dyDescent="0.15">
      <c r="A1140">
        <f t="shared" si="36"/>
        <v>24484</v>
      </c>
      <c r="B1140" s="4">
        <v>63.5</v>
      </c>
      <c r="D1140" s="5">
        <f t="shared" si="37"/>
        <v>24484</v>
      </c>
    </row>
    <row r="1141" spans="1:4" x14ac:dyDescent="0.15">
      <c r="A1141">
        <f t="shared" si="36"/>
        <v>24485</v>
      </c>
      <c r="B1141" s="4">
        <v>63.5</v>
      </c>
      <c r="D1141" s="5">
        <f t="shared" si="37"/>
        <v>24485</v>
      </c>
    </row>
    <row r="1142" spans="1:4" x14ac:dyDescent="0.15">
      <c r="A1142">
        <f t="shared" si="36"/>
        <v>24486</v>
      </c>
      <c r="B1142" s="4">
        <v>63.5</v>
      </c>
      <c r="D1142" s="5">
        <f t="shared" si="37"/>
        <v>24486</v>
      </c>
    </row>
    <row r="1143" spans="1:4" x14ac:dyDescent="0.15">
      <c r="A1143">
        <f t="shared" si="36"/>
        <v>24487</v>
      </c>
      <c r="B1143" s="4">
        <v>63.5</v>
      </c>
      <c r="D1143" s="5">
        <f t="shared" si="37"/>
        <v>24487</v>
      </c>
    </row>
    <row r="1144" spans="1:4" x14ac:dyDescent="0.15">
      <c r="A1144">
        <f t="shared" si="36"/>
        <v>24488</v>
      </c>
      <c r="B1144" s="4">
        <v>63.5</v>
      </c>
      <c r="D1144" s="5">
        <f t="shared" si="37"/>
        <v>24488</v>
      </c>
    </row>
    <row r="1145" spans="1:4" x14ac:dyDescent="0.15">
      <c r="A1145">
        <f t="shared" si="36"/>
        <v>24489</v>
      </c>
      <c r="B1145" s="4">
        <v>63.5</v>
      </c>
      <c r="D1145" s="5">
        <f t="shared" si="37"/>
        <v>24489</v>
      </c>
    </row>
    <row r="1146" spans="1:4" x14ac:dyDescent="0.15">
      <c r="A1146">
        <f t="shared" si="36"/>
        <v>24490</v>
      </c>
      <c r="B1146" s="4">
        <v>63.5</v>
      </c>
      <c r="D1146" s="5">
        <f t="shared" si="37"/>
        <v>24490</v>
      </c>
    </row>
    <row r="1147" spans="1:4" x14ac:dyDescent="0.15">
      <c r="A1147">
        <f t="shared" si="36"/>
        <v>24491</v>
      </c>
      <c r="B1147" s="4">
        <v>63.5</v>
      </c>
      <c r="D1147" s="5">
        <f t="shared" si="37"/>
        <v>24491</v>
      </c>
    </row>
    <row r="1148" spans="1:4" x14ac:dyDescent="0.15">
      <c r="A1148">
        <f t="shared" si="36"/>
        <v>24492</v>
      </c>
      <c r="B1148" s="4">
        <v>63.5</v>
      </c>
      <c r="D1148" s="5">
        <f t="shared" si="37"/>
        <v>24492</v>
      </c>
    </row>
    <row r="1149" spans="1:4" x14ac:dyDescent="0.15">
      <c r="A1149">
        <f t="shared" si="36"/>
        <v>24493</v>
      </c>
      <c r="B1149" s="4">
        <v>63.5</v>
      </c>
      <c r="D1149" s="5">
        <f t="shared" si="37"/>
        <v>24493</v>
      </c>
    </row>
    <row r="1150" spans="1:4" x14ac:dyDescent="0.15">
      <c r="A1150">
        <f t="shared" si="36"/>
        <v>24494</v>
      </c>
      <c r="B1150" s="4">
        <v>63.5</v>
      </c>
      <c r="D1150" s="5">
        <f t="shared" si="37"/>
        <v>24494</v>
      </c>
    </row>
    <row r="1151" spans="1:4" x14ac:dyDescent="0.15">
      <c r="A1151">
        <f t="shared" si="36"/>
        <v>24495</v>
      </c>
      <c r="B1151" s="4">
        <v>63.5</v>
      </c>
      <c r="D1151" s="5">
        <f t="shared" si="37"/>
        <v>24495</v>
      </c>
    </row>
    <row r="1152" spans="1:4" x14ac:dyDescent="0.15">
      <c r="A1152">
        <f t="shared" si="36"/>
        <v>24496</v>
      </c>
      <c r="B1152" s="4">
        <v>63.5</v>
      </c>
      <c r="D1152" s="5">
        <f t="shared" si="37"/>
        <v>24496</v>
      </c>
    </row>
    <row r="1153" spans="1:4" x14ac:dyDescent="0.15">
      <c r="A1153">
        <f t="shared" si="36"/>
        <v>24497</v>
      </c>
      <c r="B1153" s="4">
        <v>63.5</v>
      </c>
      <c r="D1153" s="5">
        <f t="shared" si="37"/>
        <v>24497</v>
      </c>
    </row>
    <row r="1154" spans="1:4" x14ac:dyDescent="0.15">
      <c r="A1154">
        <f t="shared" si="36"/>
        <v>24498</v>
      </c>
      <c r="B1154" s="4">
        <v>63.5</v>
      </c>
      <c r="D1154" s="5">
        <f t="shared" si="37"/>
        <v>24498</v>
      </c>
    </row>
    <row r="1155" spans="1:4" x14ac:dyDescent="0.15">
      <c r="A1155">
        <f t="shared" si="36"/>
        <v>24499</v>
      </c>
      <c r="B1155" s="4">
        <v>63.5</v>
      </c>
      <c r="D1155" s="5">
        <f t="shared" si="37"/>
        <v>24499</v>
      </c>
    </row>
    <row r="1156" spans="1:4" x14ac:dyDescent="0.15">
      <c r="A1156">
        <f t="shared" ref="A1156:A1219" si="38">+A1155+1</f>
        <v>24500</v>
      </c>
      <c r="B1156" s="4">
        <v>63.5</v>
      </c>
      <c r="D1156" s="5">
        <f t="shared" ref="D1156:D1219" si="39">+D1155+1</f>
        <v>24500</v>
      </c>
    </row>
    <row r="1157" spans="1:4" x14ac:dyDescent="0.15">
      <c r="A1157">
        <f t="shared" si="38"/>
        <v>24501</v>
      </c>
      <c r="B1157" s="4">
        <v>63.5</v>
      </c>
      <c r="D1157" s="5">
        <f t="shared" si="39"/>
        <v>24501</v>
      </c>
    </row>
    <row r="1158" spans="1:4" x14ac:dyDescent="0.15">
      <c r="A1158">
        <f t="shared" si="38"/>
        <v>24502</v>
      </c>
      <c r="B1158" s="4">
        <v>63.5</v>
      </c>
      <c r="D1158" s="5">
        <f t="shared" si="39"/>
        <v>24502</v>
      </c>
    </row>
    <row r="1159" spans="1:4" x14ac:dyDescent="0.15">
      <c r="A1159">
        <f t="shared" si="38"/>
        <v>24503</v>
      </c>
      <c r="B1159" s="4">
        <v>63.5</v>
      </c>
      <c r="D1159" s="5">
        <f t="shared" si="39"/>
        <v>24503</v>
      </c>
    </row>
    <row r="1160" spans="1:4" x14ac:dyDescent="0.15">
      <c r="A1160">
        <f t="shared" si="38"/>
        <v>24504</v>
      </c>
      <c r="B1160" s="4">
        <v>63.5</v>
      </c>
      <c r="D1160" s="5">
        <f t="shared" si="39"/>
        <v>24504</v>
      </c>
    </row>
    <row r="1161" spans="1:4" x14ac:dyDescent="0.15">
      <c r="A1161">
        <f t="shared" si="38"/>
        <v>24505</v>
      </c>
      <c r="B1161" s="4">
        <v>63.5</v>
      </c>
      <c r="D1161" s="5">
        <f t="shared" si="39"/>
        <v>24505</v>
      </c>
    </row>
    <row r="1162" spans="1:4" x14ac:dyDescent="0.15">
      <c r="A1162">
        <f t="shared" si="38"/>
        <v>24506</v>
      </c>
      <c r="B1162" s="4">
        <v>63.5</v>
      </c>
      <c r="D1162" s="5">
        <f t="shared" si="39"/>
        <v>24506</v>
      </c>
    </row>
    <row r="1163" spans="1:4" x14ac:dyDescent="0.15">
      <c r="A1163">
        <f t="shared" si="38"/>
        <v>24507</v>
      </c>
      <c r="B1163" s="4">
        <v>63.5</v>
      </c>
      <c r="D1163" s="5">
        <f t="shared" si="39"/>
        <v>24507</v>
      </c>
    </row>
    <row r="1164" spans="1:4" x14ac:dyDescent="0.15">
      <c r="A1164">
        <f t="shared" si="38"/>
        <v>24508</v>
      </c>
      <c r="B1164" s="4">
        <v>63.5</v>
      </c>
      <c r="D1164" s="5">
        <f t="shared" si="39"/>
        <v>24508</v>
      </c>
    </row>
    <row r="1165" spans="1:4" x14ac:dyDescent="0.15">
      <c r="A1165">
        <f t="shared" si="38"/>
        <v>24509</v>
      </c>
      <c r="B1165" s="4">
        <v>63.5</v>
      </c>
      <c r="D1165" s="5">
        <f t="shared" si="39"/>
        <v>24509</v>
      </c>
    </row>
    <row r="1166" spans="1:4" x14ac:dyDescent="0.15">
      <c r="A1166">
        <f t="shared" si="38"/>
        <v>24510</v>
      </c>
      <c r="B1166" s="4">
        <v>63.5</v>
      </c>
      <c r="D1166" s="5">
        <f t="shared" si="39"/>
        <v>24510</v>
      </c>
    </row>
    <row r="1167" spans="1:4" x14ac:dyDescent="0.15">
      <c r="A1167">
        <f t="shared" si="38"/>
        <v>24511</v>
      </c>
      <c r="B1167" s="4">
        <v>63.5</v>
      </c>
      <c r="D1167" s="5">
        <f t="shared" si="39"/>
        <v>24511</v>
      </c>
    </row>
    <row r="1168" spans="1:4" x14ac:dyDescent="0.15">
      <c r="A1168">
        <f t="shared" si="38"/>
        <v>24512</v>
      </c>
      <c r="B1168" s="4">
        <v>63.5</v>
      </c>
      <c r="D1168" s="5">
        <f t="shared" si="39"/>
        <v>24512</v>
      </c>
    </row>
    <row r="1169" spans="1:4" x14ac:dyDescent="0.15">
      <c r="A1169">
        <f t="shared" si="38"/>
        <v>24513</v>
      </c>
      <c r="B1169" s="4">
        <v>63.5</v>
      </c>
      <c r="D1169" s="5">
        <f t="shared" si="39"/>
        <v>24513</v>
      </c>
    </row>
    <row r="1170" spans="1:4" x14ac:dyDescent="0.15">
      <c r="A1170">
        <f t="shared" si="38"/>
        <v>24514</v>
      </c>
      <c r="B1170" s="4">
        <v>63.5</v>
      </c>
      <c r="D1170" s="5">
        <f t="shared" si="39"/>
        <v>24514</v>
      </c>
    </row>
    <row r="1171" spans="1:4" x14ac:dyDescent="0.15">
      <c r="A1171">
        <f t="shared" si="38"/>
        <v>24515</v>
      </c>
      <c r="B1171" s="4">
        <v>63.5</v>
      </c>
      <c r="D1171" s="5">
        <f t="shared" si="39"/>
        <v>24515</v>
      </c>
    </row>
    <row r="1172" spans="1:4" x14ac:dyDescent="0.15">
      <c r="A1172">
        <f t="shared" si="38"/>
        <v>24516</v>
      </c>
      <c r="B1172" s="4">
        <v>63.5</v>
      </c>
      <c r="D1172" s="5">
        <f t="shared" si="39"/>
        <v>24516</v>
      </c>
    </row>
    <row r="1173" spans="1:4" x14ac:dyDescent="0.15">
      <c r="A1173">
        <f t="shared" si="38"/>
        <v>24517</v>
      </c>
      <c r="B1173" s="4">
        <v>63.5</v>
      </c>
      <c r="D1173" s="5">
        <f t="shared" si="39"/>
        <v>24517</v>
      </c>
    </row>
    <row r="1174" spans="1:4" x14ac:dyDescent="0.15">
      <c r="A1174">
        <f t="shared" si="38"/>
        <v>24518</v>
      </c>
      <c r="B1174" s="4">
        <v>63.5</v>
      </c>
      <c r="D1174" s="5">
        <f t="shared" si="39"/>
        <v>24518</v>
      </c>
    </row>
    <row r="1175" spans="1:4" x14ac:dyDescent="0.15">
      <c r="A1175">
        <f t="shared" si="38"/>
        <v>24519</v>
      </c>
      <c r="B1175" s="4">
        <v>63.5</v>
      </c>
      <c r="D1175" s="5">
        <f t="shared" si="39"/>
        <v>24519</v>
      </c>
    </row>
    <row r="1176" spans="1:4" x14ac:dyDescent="0.15">
      <c r="A1176">
        <f t="shared" si="38"/>
        <v>24520</v>
      </c>
      <c r="B1176" s="4">
        <v>63.5</v>
      </c>
      <c r="D1176" s="5">
        <f t="shared" si="39"/>
        <v>24520</v>
      </c>
    </row>
    <row r="1177" spans="1:4" x14ac:dyDescent="0.15">
      <c r="A1177">
        <f t="shared" si="38"/>
        <v>24521</v>
      </c>
      <c r="B1177" s="4">
        <v>63.5</v>
      </c>
      <c r="D1177" s="5">
        <f t="shared" si="39"/>
        <v>24521</v>
      </c>
    </row>
    <row r="1178" spans="1:4" x14ac:dyDescent="0.15">
      <c r="A1178">
        <f t="shared" si="38"/>
        <v>24522</v>
      </c>
      <c r="B1178" s="4">
        <v>63.5</v>
      </c>
      <c r="D1178" s="5">
        <f t="shared" si="39"/>
        <v>24522</v>
      </c>
    </row>
    <row r="1179" spans="1:4" x14ac:dyDescent="0.15">
      <c r="A1179">
        <f t="shared" si="38"/>
        <v>24523</v>
      </c>
      <c r="B1179" s="4">
        <v>63.5</v>
      </c>
      <c r="D1179" s="5">
        <f t="shared" si="39"/>
        <v>24523</v>
      </c>
    </row>
    <row r="1180" spans="1:4" x14ac:dyDescent="0.15">
      <c r="A1180">
        <f t="shared" si="38"/>
        <v>24524</v>
      </c>
      <c r="B1180" s="4">
        <v>63.5</v>
      </c>
      <c r="D1180" s="5">
        <f t="shared" si="39"/>
        <v>24524</v>
      </c>
    </row>
    <row r="1181" spans="1:4" x14ac:dyDescent="0.15">
      <c r="A1181">
        <f t="shared" si="38"/>
        <v>24525</v>
      </c>
      <c r="B1181" s="4">
        <v>63.5</v>
      </c>
      <c r="D1181" s="5">
        <f t="shared" si="39"/>
        <v>24525</v>
      </c>
    </row>
    <row r="1182" spans="1:4" x14ac:dyDescent="0.15">
      <c r="A1182">
        <f t="shared" si="38"/>
        <v>24526</v>
      </c>
      <c r="B1182" s="4">
        <v>63.5</v>
      </c>
      <c r="D1182" s="5">
        <f t="shared" si="39"/>
        <v>24526</v>
      </c>
    </row>
    <row r="1183" spans="1:4" x14ac:dyDescent="0.15">
      <c r="A1183">
        <f t="shared" si="38"/>
        <v>24527</v>
      </c>
      <c r="B1183" s="4">
        <v>63.5</v>
      </c>
      <c r="D1183" s="5">
        <f t="shared" si="39"/>
        <v>24527</v>
      </c>
    </row>
    <row r="1184" spans="1:4" x14ac:dyDescent="0.15">
      <c r="A1184">
        <f t="shared" si="38"/>
        <v>24528</v>
      </c>
      <c r="B1184" s="4">
        <v>63.5</v>
      </c>
      <c r="D1184" s="5">
        <f t="shared" si="39"/>
        <v>24528</v>
      </c>
    </row>
    <row r="1185" spans="1:4" x14ac:dyDescent="0.15">
      <c r="A1185">
        <f t="shared" si="38"/>
        <v>24529</v>
      </c>
      <c r="B1185" s="4">
        <v>63.5</v>
      </c>
      <c r="D1185" s="5">
        <f t="shared" si="39"/>
        <v>24529</v>
      </c>
    </row>
    <row r="1186" spans="1:4" x14ac:dyDescent="0.15">
      <c r="A1186">
        <f t="shared" si="38"/>
        <v>24530</v>
      </c>
      <c r="B1186" s="4">
        <v>63.5</v>
      </c>
      <c r="D1186" s="5">
        <f t="shared" si="39"/>
        <v>24530</v>
      </c>
    </row>
    <row r="1187" spans="1:4" x14ac:dyDescent="0.15">
      <c r="A1187">
        <f t="shared" si="38"/>
        <v>24531</v>
      </c>
      <c r="B1187" s="4">
        <v>63.5</v>
      </c>
      <c r="D1187" s="5">
        <f t="shared" si="39"/>
        <v>24531</v>
      </c>
    </row>
    <row r="1188" spans="1:4" x14ac:dyDescent="0.15">
      <c r="A1188">
        <f t="shared" si="38"/>
        <v>24532</v>
      </c>
      <c r="B1188" s="4">
        <v>63.5</v>
      </c>
      <c r="D1188" s="5">
        <f t="shared" si="39"/>
        <v>24532</v>
      </c>
    </row>
    <row r="1189" spans="1:4" x14ac:dyDescent="0.15">
      <c r="A1189">
        <f t="shared" si="38"/>
        <v>24533</v>
      </c>
      <c r="B1189" s="4">
        <v>63.5</v>
      </c>
      <c r="D1189" s="5">
        <f t="shared" si="39"/>
        <v>24533</v>
      </c>
    </row>
    <row r="1190" spans="1:4" x14ac:dyDescent="0.15">
      <c r="A1190">
        <f t="shared" si="38"/>
        <v>24534</v>
      </c>
      <c r="B1190" s="4">
        <v>63.5</v>
      </c>
      <c r="D1190" s="5">
        <f t="shared" si="39"/>
        <v>24534</v>
      </c>
    </row>
    <row r="1191" spans="1:4" x14ac:dyDescent="0.15">
      <c r="A1191">
        <f t="shared" si="38"/>
        <v>24535</v>
      </c>
      <c r="B1191" s="4">
        <v>63.5</v>
      </c>
      <c r="D1191" s="5">
        <f t="shared" si="39"/>
        <v>24535</v>
      </c>
    </row>
    <row r="1192" spans="1:4" x14ac:dyDescent="0.15">
      <c r="A1192">
        <f t="shared" si="38"/>
        <v>24536</v>
      </c>
      <c r="B1192" s="4">
        <v>63.5</v>
      </c>
      <c r="D1192" s="5">
        <f t="shared" si="39"/>
        <v>24536</v>
      </c>
    </row>
    <row r="1193" spans="1:4" x14ac:dyDescent="0.15">
      <c r="A1193">
        <f t="shared" si="38"/>
        <v>24537</v>
      </c>
      <c r="B1193" s="4">
        <v>63.5</v>
      </c>
      <c r="D1193" s="5">
        <f t="shared" si="39"/>
        <v>24537</v>
      </c>
    </row>
    <row r="1194" spans="1:4" x14ac:dyDescent="0.15">
      <c r="A1194">
        <f t="shared" si="38"/>
        <v>24538</v>
      </c>
      <c r="B1194" s="4">
        <v>63.5</v>
      </c>
      <c r="D1194" s="5">
        <f t="shared" si="39"/>
        <v>24538</v>
      </c>
    </row>
    <row r="1195" spans="1:4" x14ac:dyDescent="0.15">
      <c r="A1195">
        <f t="shared" si="38"/>
        <v>24539</v>
      </c>
      <c r="B1195" s="4">
        <v>63.5</v>
      </c>
      <c r="D1195" s="5">
        <f t="shared" si="39"/>
        <v>24539</v>
      </c>
    </row>
    <row r="1196" spans="1:4" x14ac:dyDescent="0.15">
      <c r="A1196">
        <f t="shared" si="38"/>
        <v>24540</v>
      </c>
      <c r="B1196" s="4">
        <v>63.5</v>
      </c>
      <c r="D1196" s="5">
        <f t="shared" si="39"/>
        <v>24540</v>
      </c>
    </row>
    <row r="1197" spans="1:4" x14ac:dyDescent="0.15">
      <c r="A1197">
        <f t="shared" si="38"/>
        <v>24541</v>
      </c>
      <c r="B1197" s="4">
        <v>63.5</v>
      </c>
      <c r="D1197" s="5">
        <f t="shared" si="39"/>
        <v>24541</v>
      </c>
    </row>
    <row r="1198" spans="1:4" x14ac:dyDescent="0.15">
      <c r="A1198">
        <f t="shared" si="38"/>
        <v>24542</v>
      </c>
      <c r="B1198" s="4">
        <v>63.5</v>
      </c>
      <c r="D1198" s="5">
        <f t="shared" si="39"/>
        <v>24542</v>
      </c>
    </row>
    <row r="1199" spans="1:4" x14ac:dyDescent="0.15">
      <c r="A1199">
        <f t="shared" si="38"/>
        <v>24543</v>
      </c>
      <c r="B1199" s="4">
        <v>63.5</v>
      </c>
      <c r="D1199" s="5">
        <f t="shared" si="39"/>
        <v>24543</v>
      </c>
    </row>
    <row r="1200" spans="1:4" x14ac:dyDescent="0.15">
      <c r="A1200">
        <f t="shared" si="38"/>
        <v>24544</v>
      </c>
      <c r="B1200" s="4">
        <v>63.5</v>
      </c>
      <c r="D1200" s="5">
        <f t="shared" si="39"/>
        <v>24544</v>
      </c>
    </row>
    <row r="1201" spans="1:4" x14ac:dyDescent="0.15">
      <c r="A1201">
        <f t="shared" si="38"/>
        <v>24545</v>
      </c>
      <c r="B1201" s="4">
        <v>63.5</v>
      </c>
      <c r="D1201" s="5">
        <f t="shared" si="39"/>
        <v>24545</v>
      </c>
    </row>
    <row r="1202" spans="1:4" x14ac:dyDescent="0.15">
      <c r="A1202">
        <f t="shared" si="38"/>
        <v>24546</v>
      </c>
      <c r="B1202" s="4">
        <v>63.5</v>
      </c>
      <c r="D1202" s="5">
        <f t="shared" si="39"/>
        <v>24546</v>
      </c>
    </row>
    <row r="1203" spans="1:4" x14ac:dyDescent="0.15">
      <c r="A1203">
        <f t="shared" si="38"/>
        <v>24547</v>
      </c>
      <c r="B1203" s="4">
        <v>63.5</v>
      </c>
      <c r="D1203" s="5">
        <f t="shared" si="39"/>
        <v>24547</v>
      </c>
    </row>
    <row r="1204" spans="1:4" x14ac:dyDescent="0.15">
      <c r="A1204">
        <f t="shared" si="38"/>
        <v>24548</v>
      </c>
      <c r="B1204" s="4">
        <v>63.5</v>
      </c>
      <c r="D1204" s="5">
        <f t="shared" si="39"/>
        <v>24548</v>
      </c>
    </row>
    <row r="1205" spans="1:4" x14ac:dyDescent="0.15">
      <c r="A1205">
        <f t="shared" si="38"/>
        <v>24549</v>
      </c>
      <c r="B1205" s="4">
        <v>63.5</v>
      </c>
      <c r="D1205" s="5">
        <f t="shared" si="39"/>
        <v>24549</v>
      </c>
    </row>
    <row r="1206" spans="1:4" x14ac:dyDescent="0.15">
      <c r="A1206">
        <f t="shared" si="38"/>
        <v>24550</v>
      </c>
      <c r="B1206" s="4">
        <v>63.5</v>
      </c>
      <c r="D1206" s="5">
        <f t="shared" si="39"/>
        <v>24550</v>
      </c>
    </row>
    <row r="1207" spans="1:4" x14ac:dyDescent="0.15">
      <c r="A1207">
        <f t="shared" si="38"/>
        <v>24551</v>
      </c>
      <c r="B1207" s="4">
        <v>63.5</v>
      </c>
      <c r="D1207" s="5">
        <f t="shared" si="39"/>
        <v>24551</v>
      </c>
    </row>
    <row r="1208" spans="1:4" x14ac:dyDescent="0.15">
      <c r="A1208">
        <f t="shared" si="38"/>
        <v>24552</v>
      </c>
      <c r="B1208" s="4">
        <v>63.5</v>
      </c>
      <c r="D1208" s="5">
        <f t="shared" si="39"/>
        <v>24552</v>
      </c>
    </row>
    <row r="1209" spans="1:4" x14ac:dyDescent="0.15">
      <c r="A1209">
        <f t="shared" si="38"/>
        <v>24553</v>
      </c>
      <c r="B1209" s="4">
        <v>63.5</v>
      </c>
      <c r="D1209" s="5">
        <f t="shared" si="39"/>
        <v>24553</v>
      </c>
    </row>
    <row r="1210" spans="1:4" x14ac:dyDescent="0.15">
      <c r="A1210">
        <f t="shared" si="38"/>
        <v>24554</v>
      </c>
      <c r="B1210" s="4">
        <v>63.5</v>
      </c>
      <c r="D1210" s="5">
        <f t="shared" si="39"/>
        <v>24554</v>
      </c>
    </row>
    <row r="1211" spans="1:4" x14ac:dyDescent="0.15">
      <c r="A1211">
        <f t="shared" si="38"/>
        <v>24555</v>
      </c>
      <c r="B1211" s="4">
        <v>63.5</v>
      </c>
      <c r="D1211" s="5">
        <f t="shared" si="39"/>
        <v>24555</v>
      </c>
    </row>
    <row r="1212" spans="1:4" x14ac:dyDescent="0.15">
      <c r="A1212">
        <f t="shared" si="38"/>
        <v>24556</v>
      </c>
      <c r="B1212" s="4">
        <v>63.5</v>
      </c>
      <c r="D1212" s="5">
        <f t="shared" si="39"/>
        <v>24556</v>
      </c>
    </row>
    <row r="1213" spans="1:4" x14ac:dyDescent="0.15">
      <c r="A1213">
        <f t="shared" si="38"/>
        <v>24557</v>
      </c>
      <c r="B1213" s="4">
        <v>63.5</v>
      </c>
      <c r="D1213" s="5">
        <f t="shared" si="39"/>
        <v>24557</v>
      </c>
    </row>
    <row r="1214" spans="1:4" x14ac:dyDescent="0.15">
      <c r="A1214">
        <f t="shared" si="38"/>
        <v>24558</v>
      </c>
      <c r="B1214" s="4">
        <v>63.5</v>
      </c>
      <c r="D1214" s="5">
        <f t="shared" si="39"/>
        <v>24558</v>
      </c>
    </row>
    <row r="1215" spans="1:4" x14ac:dyDescent="0.15">
      <c r="A1215">
        <f t="shared" si="38"/>
        <v>24559</v>
      </c>
      <c r="B1215" s="4">
        <v>63.5</v>
      </c>
      <c r="D1215" s="5">
        <f t="shared" si="39"/>
        <v>24559</v>
      </c>
    </row>
    <row r="1216" spans="1:4" x14ac:dyDescent="0.15">
      <c r="A1216">
        <f t="shared" si="38"/>
        <v>24560</v>
      </c>
      <c r="B1216" s="4">
        <v>63.5</v>
      </c>
      <c r="D1216" s="5">
        <f t="shared" si="39"/>
        <v>24560</v>
      </c>
    </row>
    <row r="1217" spans="1:4" x14ac:dyDescent="0.15">
      <c r="A1217">
        <f t="shared" si="38"/>
        <v>24561</v>
      </c>
      <c r="B1217" s="4">
        <v>63.5</v>
      </c>
      <c r="D1217" s="5">
        <f t="shared" si="39"/>
        <v>24561</v>
      </c>
    </row>
    <row r="1218" spans="1:4" x14ac:dyDescent="0.15">
      <c r="A1218">
        <f t="shared" si="38"/>
        <v>24562</v>
      </c>
      <c r="B1218" s="4">
        <v>63.5</v>
      </c>
      <c r="D1218" s="5">
        <f t="shared" si="39"/>
        <v>24562</v>
      </c>
    </row>
    <row r="1219" spans="1:4" x14ac:dyDescent="0.15">
      <c r="A1219">
        <f t="shared" si="38"/>
        <v>24563</v>
      </c>
      <c r="B1219" s="4">
        <v>63.5</v>
      </c>
      <c r="D1219" s="5">
        <f t="shared" si="39"/>
        <v>24563</v>
      </c>
    </row>
    <row r="1220" spans="1:4" x14ac:dyDescent="0.15">
      <c r="A1220">
        <f t="shared" ref="A1220:A1283" si="40">+A1219+1</f>
        <v>24564</v>
      </c>
      <c r="B1220" s="4">
        <v>63.5</v>
      </c>
      <c r="D1220" s="5">
        <f t="shared" ref="D1220:D1283" si="41">+D1219+1</f>
        <v>24564</v>
      </c>
    </row>
    <row r="1221" spans="1:4" x14ac:dyDescent="0.15">
      <c r="A1221">
        <f t="shared" si="40"/>
        <v>24565</v>
      </c>
      <c r="B1221" s="4">
        <v>63.5</v>
      </c>
      <c r="D1221" s="5">
        <f t="shared" si="41"/>
        <v>24565</v>
      </c>
    </row>
    <row r="1222" spans="1:4" x14ac:dyDescent="0.15">
      <c r="A1222">
        <f t="shared" si="40"/>
        <v>24566</v>
      </c>
      <c r="B1222" s="4">
        <v>63.5</v>
      </c>
      <c r="D1222" s="5">
        <f t="shared" si="41"/>
        <v>24566</v>
      </c>
    </row>
    <row r="1223" spans="1:4" x14ac:dyDescent="0.15">
      <c r="A1223">
        <f t="shared" si="40"/>
        <v>24567</v>
      </c>
      <c r="B1223" s="4">
        <v>63.5</v>
      </c>
      <c r="D1223" s="5">
        <f t="shared" si="41"/>
        <v>24567</v>
      </c>
    </row>
    <row r="1224" spans="1:4" x14ac:dyDescent="0.15">
      <c r="A1224">
        <f t="shared" si="40"/>
        <v>24568</v>
      </c>
      <c r="B1224" s="4">
        <v>63.5</v>
      </c>
      <c r="D1224" s="5">
        <f t="shared" si="41"/>
        <v>24568</v>
      </c>
    </row>
    <row r="1225" spans="1:4" x14ac:dyDescent="0.15">
      <c r="A1225">
        <f t="shared" si="40"/>
        <v>24569</v>
      </c>
      <c r="B1225" s="4">
        <v>63.5</v>
      </c>
      <c r="D1225" s="5">
        <f t="shared" si="41"/>
        <v>24569</v>
      </c>
    </row>
    <row r="1226" spans="1:4" x14ac:dyDescent="0.15">
      <c r="A1226">
        <f t="shared" si="40"/>
        <v>24570</v>
      </c>
      <c r="B1226" s="4">
        <v>63.5</v>
      </c>
      <c r="D1226" s="5">
        <f t="shared" si="41"/>
        <v>24570</v>
      </c>
    </row>
    <row r="1227" spans="1:4" x14ac:dyDescent="0.15">
      <c r="A1227">
        <f t="shared" si="40"/>
        <v>24571</v>
      </c>
      <c r="B1227" s="4">
        <v>63.5</v>
      </c>
      <c r="D1227" s="5">
        <f t="shared" si="41"/>
        <v>24571</v>
      </c>
    </row>
    <row r="1228" spans="1:4" x14ac:dyDescent="0.15">
      <c r="A1228">
        <f t="shared" si="40"/>
        <v>24572</v>
      </c>
      <c r="B1228" s="4">
        <v>63.5</v>
      </c>
      <c r="D1228" s="5">
        <f t="shared" si="41"/>
        <v>24572</v>
      </c>
    </row>
    <row r="1229" spans="1:4" x14ac:dyDescent="0.15">
      <c r="A1229">
        <f t="shared" si="40"/>
        <v>24573</v>
      </c>
      <c r="B1229" s="4">
        <v>63.5</v>
      </c>
      <c r="D1229" s="5">
        <f t="shared" si="41"/>
        <v>24573</v>
      </c>
    </row>
    <row r="1230" spans="1:4" x14ac:dyDescent="0.15">
      <c r="A1230">
        <f t="shared" si="40"/>
        <v>24574</v>
      </c>
      <c r="B1230" s="4">
        <v>63.5</v>
      </c>
      <c r="D1230" s="5">
        <f t="shared" si="41"/>
        <v>24574</v>
      </c>
    </row>
    <row r="1231" spans="1:4" x14ac:dyDescent="0.15">
      <c r="A1231">
        <f t="shared" si="40"/>
        <v>24575</v>
      </c>
      <c r="B1231" s="4">
        <v>63.5</v>
      </c>
      <c r="D1231" s="5">
        <f t="shared" si="41"/>
        <v>24575</v>
      </c>
    </row>
    <row r="1232" spans="1:4" x14ac:dyDescent="0.15">
      <c r="A1232">
        <f t="shared" si="40"/>
        <v>24576</v>
      </c>
      <c r="B1232" s="4">
        <v>63.5</v>
      </c>
      <c r="D1232" s="5">
        <f t="shared" si="41"/>
        <v>24576</v>
      </c>
    </row>
    <row r="1233" spans="1:4" x14ac:dyDescent="0.15">
      <c r="A1233">
        <f t="shared" si="40"/>
        <v>24577</v>
      </c>
      <c r="B1233" s="4">
        <v>63.5</v>
      </c>
      <c r="D1233" s="5">
        <f t="shared" si="41"/>
        <v>24577</v>
      </c>
    </row>
    <row r="1234" spans="1:4" x14ac:dyDescent="0.15">
      <c r="A1234">
        <f t="shared" si="40"/>
        <v>24578</v>
      </c>
      <c r="B1234" s="4">
        <v>63.5</v>
      </c>
      <c r="D1234" s="5">
        <f t="shared" si="41"/>
        <v>24578</v>
      </c>
    </row>
    <row r="1235" spans="1:4" x14ac:dyDescent="0.15">
      <c r="A1235">
        <f t="shared" si="40"/>
        <v>24579</v>
      </c>
      <c r="B1235" s="4">
        <v>63.5</v>
      </c>
      <c r="D1235" s="5">
        <f t="shared" si="41"/>
        <v>24579</v>
      </c>
    </row>
    <row r="1236" spans="1:4" x14ac:dyDescent="0.15">
      <c r="A1236">
        <f t="shared" si="40"/>
        <v>24580</v>
      </c>
      <c r="B1236" s="4">
        <v>63.5</v>
      </c>
      <c r="D1236" s="5">
        <f t="shared" si="41"/>
        <v>24580</v>
      </c>
    </row>
    <row r="1237" spans="1:4" x14ac:dyDescent="0.15">
      <c r="A1237">
        <f t="shared" si="40"/>
        <v>24581</v>
      </c>
      <c r="B1237" s="4">
        <v>63.5</v>
      </c>
      <c r="D1237" s="5">
        <f t="shared" si="41"/>
        <v>24581</v>
      </c>
    </row>
    <row r="1238" spans="1:4" x14ac:dyDescent="0.15">
      <c r="A1238">
        <f t="shared" si="40"/>
        <v>24582</v>
      </c>
      <c r="B1238" s="4">
        <v>63.5</v>
      </c>
      <c r="D1238" s="5">
        <f t="shared" si="41"/>
        <v>24582</v>
      </c>
    </row>
    <row r="1239" spans="1:4" x14ac:dyDescent="0.15">
      <c r="A1239">
        <f t="shared" si="40"/>
        <v>24583</v>
      </c>
      <c r="B1239" s="4">
        <v>63.5</v>
      </c>
      <c r="D1239" s="5">
        <f t="shared" si="41"/>
        <v>24583</v>
      </c>
    </row>
    <row r="1240" spans="1:4" x14ac:dyDescent="0.15">
      <c r="A1240">
        <f t="shared" si="40"/>
        <v>24584</v>
      </c>
      <c r="B1240" s="4">
        <v>63.5</v>
      </c>
      <c r="D1240" s="5">
        <f t="shared" si="41"/>
        <v>24584</v>
      </c>
    </row>
    <row r="1241" spans="1:4" x14ac:dyDescent="0.15">
      <c r="A1241">
        <f t="shared" si="40"/>
        <v>24585</v>
      </c>
      <c r="B1241" s="4">
        <v>63.5</v>
      </c>
      <c r="D1241" s="5">
        <f t="shared" si="41"/>
        <v>24585</v>
      </c>
    </row>
    <row r="1242" spans="1:4" x14ac:dyDescent="0.15">
      <c r="A1242">
        <f t="shared" si="40"/>
        <v>24586</v>
      </c>
      <c r="B1242" s="4">
        <v>63.5</v>
      </c>
      <c r="D1242" s="5">
        <f t="shared" si="41"/>
        <v>24586</v>
      </c>
    </row>
    <row r="1243" spans="1:4" x14ac:dyDescent="0.15">
      <c r="A1243">
        <f t="shared" si="40"/>
        <v>24587</v>
      </c>
      <c r="B1243" s="4">
        <v>63.5</v>
      </c>
      <c r="D1243" s="5">
        <f t="shared" si="41"/>
        <v>24587</v>
      </c>
    </row>
    <row r="1244" spans="1:4" x14ac:dyDescent="0.15">
      <c r="A1244">
        <f t="shared" si="40"/>
        <v>24588</v>
      </c>
      <c r="B1244" s="4">
        <v>63.5</v>
      </c>
      <c r="D1244" s="5">
        <f t="shared" si="41"/>
        <v>24588</v>
      </c>
    </row>
    <row r="1245" spans="1:4" x14ac:dyDescent="0.15">
      <c r="A1245">
        <f t="shared" si="40"/>
        <v>24589</v>
      </c>
      <c r="B1245" s="4">
        <v>63.5</v>
      </c>
      <c r="D1245" s="5">
        <f t="shared" si="41"/>
        <v>24589</v>
      </c>
    </row>
    <row r="1246" spans="1:4" x14ac:dyDescent="0.15">
      <c r="A1246">
        <f t="shared" si="40"/>
        <v>24590</v>
      </c>
      <c r="B1246" s="4">
        <v>63.5</v>
      </c>
      <c r="D1246" s="5">
        <f t="shared" si="41"/>
        <v>24590</v>
      </c>
    </row>
    <row r="1247" spans="1:4" x14ac:dyDescent="0.15">
      <c r="A1247">
        <f t="shared" si="40"/>
        <v>24591</v>
      </c>
      <c r="B1247" s="4">
        <v>63.5</v>
      </c>
      <c r="D1247" s="5">
        <f t="shared" si="41"/>
        <v>24591</v>
      </c>
    </row>
    <row r="1248" spans="1:4" x14ac:dyDescent="0.15">
      <c r="A1248">
        <f t="shared" si="40"/>
        <v>24592</v>
      </c>
      <c r="B1248" s="4">
        <v>63.5</v>
      </c>
      <c r="D1248" s="5">
        <f t="shared" si="41"/>
        <v>24592</v>
      </c>
    </row>
    <row r="1249" spans="1:4" x14ac:dyDescent="0.15">
      <c r="A1249">
        <f t="shared" si="40"/>
        <v>24593</v>
      </c>
      <c r="B1249" s="4">
        <v>63.5</v>
      </c>
      <c r="D1249" s="5">
        <f t="shared" si="41"/>
        <v>24593</v>
      </c>
    </row>
    <row r="1250" spans="1:4" x14ac:dyDescent="0.15">
      <c r="A1250">
        <f t="shared" si="40"/>
        <v>24594</v>
      </c>
      <c r="B1250" s="4">
        <v>63.5</v>
      </c>
      <c r="D1250" s="5">
        <f t="shared" si="41"/>
        <v>24594</v>
      </c>
    </row>
    <row r="1251" spans="1:4" x14ac:dyDescent="0.15">
      <c r="A1251">
        <f t="shared" si="40"/>
        <v>24595</v>
      </c>
      <c r="B1251" s="4">
        <v>63.5</v>
      </c>
      <c r="D1251" s="5">
        <f t="shared" si="41"/>
        <v>24595</v>
      </c>
    </row>
    <row r="1252" spans="1:4" x14ac:dyDescent="0.15">
      <c r="A1252">
        <f t="shared" si="40"/>
        <v>24596</v>
      </c>
      <c r="B1252" s="4">
        <v>63.5</v>
      </c>
      <c r="D1252" s="5">
        <f t="shared" si="41"/>
        <v>24596</v>
      </c>
    </row>
    <row r="1253" spans="1:4" x14ac:dyDescent="0.15">
      <c r="A1253">
        <f t="shared" si="40"/>
        <v>24597</v>
      </c>
      <c r="B1253" s="4">
        <v>63.5</v>
      </c>
      <c r="D1253" s="5">
        <f t="shared" si="41"/>
        <v>24597</v>
      </c>
    </row>
    <row r="1254" spans="1:4" x14ac:dyDescent="0.15">
      <c r="A1254">
        <f t="shared" si="40"/>
        <v>24598</v>
      </c>
      <c r="B1254" s="4">
        <v>63.5</v>
      </c>
      <c r="D1254" s="5">
        <f t="shared" si="41"/>
        <v>24598</v>
      </c>
    </row>
    <row r="1255" spans="1:4" x14ac:dyDescent="0.15">
      <c r="A1255">
        <f t="shared" si="40"/>
        <v>24599</v>
      </c>
      <c r="B1255" s="4">
        <v>63.5</v>
      </c>
      <c r="D1255" s="5">
        <f t="shared" si="41"/>
        <v>24599</v>
      </c>
    </row>
    <row r="1256" spans="1:4" x14ac:dyDescent="0.15">
      <c r="A1256">
        <f t="shared" si="40"/>
        <v>24600</v>
      </c>
      <c r="B1256" s="4">
        <v>63.5</v>
      </c>
      <c r="D1256" s="5">
        <f t="shared" si="41"/>
        <v>24600</v>
      </c>
    </row>
    <row r="1257" spans="1:4" x14ac:dyDescent="0.15">
      <c r="A1257">
        <f t="shared" si="40"/>
        <v>24601</v>
      </c>
      <c r="B1257" s="4">
        <v>63.5</v>
      </c>
      <c r="D1257" s="5">
        <f t="shared" si="41"/>
        <v>24601</v>
      </c>
    </row>
    <row r="1258" spans="1:4" x14ac:dyDescent="0.15">
      <c r="A1258">
        <f t="shared" si="40"/>
        <v>24602</v>
      </c>
      <c r="B1258" s="4">
        <v>63.5</v>
      </c>
      <c r="D1258" s="5">
        <f t="shared" si="41"/>
        <v>24602</v>
      </c>
    </row>
    <row r="1259" spans="1:4" x14ac:dyDescent="0.15">
      <c r="A1259">
        <f t="shared" si="40"/>
        <v>24603</v>
      </c>
      <c r="B1259" s="4">
        <v>63.5</v>
      </c>
      <c r="D1259" s="5">
        <f t="shared" si="41"/>
        <v>24603</v>
      </c>
    </row>
    <row r="1260" spans="1:4" x14ac:dyDescent="0.15">
      <c r="A1260">
        <f t="shared" si="40"/>
        <v>24604</v>
      </c>
      <c r="B1260" s="4">
        <v>63.5</v>
      </c>
      <c r="D1260" s="5">
        <f t="shared" si="41"/>
        <v>24604</v>
      </c>
    </row>
    <row r="1261" spans="1:4" x14ac:dyDescent="0.15">
      <c r="A1261">
        <f t="shared" si="40"/>
        <v>24605</v>
      </c>
      <c r="B1261" s="4">
        <v>63.5</v>
      </c>
      <c r="D1261" s="5">
        <f t="shared" si="41"/>
        <v>24605</v>
      </c>
    </row>
    <row r="1262" spans="1:4" x14ac:dyDescent="0.15">
      <c r="A1262">
        <f t="shared" si="40"/>
        <v>24606</v>
      </c>
      <c r="B1262" s="4">
        <v>63.5</v>
      </c>
      <c r="D1262" s="5">
        <f t="shared" si="41"/>
        <v>24606</v>
      </c>
    </row>
    <row r="1263" spans="1:4" x14ac:dyDescent="0.15">
      <c r="A1263">
        <f t="shared" si="40"/>
        <v>24607</v>
      </c>
      <c r="B1263" s="4">
        <v>63.5</v>
      </c>
      <c r="D1263" s="5">
        <f t="shared" si="41"/>
        <v>24607</v>
      </c>
    </row>
    <row r="1264" spans="1:4" x14ac:dyDescent="0.15">
      <c r="A1264">
        <f t="shared" si="40"/>
        <v>24608</v>
      </c>
      <c r="B1264" s="4">
        <v>63.5</v>
      </c>
      <c r="D1264" s="5">
        <f t="shared" si="41"/>
        <v>24608</v>
      </c>
    </row>
    <row r="1265" spans="1:4" x14ac:dyDescent="0.15">
      <c r="A1265">
        <f t="shared" si="40"/>
        <v>24609</v>
      </c>
      <c r="B1265" s="4">
        <v>63.5</v>
      </c>
      <c r="D1265" s="5">
        <f t="shared" si="41"/>
        <v>24609</v>
      </c>
    </row>
    <row r="1266" spans="1:4" x14ac:dyDescent="0.15">
      <c r="A1266">
        <f t="shared" si="40"/>
        <v>24610</v>
      </c>
      <c r="B1266" s="4">
        <v>63.5</v>
      </c>
      <c r="D1266" s="5">
        <f t="shared" si="41"/>
        <v>24610</v>
      </c>
    </row>
    <row r="1267" spans="1:4" x14ac:dyDescent="0.15">
      <c r="A1267">
        <f t="shared" si="40"/>
        <v>24611</v>
      </c>
      <c r="B1267" s="4">
        <v>63.5</v>
      </c>
      <c r="D1267" s="5">
        <f t="shared" si="41"/>
        <v>24611</v>
      </c>
    </row>
    <row r="1268" spans="1:4" x14ac:dyDescent="0.15">
      <c r="A1268">
        <f t="shared" si="40"/>
        <v>24612</v>
      </c>
      <c r="B1268" s="4">
        <v>63.5</v>
      </c>
      <c r="D1268" s="5">
        <f t="shared" si="41"/>
        <v>24612</v>
      </c>
    </row>
    <row r="1269" spans="1:4" x14ac:dyDescent="0.15">
      <c r="A1269">
        <f t="shared" si="40"/>
        <v>24613</v>
      </c>
      <c r="B1269" s="4">
        <v>63.5</v>
      </c>
      <c r="D1269" s="5">
        <f t="shared" si="41"/>
        <v>24613</v>
      </c>
    </row>
    <row r="1270" spans="1:4" x14ac:dyDescent="0.15">
      <c r="A1270">
        <f t="shared" si="40"/>
        <v>24614</v>
      </c>
      <c r="B1270" s="4">
        <v>63.5</v>
      </c>
      <c r="D1270" s="5">
        <f t="shared" si="41"/>
        <v>24614</v>
      </c>
    </row>
    <row r="1271" spans="1:4" x14ac:dyDescent="0.15">
      <c r="A1271">
        <f t="shared" si="40"/>
        <v>24615</v>
      </c>
      <c r="B1271" s="4">
        <v>63.5</v>
      </c>
      <c r="D1271" s="5">
        <f t="shared" si="41"/>
        <v>24615</v>
      </c>
    </row>
    <row r="1272" spans="1:4" x14ac:dyDescent="0.15">
      <c r="A1272">
        <f t="shared" si="40"/>
        <v>24616</v>
      </c>
      <c r="B1272" s="4">
        <v>63.5</v>
      </c>
      <c r="D1272" s="5">
        <f t="shared" si="41"/>
        <v>24616</v>
      </c>
    </row>
    <row r="1273" spans="1:4" x14ac:dyDescent="0.15">
      <c r="A1273">
        <f t="shared" si="40"/>
        <v>24617</v>
      </c>
      <c r="B1273" s="4">
        <v>63.5</v>
      </c>
      <c r="D1273" s="5">
        <f t="shared" si="41"/>
        <v>24617</v>
      </c>
    </row>
    <row r="1274" spans="1:4" x14ac:dyDescent="0.15">
      <c r="A1274">
        <f t="shared" si="40"/>
        <v>24618</v>
      </c>
      <c r="B1274" s="4">
        <v>63.5</v>
      </c>
      <c r="D1274" s="5">
        <f t="shared" si="41"/>
        <v>24618</v>
      </c>
    </row>
    <row r="1275" spans="1:4" x14ac:dyDescent="0.15">
      <c r="A1275">
        <f t="shared" si="40"/>
        <v>24619</v>
      </c>
      <c r="B1275" s="4">
        <v>63.5</v>
      </c>
      <c r="D1275" s="5">
        <f t="shared" si="41"/>
        <v>24619</v>
      </c>
    </row>
    <row r="1276" spans="1:4" x14ac:dyDescent="0.15">
      <c r="A1276">
        <f t="shared" si="40"/>
        <v>24620</v>
      </c>
      <c r="B1276" s="4">
        <v>63.5</v>
      </c>
      <c r="D1276" s="5">
        <f t="shared" si="41"/>
        <v>24620</v>
      </c>
    </row>
    <row r="1277" spans="1:4" x14ac:dyDescent="0.15">
      <c r="A1277">
        <f t="shared" si="40"/>
        <v>24621</v>
      </c>
      <c r="B1277" s="4">
        <v>63.5</v>
      </c>
      <c r="D1277" s="5">
        <f t="shared" si="41"/>
        <v>24621</v>
      </c>
    </row>
    <row r="1278" spans="1:4" x14ac:dyDescent="0.15">
      <c r="A1278">
        <f t="shared" si="40"/>
        <v>24622</v>
      </c>
      <c r="B1278" s="4">
        <v>63.5</v>
      </c>
      <c r="D1278" s="5">
        <f t="shared" si="41"/>
        <v>24622</v>
      </c>
    </row>
    <row r="1279" spans="1:4" x14ac:dyDescent="0.15">
      <c r="A1279">
        <f t="shared" si="40"/>
        <v>24623</v>
      </c>
      <c r="B1279" s="4">
        <v>63.5</v>
      </c>
      <c r="D1279" s="5">
        <f t="shared" si="41"/>
        <v>24623</v>
      </c>
    </row>
    <row r="1280" spans="1:4" x14ac:dyDescent="0.15">
      <c r="A1280">
        <f t="shared" si="40"/>
        <v>24624</v>
      </c>
      <c r="B1280" s="4">
        <v>63.5</v>
      </c>
      <c r="D1280" s="5">
        <f t="shared" si="41"/>
        <v>24624</v>
      </c>
    </row>
    <row r="1281" spans="1:4" x14ac:dyDescent="0.15">
      <c r="A1281">
        <f t="shared" si="40"/>
        <v>24625</v>
      </c>
      <c r="B1281" s="4">
        <v>64</v>
      </c>
      <c r="D1281" s="5">
        <f t="shared" si="41"/>
        <v>24625</v>
      </c>
    </row>
    <row r="1282" spans="1:4" x14ac:dyDescent="0.15">
      <c r="A1282">
        <f t="shared" si="40"/>
        <v>24626</v>
      </c>
      <c r="B1282" s="4">
        <v>64</v>
      </c>
      <c r="D1282" s="5">
        <f t="shared" si="41"/>
        <v>24626</v>
      </c>
    </row>
    <row r="1283" spans="1:4" x14ac:dyDescent="0.15">
      <c r="A1283">
        <f t="shared" si="40"/>
        <v>24627</v>
      </c>
      <c r="B1283" s="4">
        <v>64</v>
      </c>
      <c r="D1283" s="5">
        <f t="shared" si="41"/>
        <v>24627</v>
      </c>
    </row>
    <row r="1284" spans="1:4" x14ac:dyDescent="0.15">
      <c r="A1284">
        <f t="shared" ref="A1284:A1347" si="42">+A1283+1</f>
        <v>24628</v>
      </c>
      <c r="B1284" s="4">
        <v>64</v>
      </c>
      <c r="D1284" s="5">
        <f t="shared" ref="D1284:D1347" si="43">+D1283+1</f>
        <v>24628</v>
      </c>
    </row>
    <row r="1285" spans="1:4" x14ac:dyDescent="0.15">
      <c r="A1285">
        <f t="shared" si="42"/>
        <v>24629</v>
      </c>
      <c r="B1285" s="4">
        <v>64</v>
      </c>
      <c r="D1285" s="5">
        <f t="shared" si="43"/>
        <v>24629</v>
      </c>
    </row>
    <row r="1286" spans="1:4" x14ac:dyDescent="0.15">
      <c r="A1286">
        <f t="shared" si="42"/>
        <v>24630</v>
      </c>
      <c r="B1286" s="4">
        <v>64</v>
      </c>
      <c r="D1286" s="5">
        <f t="shared" si="43"/>
        <v>24630</v>
      </c>
    </row>
    <row r="1287" spans="1:4" x14ac:dyDescent="0.15">
      <c r="A1287">
        <f t="shared" si="42"/>
        <v>24631</v>
      </c>
      <c r="B1287" s="4">
        <v>64</v>
      </c>
      <c r="D1287" s="5">
        <f t="shared" si="43"/>
        <v>24631</v>
      </c>
    </row>
    <row r="1288" spans="1:4" x14ac:dyDescent="0.15">
      <c r="A1288">
        <f t="shared" si="42"/>
        <v>24632</v>
      </c>
      <c r="B1288" s="4">
        <v>64</v>
      </c>
      <c r="D1288" s="5">
        <f t="shared" si="43"/>
        <v>24632</v>
      </c>
    </row>
    <row r="1289" spans="1:4" x14ac:dyDescent="0.15">
      <c r="A1289">
        <f t="shared" si="42"/>
        <v>24633</v>
      </c>
      <c r="B1289" s="4">
        <v>64</v>
      </c>
      <c r="D1289" s="5">
        <f t="shared" si="43"/>
        <v>24633</v>
      </c>
    </row>
    <row r="1290" spans="1:4" x14ac:dyDescent="0.15">
      <c r="A1290">
        <f t="shared" si="42"/>
        <v>24634</v>
      </c>
      <c r="B1290" s="4">
        <v>64</v>
      </c>
      <c r="D1290" s="5">
        <f t="shared" si="43"/>
        <v>24634</v>
      </c>
    </row>
    <row r="1291" spans="1:4" x14ac:dyDescent="0.15">
      <c r="A1291">
        <f t="shared" si="42"/>
        <v>24635</v>
      </c>
      <c r="B1291" s="4">
        <v>64</v>
      </c>
      <c r="D1291" s="5">
        <f t="shared" si="43"/>
        <v>24635</v>
      </c>
    </row>
    <row r="1292" spans="1:4" x14ac:dyDescent="0.15">
      <c r="A1292">
        <f t="shared" si="42"/>
        <v>24636</v>
      </c>
      <c r="B1292" s="4">
        <v>64</v>
      </c>
      <c r="D1292" s="5">
        <f t="shared" si="43"/>
        <v>24636</v>
      </c>
    </row>
    <row r="1293" spans="1:4" x14ac:dyDescent="0.15">
      <c r="A1293">
        <f t="shared" si="42"/>
        <v>24637</v>
      </c>
      <c r="B1293" s="4">
        <v>64</v>
      </c>
      <c r="D1293" s="5">
        <f t="shared" si="43"/>
        <v>24637</v>
      </c>
    </row>
    <row r="1294" spans="1:4" x14ac:dyDescent="0.15">
      <c r="A1294">
        <f t="shared" si="42"/>
        <v>24638</v>
      </c>
      <c r="B1294" s="4">
        <v>64</v>
      </c>
      <c r="D1294" s="5">
        <f t="shared" si="43"/>
        <v>24638</v>
      </c>
    </row>
    <row r="1295" spans="1:4" x14ac:dyDescent="0.15">
      <c r="A1295">
        <f t="shared" si="42"/>
        <v>24639</v>
      </c>
      <c r="B1295" s="4">
        <v>64</v>
      </c>
      <c r="D1295" s="5">
        <f t="shared" si="43"/>
        <v>24639</v>
      </c>
    </row>
    <row r="1296" spans="1:4" x14ac:dyDescent="0.15">
      <c r="A1296">
        <f t="shared" si="42"/>
        <v>24640</v>
      </c>
      <c r="B1296" s="4">
        <v>64</v>
      </c>
      <c r="D1296" s="5">
        <f t="shared" si="43"/>
        <v>24640</v>
      </c>
    </row>
    <row r="1297" spans="1:4" x14ac:dyDescent="0.15">
      <c r="A1297">
        <f t="shared" si="42"/>
        <v>24641</v>
      </c>
      <c r="B1297" s="4">
        <v>64</v>
      </c>
      <c r="D1297" s="5">
        <f t="shared" si="43"/>
        <v>24641</v>
      </c>
    </row>
    <row r="1298" spans="1:4" x14ac:dyDescent="0.15">
      <c r="A1298">
        <f t="shared" si="42"/>
        <v>24642</v>
      </c>
      <c r="B1298" s="4">
        <v>64</v>
      </c>
      <c r="D1298" s="5">
        <f t="shared" si="43"/>
        <v>24642</v>
      </c>
    </row>
    <row r="1299" spans="1:4" x14ac:dyDescent="0.15">
      <c r="A1299">
        <f t="shared" si="42"/>
        <v>24643</v>
      </c>
      <c r="B1299" s="4">
        <v>64</v>
      </c>
      <c r="D1299" s="5">
        <f t="shared" si="43"/>
        <v>24643</v>
      </c>
    </row>
    <row r="1300" spans="1:4" x14ac:dyDescent="0.15">
      <c r="A1300">
        <f t="shared" si="42"/>
        <v>24644</v>
      </c>
      <c r="B1300" s="4">
        <v>64</v>
      </c>
      <c r="D1300" s="5">
        <f t="shared" si="43"/>
        <v>24644</v>
      </c>
    </row>
    <row r="1301" spans="1:4" x14ac:dyDescent="0.15">
      <c r="A1301">
        <f t="shared" si="42"/>
        <v>24645</v>
      </c>
      <c r="B1301" s="4">
        <v>64</v>
      </c>
      <c r="D1301" s="5">
        <f t="shared" si="43"/>
        <v>24645</v>
      </c>
    </row>
    <row r="1302" spans="1:4" x14ac:dyDescent="0.15">
      <c r="A1302">
        <f t="shared" si="42"/>
        <v>24646</v>
      </c>
      <c r="B1302" s="4">
        <v>64</v>
      </c>
      <c r="D1302" s="5">
        <f t="shared" si="43"/>
        <v>24646</v>
      </c>
    </row>
    <row r="1303" spans="1:4" x14ac:dyDescent="0.15">
      <c r="A1303">
        <f t="shared" si="42"/>
        <v>24647</v>
      </c>
      <c r="B1303" s="4">
        <v>64</v>
      </c>
      <c r="D1303" s="5">
        <f t="shared" si="43"/>
        <v>24647</v>
      </c>
    </row>
    <row r="1304" spans="1:4" x14ac:dyDescent="0.15">
      <c r="A1304">
        <f t="shared" si="42"/>
        <v>24648</v>
      </c>
      <c r="B1304" s="4">
        <v>64</v>
      </c>
      <c r="D1304" s="5">
        <f t="shared" si="43"/>
        <v>24648</v>
      </c>
    </row>
    <row r="1305" spans="1:4" x14ac:dyDescent="0.15">
      <c r="A1305">
        <f t="shared" si="42"/>
        <v>24649</v>
      </c>
      <c r="B1305" s="4">
        <v>64</v>
      </c>
      <c r="D1305" s="5">
        <f t="shared" si="43"/>
        <v>24649</v>
      </c>
    </row>
    <row r="1306" spans="1:4" x14ac:dyDescent="0.15">
      <c r="A1306">
        <f t="shared" si="42"/>
        <v>24650</v>
      </c>
      <c r="B1306" s="4">
        <v>64</v>
      </c>
      <c r="D1306" s="5">
        <f t="shared" si="43"/>
        <v>24650</v>
      </c>
    </row>
    <row r="1307" spans="1:4" x14ac:dyDescent="0.15">
      <c r="A1307">
        <f t="shared" si="42"/>
        <v>24651</v>
      </c>
      <c r="B1307" s="4">
        <v>64</v>
      </c>
      <c r="D1307" s="5">
        <f t="shared" si="43"/>
        <v>24651</v>
      </c>
    </row>
    <row r="1308" spans="1:4" x14ac:dyDescent="0.15">
      <c r="A1308">
        <f t="shared" si="42"/>
        <v>24652</v>
      </c>
      <c r="B1308" s="4">
        <v>64</v>
      </c>
      <c r="D1308" s="5">
        <f t="shared" si="43"/>
        <v>24652</v>
      </c>
    </row>
    <row r="1309" spans="1:4" x14ac:dyDescent="0.15">
      <c r="A1309">
        <f t="shared" si="42"/>
        <v>24653</v>
      </c>
      <c r="B1309" s="4">
        <v>64</v>
      </c>
      <c r="D1309" s="5">
        <f t="shared" si="43"/>
        <v>24653</v>
      </c>
    </row>
    <row r="1310" spans="1:4" x14ac:dyDescent="0.15">
      <c r="A1310">
        <f t="shared" si="42"/>
        <v>24654</v>
      </c>
      <c r="B1310" s="4">
        <v>64</v>
      </c>
      <c r="D1310" s="5">
        <f t="shared" si="43"/>
        <v>24654</v>
      </c>
    </row>
    <row r="1311" spans="1:4" x14ac:dyDescent="0.15">
      <c r="A1311">
        <f t="shared" si="42"/>
        <v>24655</v>
      </c>
      <c r="B1311" s="4">
        <v>64</v>
      </c>
      <c r="D1311" s="5">
        <f t="shared" si="43"/>
        <v>24655</v>
      </c>
    </row>
    <row r="1312" spans="1:4" x14ac:dyDescent="0.15">
      <c r="A1312">
        <f t="shared" si="42"/>
        <v>24656</v>
      </c>
      <c r="B1312" s="4">
        <v>64</v>
      </c>
      <c r="D1312" s="5">
        <f t="shared" si="43"/>
        <v>24656</v>
      </c>
    </row>
    <row r="1313" spans="1:4" x14ac:dyDescent="0.15">
      <c r="A1313">
        <f t="shared" si="42"/>
        <v>24657</v>
      </c>
      <c r="B1313" s="4">
        <v>64</v>
      </c>
      <c r="D1313" s="5">
        <f t="shared" si="43"/>
        <v>24657</v>
      </c>
    </row>
    <row r="1314" spans="1:4" x14ac:dyDescent="0.15">
      <c r="A1314">
        <f t="shared" si="42"/>
        <v>24658</v>
      </c>
      <c r="B1314" s="4">
        <v>64</v>
      </c>
      <c r="D1314" s="5">
        <f t="shared" si="43"/>
        <v>24658</v>
      </c>
    </row>
    <row r="1315" spans="1:4" x14ac:dyDescent="0.15">
      <c r="A1315">
        <f t="shared" si="42"/>
        <v>24659</v>
      </c>
      <c r="B1315" s="4">
        <v>64</v>
      </c>
      <c r="D1315" s="5">
        <f t="shared" si="43"/>
        <v>24659</v>
      </c>
    </row>
    <row r="1316" spans="1:4" x14ac:dyDescent="0.15">
      <c r="A1316">
        <f t="shared" si="42"/>
        <v>24660</v>
      </c>
      <c r="B1316" s="4">
        <v>64</v>
      </c>
      <c r="D1316" s="5">
        <f t="shared" si="43"/>
        <v>24660</v>
      </c>
    </row>
    <row r="1317" spans="1:4" x14ac:dyDescent="0.15">
      <c r="A1317">
        <f t="shared" si="42"/>
        <v>24661</v>
      </c>
      <c r="B1317" s="4">
        <v>64</v>
      </c>
      <c r="D1317" s="5">
        <f t="shared" si="43"/>
        <v>24661</v>
      </c>
    </row>
    <row r="1318" spans="1:4" x14ac:dyDescent="0.15">
      <c r="A1318">
        <f t="shared" si="42"/>
        <v>24662</v>
      </c>
      <c r="B1318" s="4">
        <v>64</v>
      </c>
      <c r="D1318" s="5">
        <f t="shared" si="43"/>
        <v>24662</v>
      </c>
    </row>
    <row r="1319" spans="1:4" x14ac:dyDescent="0.15">
      <c r="A1319">
        <f t="shared" si="42"/>
        <v>24663</v>
      </c>
      <c r="B1319" s="4">
        <v>64</v>
      </c>
      <c r="D1319" s="5">
        <f t="shared" si="43"/>
        <v>24663</v>
      </c>
    </row>
    <row r="1320" spans="1:4" x14ac:dyDescent="0.15">
      <c r="A1320">
        <f t="shared" si="42"/>
        <v>24664</v>
      </c>
      <c r="B1320" s="4">
        <v>64</v>
      </c>
      <c r="D1320" s="5">
        <f t="shared" si="43"/>
        <v>24664</v>
      </c>
    </row>
    <row r="1321" spans="1:4" x14ac:dyDescent="0.15">
      <c r="A1321">
        <f t="shared" si="42"/>
        <v>24665</v>
      </c>
      <c r="B1321" s="4">
        <v>64</v>
      </c>
      <c r="D1321" s="5">
        <f t="shared" si="43"/>
        <v>24665</v>
      </c>
    </row>
    <row r="1322" spans="1:4" x14ac:dyDescent="0.15">
      <c r="A1322">
        <f t="shared" si="42"/>
        <v>24666</v>
      </c>
      <c r="B1322" s="4">
        <v>64</v>
      </c>
      <c r="D1322" s="5">
        <f t="shared" si="43"/>
        <v>24666</v>
      </c>
    </row>
    <row r="1323" spans="1:4" x14ac:dyDescent="0.15">
      <c r="A1323">
        <f t="shared" si="42"/>
        <v>24667</v>
      </c>
      <c r="B1323" s="4">
        <v>64</v>
      </c>
      <c r="D1323" s="5">
        <f t="shared" si="43"/>
        <v>24667</v>
      </c>
    </row>
    <row r="1324" spans="1:4" x14ac:dyDescent="0.15">
      <c r="A1324">
        <f t="shared" si="42"/>
        <v>24668</v>
      </c>
      <c r="B1324" s="4">
        <v>64</v>
      </c>
      <c r="D1324" s="5">
        <f t="shared" si="43"/>
        <v>24668</v>
      </c>
    </row>
    <row r="1325" spans="1:4" x14ac:dyDescent="0.15">
      <c r="A1325">
        <f t="shared" si="42"/>
        <v>24669</v>
      </c>
      <c r="B1325" s="4">
        <v>64</v>
      </c>
      <c r="D1325" s="5">
        <f t="shared" si="43"/>
        <v>24669</v>
      </c>
    </row>
    <row r="1326" spans="1:4" x14ac:dyDescent="0.15">
      <c r="A1326">
        <f t="shared" si="42"/>
        <v>24670</v>
      </c>
      <c r="B1326" s="4">
        <v>64</v>
      </c>
      <c r="D1326" s="5">
        <f t="shared" si="43"/>
        <v>24670</v>
      </c>
    </row>
    <row r="1327" spans="1:4" x14ac:dyDescent="0.15">
      <c r="A1327">
        <f t="shared" si="42"/>
        <v>24671</v>
      </c>
      <c r="B1327" s="4">
        <v>64</v>
      </c>
      <c r="D1327" s="5">
        <f t="shared" si="43"/>
        <v>24671</v>
      </c>
    </row>
    <row r="1328" spans="1:4" x14ac:dyDescent="0.15">
      <c r="A1328">
        <f t="shared" si="42"/>
        <v>24672</v>
      </c>
      <c r="B1328" s="4">
        <v>64</v>
      </c>
      <c r="D1328" s="5">
        <f t="shared" si="43"/>
        <v>24672</v>
      </c>
    </row>
    <row r="1329" spans="1:4" x14ac:dyDescent="0.15">
      <c r="A1329">
        <f t="shared" si="42"/>
        <v>24673</v>
      </c>
      <c r="B1329" s="4">
        <v>64</v>
      </c>
      <c r="D1329" s="5">
        <f t="shared" si="43"/>
        <v>24673</v>
      </c>
    </row>
    <row r="1330" spans="1:4" x14ac:dyDescent="0.15">
      <c r="A1330">
        <f t="shared" si="42"/>
        <v>24674</v>
      </c>
      <c r="B1330" s="4">
        <v>64</v>
      </c>
      <c r="D1330" s="5">
        <f t="shared" si="43"/>
        <v>24674</v>
      </c>
    </row>
    <row r="1331" spans="1:4" x14ac:dyDescent="0.15">
      <c r="A1331">
        <f t="shared" si="42"/>
        <v>24675</v>
      </c>
      <c r="B1331" s="4">
        <v>64</v>
      </c>
      <c r="D1331" s="5">
        <f t="shared" si="43"/>
        <v>24675</v>
      </c>
    </row>
    <row r="1332" spans="1:4" x14ac:dyDescent="0.15">
      <c r="A1332">
        <f t="shared" si="42"/>
        <v>24676</v>
      </c>
      <c r="B1332" s="4">
        <v>64</v>
      </c>
      <c r="D1332" s="5">
        <f t="shared" si="43"/>
        <v>24676</v>
      </c>
    </row>
    <row r="1333" spans="1:4" x14ac:dyDescent="0.15">
      <c r="A1333">
        <f t="shared" si="42"/>
        <v>24677</v>
      </c>
      <c r="B1333" s="4">
        <v>64</v>
      </c>
      <c r="D1333" s="5">
        <f t="shared" si="43"/>
        <v>24677</v>
      </c>
    </row>
    <row r="1334" spans="1:4" x14ac:dyDescent="0.15">
      <c r="A1334">
        <f t="shared" si="42"/>
        <v>24678</v>
      </c>
      <c r="B1334" s="4">
        <v>64</v>
      </c>
      <c r="D1334" s="5">
        <f t="shared" si="43"/>
        <v>24678</v>
      </c>
    </row>
    <row r="1335" spans="1:4" x14ac:dyDescent="0.15">
      <c r="A1335">
        <f t="shared" si="42"/>
        <v>24679</v>
      </c>
      <c r="B1335" s="4">
        <v>64</v>
      </c>
      <c r="D1335" s="5">
        <f t="shared" si="43"/>
        <v>24679</v>
      </c>
    </row>
    <row r="1336" spans="1:4" x14ac:dyDescent="0.15">
      <c r="A1336">
        <f t="shared" si="42"/>
        <v>24680</v>
      </c>
      <c r="B1336" s="4">
        <v>64</v>
      </c>
      <c r="D1336" s="5">
        <f t="shared" si="43"/>
        <v>24680</v>
      </c>
    </row>
    <row r="1337" spans="1:4" x14ac:dyDescent="0.15">
      <c r="A1337">
        <f t="shared" si="42"/>
        <v>24681</v>
      </c>
      <c r="B1337" s="4">
        <v>64</v>
      </c>
      <c r="D1337" s="5">
        <f t="shared" si="43"/>
        <v>24681</v>
      </c>
    </row>
    <row r="1338" spans="1:4" x14ac:dyDescent="0.15">
      <c r="A1338">
        <f t="shared" si="42"/>
        <v>24682</v>
      </c>
      <c r="B1338" s="4">
        <v>64</v>
      </c>
      <c r="D1338" s="5">
        <f t="shared" si="43"/>
        <v>24682</v>
      </c>
    </row>
    <row r="1339" spans="1:4" x14ac:dyDescent="0.15">
      <c r="A1339">
        <f t="shared" si="42"/>
        <v>24683</v>
      </c>
      <c r="B1339" s="4">
        <v>64</v>
      </c>
      <c r="D1339" s="5">
        <f t="shared" si="43"/>
        <v>24683</v>
      </c>
    </row>
    <row r="1340" spans="1:4" x14ac:dyDescent="0.15">
      <c r="A1340">
        <f t="shared" si="42"/>
        <v>24684</v>
      </c>
      <c r="B1340" s="4">
        <v>64</v>
      </c>
      <c r="D1340" s="5">
        <f t="shared" si="43"/>
        <v>24684</v>
      </c>
    </row>
    <row r="1341" spans="1:4" x14ac:dyDescent="0.15">
      <c r="A1341">
        <f t="shared" si="42"/>
        <v>24685</v>
      </c>
      <c r="B1341" s="4">
        <v>64</v>
      </c>
      <c r="D1341" s="5">
        <f t="shared" si="43"/>
        <v>24685</v>
      </c>
    </row>
    <row r="1342" spans="1:4" x14ac:dyDescent="0.15">
      <c r="A1342">
        <f t="shared" si="42"/>
        <v>24686</v>
      </c>
      <c r="B1342" s="4">
        <v>64</v>
      </c>
      <c r="D1342" s="5">
        <f t="shared" si="43"/>
        <v>24686</v>
      </c>
    </row>
    <row r="1343" spans="1:4" x14ac:dyDescent="0.15">
      <c r="A1343">
        <f t="shared" si="42"/>
        <v>24687</v>
      </c>
      <c r="B1343" s="4">
        <v>64</v>
      </c>
      <c r="D1343" s="5">
        <f t="shared" si="43"/>
        <v>24687</v>
      </c>
    </row>
    <row r="1344" spans="1:4" x14ac:dyDescent="0.15">
      <c r="A1344">
        <f t="shared" si="42"/>
        <v>24688</v>
      </c>
      <c r="B1344" s="4">
        <v>64</v>
      </c>
      <c r="D1344" s="5">
        <f t="shared" si="43"/>
        <v>24688</v>
      </c>
    </row>
    <row r="1345" spans="1:4" x14ac:dyDescent="0.15">
      <c r="A1345">
        <f t="shared" si="42"/>
        <v>24689</v>
      </c>
      <c r="B1345" s="4">
        <v>64</v>
      </c>
      <c r="D1345" s="5">
        <f t="shared" si="43"/>
        <v>24689</v>
      </c>
    </row>
    <row r="1346" spans="1:4" x14ac:dyDescent="0.15">
      <c r="A1346">
        <f t="shared" si="42"/>
        <v>24690</v>
      </c>
      <c r="B1346" s="4">
        <v>64</v>
      </c>
      <c r="D1346" s="5">
        <f t="shared" si="43"/>
        <v>24690</v>
      </c>
    </row>
    <row r="1347" spans="1:4" x14ac:dyDescent="0.15">
      <c r="A1347">
        <f t="shared" si="42"/>
        <v>24691</v>
      </c>
      <c r="B1347" s="4">
        <v>64</v>
      </c>
      <c r="D1347" s="5">
        <f t="shared" si="43"/>
        <v>24691</v>
      </c>
    </row>
    <row r="1348" spans="1:4" x14ac:dyDescent="0.15">
      <c r="A1348">
        <f t="shared" ref="A1348:A1411" si="44">+A1347+1</f>
        <v>24692</v>
      </c>
      <c r="B1348" s="4">
        <v>64</v>
      </c>
      <c r="D1348" s="5">
        <f t="shared" ref="D1348:D1411" si="45">+D1347+1</f>
        <v>24692</v>
      </c>
    </row>
    <row r="1349" spans="1:4" x14ac:dyDescent="0.15">
      <c r="A1349">
        <f t="shared" si="44"/>
        <v>24693</v>
      </c>
      <c r="B1349" s="4">
        <v>64</v>
      </c>
      <c r="D1349" s="5">
        <f t="shared" si="45"/>
        <v>24693</v>
      </c>
    </row>
    <row r="1350" spans="1:4" x14ac:dyDescent="0.15">
      <c r="A1350">
        <f t="shared" si="44"/>
        <v>24694</v>
      </c>
      <c r="B1350" s="4">
        <v>64</v>
      </c>
      <c r="D1350" s="5">
        <f t="shared" si="45"/>
        <v>24694</v>
      </c>
    </row>
    <row r="1351" spans="1:4" x14ac:dyDescent="0.15">
      <c r="A1351">
        <f t="shared" si="44"/>
        <v>24695</v>
      </c>
      <c r="B1351" s="4">
        <v>64</v>
      </c>
      <c r="D1351" s="5">
        <f t="shared" si="45"/>
        <v>24695</v>
      </c>
    </row>
    <row r="1352" spans="1:4" x14ac:dyDescent="0.15">
      <c r="A1352">
        <f t="shared" si="44"/>
        <v>24696</v>
      </c>
      <c r="B1352" s="4">
        <v>64</v>
      </c>
      <c r="D1352" s="5">
        <f t="shared" si="45"/>
        <v>24696</v>
      </c>
    </row>
    <row r="1353" spans="1:4" x14ac:dyDescent="0.15">
      <c r="A1353">
        <f t="shared" si="44"/>
        <v>24697</v>
      </c>
      <c r="B1353" s="4">
        <v>64</v>
      </c>
      <c r="D1353" s="5">
        <f t="shared" si="45"/>
        <v>24697</v>
      </c>
    </row>
    <row r="1354" spans="1:4" x14ac:dyDescent="0.15">
      <c r="A1354">
        <f t="shared" si="44"/>
        <v>24698</v>
      </c>
      <c r="B1354" s="4">
        <v>64</v>
      </c>
      <c r="D1354" s="5">
        <f t="shared" si="45"/>
        <v>24698</v>
      </c>
    </row>
    <row r="1355" spans="1:4" x14ac:dyDescent="0.15">
      <c r="A1355">
        <f t="shared" si="44"/>
        <v>24699</v>
      </c>
      <c r="B1355" s="4">
        <v>64</v>
      </c>
      <c r="D1355" s="5">
        <f t="shared" si="45"/>
        <v>24699</v>
      </c>
    </row>
    <row r="1356" spans="1:4" x14ac:dyDescent="0.15">
      <c r="A1356">
        <f t="shared" si="44"/>
        <v>24700</v>
      </c>
      <c r="B1356" s="4">
        <v>64</v>
      </c>
      <c r="D1356" s="5">
        <f t="shared" si="45"/>
        <v>24700</v>
      </c>
    </row>
    <row r="1357" spans="1:4" x14ac:dyDescent="0.15">
      <c r="A1357">
        <f t="shared" si="44"/>
        <v>24701</v>
      </c>
      <c r="B1357" s="4">
        <v>64</v>
      </c>
      <c r="D1357" s="5">
        <f t="shared" si="45"/>
        <v>24701</v>
      </c>
    </row>
    <row r="1358" spans="1:4" x14ac:dyDescent="0.15">
      <c r="A1358">
        <f t="shared" si="44"/>
        <v>24702</v>
      </c>
      <c r="B1358" s="4">
        <v>64</v>
      </c>
      <c r="D1358" s="5">
        <f t="shared" si="45"/>
        <v>24702</v>
      </c>
    </row>
    <row r="1359" spans="1:4" x14ac:dyDescent="0.15">
      <c r="A1359">
        <f t="shared" si="44"/>
        <v>24703</v>
      </c>
      <c r="B1359" s="4">
        <v>64</v>
      </c>
      <c r="D1359" s="5">
        <f t="shared" si="45"/>
        <v>24703</v>
      </c>
    </row>
    <row r="1360" spans="1:4" x14ac:dyDescent="0.15">
      <c r="A1360">
        <f t="shared" si="44"/>
        <v>24704</v>
      </c>
      <c r="B1360" s="4">
        <v>64</v>
      </c>
      <c r="D1360" s="5">
        <f t="shared" si="45"/>
        <v>24704</v>
      </c>
    </row>
    <row r="1361" spans="1:4" x14ac:dyDescent="0.15">
      <c r="A1361">
        <f t="shared" si="44"/>
        <v>24705</v>
      </c>
      <c r="B1361" s="4">
        <v>64</v>
      </c>
      <c r="D1361" s="5">
        <f t="shared" si="45"/>
        <v>24705</v>
      </c>
    </row>
    <row r="1362" spans="1:4" x14ac:dyDescent="0.15">
      <c r="A1362">
        <f t="shared" si="44"/>
        <v>24706</v>
      </c>
      <c r="B1362" s="4">
        <v>64</v>
      </c>
      <c r="D1362" s="5">
        <f t="shared" si="45"/>
        <v>24706</v>
      </c>
    </row>
    <row r="1363" spans="1:4" x14ac:dyDescent="0.15">
      <c r="A1363">
        <f t="shared" si="44"/>
        <v>24707</v>
      </c>
      <c r="B1363" s="4">
        <v>64</v>
      </c>
      <c r="D1363" s="5">
        <f t="shared" si="45"/>
        <v>24707</v>
      </c>
    </row>
    <row r="1364" spans="1:4" x14ac:dyDescent="0.15">
      <c r="A1364">
        <f t="shared" si="44"/>
        <v>24708</v>
      </c>
      <c r="B1364" s="4">
        <v>64</v>
      </c>
      <c r="D1364" s="5">
        <f t="shared" si="45"/>
        <v>24708</v>
      </c>
    </row>
    <row r="1365" spans="1:4" x14ac:dyDescent="0.15">
      <c r="A1365">
        <f t="shared" si="44"/>
        <v>24709</v>
      </c>
      <c r="B1365" s="4">
        <v>64</v>
      </c>
      <c r="D1365" s="5">
        <f t="shared" si="45"/>
        <v>24709</v>
      </c>
    </row>
    <row r="1366" spans="1:4" x14ac:dyDescent="0.15">
      <c r="A1366">
        <f t="shared" si="44"/>
        <v>24710</v>
      </c>
      <c r="B1366" s="4">
        <v>64</v>
      </c>
      <c r="D1366" s="5">
        <f t="shared" si="45"/>
        <v>24710</v>
      </c>
    </row>
    <row r="1367" spans="1:4" x14ac:dyDescent="0.15">
      <c r="A1367">
        <f t="shared" si="44"/>
        <v>24711</v>
      </c>
      <c r="B1367" s="4">
        <v>64</v>
      </c>
      <c r="D1367" s="5">
        <f t="shared" si="45"/>
        <v>24711</v>
      </c>
    </row>
    <row r="1368" spans="1:4" x14ac:dyDescent="0.15">
      <c r="A1368">
        <f t="shared" si="44"/>
        <v>24712</v>
      </c>
      <c r="B1368" s="4">
        <v>64</v>
      </c>
      <c r="D1368" s="5">
        <f t="shared" si="45"/>
        <v>24712</v>
      </c>
    </row>
    <row r="1369" spans="1:4" x14ac:dyDescent="0.15">
      <c r="A1369">
        <f t="shared" si="44"/>
        <v>24713</v>
      </c>
      <c r="B1369" s="4">
        <v>64</v>
      </c>
      <c r="D1369" s="5">
        <f t="shared" si="45"/>
        <v>24713</v>
      </c>
    </row>
    <row r="1370" spans="1:4" x14ac:dyDescent="0.15">
      <c r="A1370">
        <f t="shared" si="44"/>
        <v>24714</v>
      </c>
      <c r="B1370" s="4">
        <v>64</v>
      </c>
      <c r="D1370" s="5">
        <f t="shared" si="45"/>
        <v>24714</v>
      </c>
    </row>
    <row r="1371" spans="1:4" x14ac:dyDescent="0.15">
      <c r="A1371">
        <f t="shared" si="44"/>
        <v>24715</v>
      </c>
      <c r="B1371" s="4">
        <v>64</v>
      </c>
      <c r="D1371" s="5">
        <f t="shared" si="45"/>
        <v>24715</v>
      </c>
    </row>
    <row r="1372" spans="1:4" x14ac:dyDescent="0.15">
      <c r="A1372">
        <f t="shared" si="44"/>
        <v>24716</v>
      </c>
      <c r="B1372" s="4">
        <v>64</v>
      </c>
      <c r="D1372" s="5">
        <f t="shared" si="45"/>
        <v>24716</v>
      </c>
    </row>
    <row r="1373" spans="1:4" x14ac:dyDescent="0.15">
      <c r="A1373">
        <f t="shared" si="44"/>
        <v>24717</v>
      </c>
      <c r="B1373" s="4">
        <v>64</v>
      </c>
      <c r="D1373" s="5">
        <f t="shared" si="45"/>
        <v>24717</v>
      </c>
    </row>
    <row r="1374" spans="1:4" x14ac:dyDescent="0.15">
      <c r="A1374">
        <f t="shared" si="44"/>
        <v>24718</v>
      </c>
      <c r="B1374" s="4">
        <v>64</v>
      </c>
      <c r="D1374" s="5">
        <f t="shared" si="45"/>
        <v>24718</v>
      </c>
    </row>
    <row r="1375" spans="1:4" x14ac:dyDescent="0.15">
      <c r="A1375">
        <f t="shared" si="44"/>
        <v>24719</v>
      </c>
      <c r="B1375" s="4">
        <v>64</v>
      </c>
      <c r="D1375" s="5">
        <f t="shared" si="45"/>
        <v>24719</v>
      </c>
    </row>
    <row r="1376" spans="1:4" x14ac:dyDescent="0.15">
      <c r="A1376">
        <f t="shared" si="44"/>
        <v>24720</v>
      </c>
      <c r="B1376" s="4">
        <v>64</v>
      </c>
      <c r="D1376" s="5">
        <f t="shared" si="45"/>
        <v>24720</v>
      </c>
    </row>
    <row r="1377" spans="1:4" x14ac:dyDescent="0.15">
      <c r="A1377">
        <f t="shared" si="44"/>
        <v>24721</v>
      </c>
      <c r="B1377" s="4">
        <v>64</v>
      </c>
      <c r="D1377" s="5">
        <f t="shared" si="45"/>
        <v>24721</v>
      </c>
    </row>
    <row r="1378" spans="1:4" x14ac:dyDescent="0.15">
      <c r="A1378">
        <f t="shared" si="44"/>
        <v>24722</v>
      </c>
      <c r="B1378" s="4">
        <v>64</v>
      </c>
      <c r="D1378" s="5">
        <f t="shared" si="45"/>
        <v>24722</v>
      </c>
    </row>
    <row r="1379" spans="1:4" x14ac:dyDescent="0.15">
      <c r="A1379">
        <f t="shared" si="44"/>
        <v>24723</v>
      </c>
      <c r="B1379" s="4">
        <v>64</v>
      </c>
      <c r="D1379" s="5">
        <f t="shared" si="45"/>
        <v>24723</v>
      </c>
    </row>
    <row r="1380" spans="1:4" x14ac:dyDescent="0.15">
      <c r="A1380">
        <f t="shared" si="44"/>
        <v>24724</v>
      </c>
      <c r="B1380" s="4">
        <v>64</v>
      </c>
      <c r="D1380" s="5">
        <f t="shared" si="45"/>
        <v>24724</v>
      </c>
    </row>
    <row r="1381" spans="1:4" x14ac:dyDescent="0.15">
      <c r="A1381">
        <f t="shared" si="44"/>
        <v>24725</v>
      </c>
      <c r="B1381" s="4">
        <v>64</v>
      </c>
      <c r="D1381" s="5">
        <f t="shared" si="45"/>
        <v>24725</v>
      </c>
    </row>
    <row r="1382" spans="1:4" x14ac:dyDescent="0.15">
      <c r="A1382">
        <f t="shared" si="44"/>
        <v>24726</v>
      </c>
      <c r="B1382" s="4">
        <v>64</v>
      </c>
      <c r="D1382" s="5">
        <f t="shared" si="45"/>
        <v>24726</v>
      </c>
    </row>
    <row r="1383" spans="1:4" x14ac:dyDescent="0.15">
      <c r="A1383">
        <f t="shared" si="44"/>
        <v>24727</v>
      </c>
      <c r="B1383" s="4">
        <v>64</v>
      </c>
      <c r="D1383" s="5">
        <f t="shared" si="45"/>
        <v>24727</v>
      </c>
    </row>
    <row r="1384" spans="1:4" x14ac:dyDescent="0.15">
      <c r="A1384">
        <f t="shared" si="44"/>
        <v>24728</v>
      </c>
      <c r="B1384" s="4">
        <v>64</v>
      </c>
      <c r="D1384" s="5">
        <f t="shared" si="45"/>
        <v>24728</v>
      </c>
    </row>
    <row r="1385" spans="1:4" x14ac:dyDescent="0.15">
      <c r="A1385">
        <f t="shared" si="44"/>
        <v>24729</v>
      </c>
      <c r="B1385" s="4">
        <v>64</v>
      </c>
      <c r="D1385" s="5">
        <f t="shared" si="45"/>
        <v>24729</v>
      </c>
    </row>
    <row r="1386" spans="1:4" x14ac:dyDescent="0.15">
      <c r="A1386">
        <f t="shared" si="44"/>
        <v>24730</v>
      </c>
      <c r="B1386" s="4">
        <v>64</v>
      </c>
      <c r="D1386" s="5">
        <f t="shared" si="45"/>
        <v>24730</v>
      </c>
    </row>
    <row r="1387" spans="1:4" x14ac:dyDescent="0.15">
      <c r="A1387">
        <f t="shared" si="44"/>
        <v>24731</v>
      </c>
      <c r="B1387" s="4">
        <v>64</v>
      </c>
      <c r="D1387" s="5">
        <f t="shared" si="45"/>
        <v>24731</v>
      </c>
    </row>
    <row r="1388" spans="1:4" x14ac:dyDescent="0.15">
      <c r="A1388">
        <f t="shared" si="44"/>
        <v>24732</v>
      </c>
      <c r="B1388" s="4">
        <v>64</v>
      </c>
      <c r="D1388" s="5">
        <f t="shared" si="45"/>
        <v>24732</v>
      </c>
    </row>
    <row r="1389" spans="1:4" x14ac:dyDescent="0.15">
      <c r="A1389">
        <f t="shared" si="44"/>
        <v>24733</v>
      </c>
      <c r="B1389" s="4">
        <v>64</v>
      </c>
      <c r="D1389" s="5">
        <f t="shared" si="45"/>
        <v>24733</v>
      </c>
    </row>
    <row r="1390" spans="1:4" x14ac:dyDescent="0.15">
      <c r="A1390">
        <f t="shared" si="44"/>
        <v>24734</v>
      </c>
      <c r="B1390" s="4">
        <v>64</v>
      </c>
      <c r="D1390" s="5">
        <f t="shared" si="45"/>
        <v>24734</v>
      </c>
    </row>
    <row r="1391" spans="1:4" x14ac:dyDescent="0.15">
      <c r="A1391">
        <f t="shared" si="44"/>
        <v>24735</v>
      </c>
      <c r="B1391" s="4">
        <v>64</v>
      </c>
      <c r="D1391" s="5">
        <f t="shared" si="45"/>
        <v>24735</v>
      </c>
    </row>
    <row r="1392" spans="1:4" x14ac:dyDescent="0.15">
      <c r="A1392">
        <f t="shared" si="44"/>
        <v>24736</v>
      </c>
      <c r="B1392" s="4">
        <v>64</v>
      </c>
      <c r="D1392" s="5">
        <f t="shared" si="45"/>
        <v>24736</v>
      </c>
    </row>
    <row r="1393" spans="1:4" x14ac:dyDescent="0.15">
      <c r="A1393">
        <f t="shared" si="44"/>
        <v>24737</v>
      </c>
      <c r="B1393" s="4">
        <v>64</v>
      </c>
      <c r="D1393" s="5">
        <f t="shared" si="45"/>
        <v>24737</v>
      </c>
    </row>
    <row r="1394" spans="1:4" x14ac:dyDescent="0.15">
      <c r="A1394">
        <f t="shared" si="44"/>
        <v>24738</v>
      </c>
      <c r="B1394" s="4">
        <v>64</v>
      </c>
      <c r="D1394" s="5">
        <f t="shared" si="45"/>
        <v>24738</v>
      </c>
    </row>
    <row r="1395" spans="1:4" x14ac:dyDescent="0.15">
      <c r="A1395">
        <f t="shared" si="44"/>
        <v>24739</v>
      </c>
      <c r="B1395" s="4">
        <v>64</v>
      </c>
      <c r="D1395" s="5">
        <f t="shared" si="45"/>
        <v>24739</v>
      </c>
    </row>
    <row r="1396" spans="1:4" x14ac:dyDescent="0.15">
      <c r="A1396">
        <f t="shared" si="44"/>
        <v>24740</v>
      </c>
      <c r="B1396" s="4">
        <v>64</v>
      </c>
      <c r="D1396" s="5">
        <f t="shared" si="45"/>
        <v>24740</v>
      </c>
    </row>
    <row r="1397" spans="1:4" x14ac:dyDescent="0.15">
      <c r="A1397">
        <f t="shared" si="44"/>
        <v>24741</v>
      </c>
      <c r="B1397" s="4">
        <v>64</v>
      </c>
      <c r="D1397" s="5">
        <f t="shared" si="45"/>
        <v>24741</v>
      </c>
    </row>
    <row r="1398" spans="1:4" x14ac:dyDescent="0.15">
      <c r="A1398">
        <f t="shared" si="44"/>
        <v>24742</v>
      </c>
      <c r="B1398" s="4">
        <v>64</v>
      </c>
      <c r="D1398" s="5">
        <f t="shared" si="45"/>
        <v>24742</v>
      </c>
    </row>
    <row r="1399" spans="1:4" x14ac:dyDescent="0.15">
      <c r="A1399">
        <f t="shared" si="44"/>
        <v>24743</v>
      </c>
      <c r="B1399" s="4">
        <v>64</v>
      </c>
      <c r="D1399" s="5">
        <f t="shared" si="45"/>
        <v>24743</v>
      </c>
    </row>
    <row r="1400" spans="1:4" x14ac:dyDescent="0.15">
      <c r="A1400">
        <f t="shared" si="44"/>
        <v>24744</v>
      </c>
      <c r="B1400" s="4">
        <v>64</v>
      </c>
      <c r="D1400" s="5">
        <f t="shared" si="45"/>
        <v>24744</v>
      </c>
    </row>
    <row r="1401" spans="1:4" x14ac:dyDescent="0.15">
      <c r="A1401">
        <f t="shared" si="44"/>
        <v>24745</v>
      </c>
      <c r="B1401" s="4">
        <v>64</v>
      </c>
      <c r="D1401" s="5">
        <f t="shared" si="45"/>
        <v>24745</v>
      </c>
    </row>
    <row r="1402" spans="1:4" x14ac:dyDescent="0.15">
      <c r="A1402">
        <f t="shared" si="44"/>
        <v>24746</v>
      </c>
      <c r="B1402" s="4">
        <v>64</v>
      </c>
      <c r="D1402" s="5">
        <f t="shared" si="45"/>
        <v>24746</v>
      </c>
    </row>
    <row r="1403" spans="1:4" x14ac:dyDescent="0.15">
      <c r="A1403">
        <f t="shared" si="44"/>
        <v>24747</v>
      </c>
      <c r="B1403" s="4">
        <v>64</v>
      </c>
      <c r="D1403" s="5">
        <f t="shared" si="45"/>
        <v>24747</v>
      </c>
    </row>
    <row r="1404" spans="1:4" x14ac:dyDescent="0.15">
      <c r="A1404">
        <f t="shared" si="44"/>
        <v>24748</v>
      </c>
      <c r="B1404" s="4">
        <v>64</v>
      </c>
      <c r="D1404" s="5">
        <f t="shared" si="45"/>
        <v>24748</v>
      </c>
    </row>
    <row r="1405" spans="1:4" x14ac:dyDescent="0.15">
      <c r="A1405">
        <f t="shared" si="44"/>
        <v>24749</v>
      </c>
      <c r="B1405" s="4">
        <v>64</v>
      </c>
      <c r="D1405" s="5">
        <f t="shared" si="45"/>
        <v>24749</v>
      </c>
    </row>
    <row r="1406" spans="1:4" x14ac:dyDescent="0.15">
      <c r="A1406">
        <f t="shared" si="44"/>
        <v>24750</v>
      </c>
      <c r="B1406" s="4">
        <v>64</v>
      </c>
      <c r="D1406" s="5">
        <f t="shared" si="45"/>
        <v>24750</v>
      </c>
    </row>
    <row r="1407" spans="1:4" x14ac:dyDescent="0.15">
      <c r="A1407">
        <f t="shared" si="44"/>
        <v>24751</v>
      </c>
      <c r="B1407" s="4">
        <v>64</v>
      </c>
      <c r="D1407" s="5">
        <f t="shared" si="45"/>
        <v>24751</v>
      </c>
    </row>
    <row r="1408" spans="1:4" x14ac:dyDescent="0.15">
      <c r="A1408">
        <f t="shared" si="44"/>
        <v>24752</v>
      </c>
      <c r="B1408" s="4">
        <v>64</v>
      </c>
      <c r="D1408" s="5">
        <f t="shared" si="45"/>
        <v>24752</v>
      </c>
    </row>
    <row r="1409" spans="1:4" x14ac:dyDescent="0.15">
      <c r="A1409">
        <f t="shared" si="44"/>
        <v>24753</v>
      </c>
      <c r="B1409" s="4">
        <v>64</v>
      </c>
      <c r="D1409" s="5">
        <f t="shared" si="45"/>
        <v>24753</v>
      </c>
    </row>
    <row r="1410" spans="1:4" x14ac:dyDescent="0.15">
      <c r="A1410">
        <f t="shared" si="44"/>
        <v>24754</v>
      </c>
      <c r="B1410" s="4">
        <v>64</v>
      </c>
      <c r="D1410" s="5">
        <f t="shared" si="45"/>
        <v>24754</v>
      </c>
    </row>
    <row r="1411" spans="1:4" x14ac:dyDescent="0.15">
      <c r="A1411">
        <f t="shared" si="44"/>
        <v>24755</v>
      </c>
      <c r="B1411" s="4">
        <v>64</v>
      </c>
      <c r="D1411" s="5">
        <f t="shared" si="45"/>
        <v>24755</v>
      </c>
    </row>
    <row r="1412" spans="1:4" x14ac:dyDescent="0.15">
      <c r="A1412">
        <f t="shared" ref="A1412:A1475" si="46">+A1411+1</f>
        <v>24756</v>
      </c>
      <c r="B1412" s="4">
        <v>64</v>
      </c>
      <c r="D1412" s="5">
        <f t="shared" ref="D1412:D1475" si="47">+D1411+1</f>
        <v>24756</v>
      </c>
    </row>
    <row r="1413" spans="1:4" x14ac:dyDescent="0.15">
      <c r="A1413">
        <f t="shared" si="46"/>
        <v>24757</v>
      </c>
      <c r="B1413" s="4">
        <v>64</v>
      </c>
      <c r="D1413" s="5">
        <f t="shared" si="47"/>
        <v>24757</v>
      </c>
    </row>
    <row r="1414" spans="1:4" x14ac:dyDescent="0.15">
      <c r="A1414">
        <f t="shared" si="46"/>
        <v>24758</v>
      </c>
      <c r="B1414" s="4">
        <v>64</v>
      </c>
      <c r="D1414" s="5">
        <f t="shared" si="47"/>
        <v>24758</v>
      </c>
    </row>
    <row r="1415" spans="1:4" x14ac:dyDescent="0.15">
      <c r="A1415">
        <f t="shared" si="46"/>
        <v>24759</v>
      </c>
      <c r="B1415" s="4">
        <v>64</v>
      </c>
      <c r="D1415" s="5">
        <f t="shared" si="47"/>
        <v>24759</v>
      </c>
    </row>
    <row r="1416" spans="1:4" x14ac:dyDescent="0.15">
      <c r="A1416">
        <f t="shared" si="46"/>
        <v>24760</v>
      </c>
      <c r="B1416" s="4">
        <v>64</v>
      </c>
      <c r="D1416" s="5">
        <f t="shared" si="47"/>
        <v>24760</v>
      </c>
    </row>
    <row r="1417" spans="1:4" x14ac:dyDescent="0.15">
      <c r="A1417">
        <f t="shared" si="46"/>
        <v>24761</v>
      </c>
      <c r="B1417" s="4">
        <v>64</v>
      </c>
      <c r="D1417" s="5">
        <f t="shared" si="47"/>
        <v>24761</v>
      </c>
    </row>
    <row r="1418" spans="1:4" x14ac:dyDescent="0.15">
      <c r="A1418">
        <f t="shared" si="46"/>
        <v>24762</v>
      </c>
      <c r="B1418" s="4">
        <v>64</v>
      </c>
      <c r="D1418" s="5">
        <f t="shared" si="47"/>
        <v>24762</v>
      </c>
    </row>
    <row r="1419" spans="1:4" x14ac:dyDescent="0.15">
      <c r="A1419">
        <f t="shared" si="46"/>
        <v>24763</v>
      </c>
      <c r="B1419" s="4">
        <v>64</v>
      </c>
      <c r="D1419" s="5">
        <f t="shared" si="47"/>
        <v>24763</v>
      </c>
    </row>
    <row r="1420" spans="1:4" x14ac:dyDescent="0.15">
      <c r="A1420">
        <f t="shared" si="46"/>
        <v>24764</v>
      </c>
      <c r="B1420" s="4">
        <v>64</v>
      </c>
      <c r="D1420" s="5">
        <f t="shared" si="47"/>
        <v>24764</v>
      </c>
    </row>
    <row r="1421" spans="1:4" x14ac:dyDescent="0.15">
      <c r="A1421">
        <f t="shared" si="46"/>
        <v>24765</v>
      </c>
      <c r="B1421" s="4">
        <v>64</v>
      </c>
      <c r="D1421" s="5">
        <f t="shared" si="47"/>
        <v>24765</v>
      </c>
    </row>
    <row r="1422" spans="1:4" x14ac:dyDescent="0.15">
      <c r="A1422">
        <f t="shared" si="46"/>
        <v>24766</v>
      </c>
      <c r="B1422" s="4">
        <v>64</v>
      </c>
      <c r="D1422" s="5">
        <f t="shared" si="47"/>
        <v>24766</v>
      </c>
    </row>
    <row r="1423" spans="1:4" x14ac:dyDescent="0.15">
      <c r="A1423">
        <f t="shared" si="46"/>
        <v>24767</v>
      </c>
      <c r="B1423" s="4">
        <v>64</v>
      </c>
      <c r="D1423" s="5">
        <f t="shared" si="47"/>
        <v>24767</v>
      </c>
    </row>
    <row r="1424" spans="1:4" x14ac:dyDescent="0.15">
      <c r="A1424">
        <f t="shared" si="46"/>
        <v>24768</v>
      </c>
      <c r="B1424" s="4">
        <v>64</v>
      </c>
      <c r="D1424" s="5">
        <f t="shared" si="47"/>
        <v>24768</v>
      </c>
    </row>
    <row r="1425" spans="1:4" x14ac:dyDescent="0.15">
      <c r="A1425">
        <f t="shared" si="46"/>
        <v>24769</v>
      </c>
      <c r="B1425" s="4">
        <v>64</v>
      </c>
      <c r="D1425" s="5">
        <f t="shared" si="47"/>
        <v>24769</v>
      </c>
    </row>
    <row r="1426" spans="1:4" x14ac:dyDescent="0.15">
      <c r="A1426">
        <f t="shared" si="46"/>
        <v>24770</v>
      </c>
      <c r="B1426" s="4">
        <v>64</v>
      </c>
      <c r="D1426" s="5">
        <f t="shared" si="47"/>
        <v>24770</v>
      </c>
    </row>
    <row r="1427" spans="1:4" x14ac:dyDescent="0.15">
      <c r="A1427">
        <f t="shared" si="46"/>
        <v>24771</v>
      </c>
      <c r="B1427" s="4">
        <v>64</v>
      </c>
      <c r="D1427" s="5">
        <f t="shared" si="47"/>
        <v>24771</v>
      </c>
    </row>
    <row r="1428" spans="1:4" x14ac:dyDescent="0.15">
      <c r="A1428">
        <f t="shared" si="46"/>
        <v>24772</v>
      </c>
      <c r="B1428" s="4">
        <v>64</v>
      </c>
      <c r="D1428" s="5">
        <f t="shared" si="47"/>
        <v>24772</v>
      </c>
    </row>
    <row r="1429" spans="1:4" x14ac:dyDescent="0.15">
      <c r="A1429">
        <f t="shared" si="46"/>
        <v>24773</v>
      </c>
      <c r="B1429" s="4">
        <v>64</v>
      </c>
      <c r="D1429" s="5">
        <f t="shared" si="47"/>
        <v>24773</v>
      </c>
    </row>
    <row r="1430" spans="1:4" x14ac:dyDescent="0.15">
      <c r="A1430">
        <f t="shared" si="46"/>
        <v>24774</v>
      </c>
      <c r="B1430" s="4">
        <v>64</v>
      </c>
      <c r="D1430" s="5">
        <f t="shared" si="47"/>
        <v>24774</v>
      </c>
    </row>
    <row r="1431" spans="1:4" x14ac:dyDescent="0.15">
      <c r="A1431">
        <f t="shared" si="46"/>
        <v>24775</v>
      </c>
      <c r="B1431" s="4">
        <v>64</v>
      </c>
      <c r="D1431" s="5">
        <f t="shared" si="47"/>
        <v>24775</v>
      </c>
    </row>
    <row r="1432" spans="1:4" x14ac:dyDescent="0.15">
      <c r="A1432">
        <f t="shared" si="46"/>
        <v>24776</v>
      </c>
      <c r="B1432" s="4">
        <v>64</v>
      </c>
      <c r="D1432" s="5">
        <f t="shared" si="47"/>
        <v>24776</v>
      </c>
    </row>
    <row r="1433" spans="1:4" x14ac:dyDescent="0.15">
      <c r="A1433">
        <f t="shared" si="46"/>
        <v>24777</v>
      </c>
      <c r="B1433" s="4">
        <v>64</v>
      </c>
      <c r="D1433" s="5">
        <f t="shared" si="47"/>
        <v>24777</v>
      </c>
    </row>
    <row r="1434" spans="1:4" x14ac:dyDescent="0.15">
      <c r="A1434">
        <f t="shared" si="46"/>
        <v>24778</v>
      </c>
      <c r="B1434" s="4">
        <v>64</v>
      </c>
      <c r="D1434" s="5">
        <f t="shared" si="47"/>
        <v>24778</v>
      </c>
    </row>
    <row r="1435" spans="1:4" x14ac:dyDescent="0.15">
      <c r="A1435">
        <f t="shared" si="46"/>
        <v>24779</v>
      </c>
      <c r="B1435" s="4">
        <v>64</v>
      </c>
      <c r="D1435" s="5">
        <f t="shared" si="47"/>
        <v>24779</v>
      </c>
    </row>
    <row r="1436" spans="1:4" x14ac:dyDescent="0.15">
      <c r="A1436">
        <f t="shared" si="46"/>
        <v>24780</v>
      </c>
      <c r="B1436" s="4">
        <v>64</v>
      </c>
      <c r="D1436" s="5">
        <f t="shared" si="47"/>
        <v>24780</v>
      </c>
    </row>
    <row r="1437" spans="1:4" x14ac:dyDescent="0.15">
      <c r="A1437">
        <f t="shared" si="46"/>
        <v>24781</v>
      </c>
      <c r="B1437" s="4">
        <v>64</v>
      </c>
      <c r="D1437" s="5">
        <f t="shared" si="47"/>
        <v>24781</v>
      </c>
    </row>
    <row r="1438" spans="1:4" x14ac:dyDescent="0.15">
      <c r="A1438">
        <f t="shared" si="46"/>
        <v>24782</v>
      </c>
      <c r="B1438" s="4">
        <v>64</v>
      </c>
      <c r="D1438" s="5">
        <f t="shared" si="47"/>
        <v>24782</v>
      </c>
    </row>
    <row r="1439" spans="1:4" x14ac:dyDescent="0.15">
      <c r="A1439">
        <f t="shared" si="46"/>
        <v>24783</v>
      </c>
      <c r="B1439" s="4">
        <v>64</v>
      </c>
      <c r="D1439" s="5">
        <f t="shared" si="47"/>
        <v>24783</v>
      </c>
    </row>
    <row r="1440" spans="1:4" x14ac:dyDescent="0.15">
      <c r="A1440">
        <f t="shared" si="46"/>
        <v>24784</v>
      </c>
      <c r="B1440" s="4">
        <v>64</v>
      </c>
      <c r="D1440" s="5">
        <f t="shared" si="47"/>
        <v>24784</v>
      </c>
    </row>
    <row r="1441" spans="1:4" x14ac:dyDescent="0.15">
      <c r="A1441">
        <f t="shared" si="46"/>
        <v>24785</v>
      </c>
      <c r="B1441" s="4">
        <v>64</v>
      </c>
      <c r="D1441" s="5">
        <f t="shared" si="47"/>
        <v>24785</v>
      </c>
    </row>
    <row r="1442" spans="1:4" x14ac:dyDescent="0.15">
      <c r="A1442">
        <f t="shared" si="46"/>
        <v>24786</v>
      </c>
      <c r="B1442" s="4">
        <v>64</v>
      </c>
      <c r="D1442" s="5">
        <f t="shared" si="47"/>
        <v>24786</v>
      </c>
    </row>
    <row r="1443" spans="1:4" x14ac:dyDescent="0.15">
      <c r="A1443">
        <f t="shared" si="46"/>
        <v>24787</v>
      </c>
      <c r="B1443" s="4">
        <v>64</v>
      </c>
      <c r="D1443" s="5">
        <f t="shared" si="47"/>
        <v>24787</v>
      </c>
    </row>
    <row r="1444" spans="1:4" x14ac:dyDescent="0.15">
      <c r="A1444">
        <f t="shared" si="46"/>
        <v>24788</v>
      </c>
      <c r="B1444" s="4">
        <v>64</v>
      </c>
      <c r="D1444" s="5">
        <f t="shared" si="47"/>
        <v>24788</v>
      </c>
    </row>
    <row r="1445" spans="1:4" x14ac:dyDescent="0.15">
      <c r="A1445">
        <f t="shared" si="46"/>
        <v>24789</v>
      </c>
      <c r="B1445" s="4">
        <v>64</v>
      </c>
      <c r="D1445" s="5">
        <f t="shared" si="47"/>
        <v>24789</v>
      </c>
    </row>
    <row r="1446" spans="1:4" x14ac:dyDescent="0.15">
      <c r="A1446">
        <f t="shared" si="46"/>
        <v>24790</v>
      </c>
      <c r="B1446" s="4">
        <v>64</v>
      </c>
      <c r="D1446" s="5">
        <f t="shared" si="47"/>
        <v>24790</v>
      </c>
    </row>
    <row r="1447" spans="1:4" x14ac:dyDescent="0.15">
      <c r="A1447">
        <f t="shared" si="46"/>
        <v>24791</v>
      </c>
      <c r="B1447" s="4">
        <v>64</v>
      </c>
      <c r="D1447" s="5">
        <f t="shared" si="47"/>
        <v>24791</v>
      </c>
    </row>
    <row r="1448" spans="1:4" x14ac:dyDescent="0.15">
      <c r="A1448">
        <f t="shared" si="46"/>
        <v>24792</v>
      </c>
      <c r="B1448" s="4">
        <v>64</v>
      </c>
      <c r="D1448" s="5">
        <f t="shared" si="47"/>
        <v>24792</v>
      </c>
    </row>
    <row r="1449" spans="1:4" x14ac:dyDescent="0.15">
      <c r="A1449">
        <f t="shared" si="46"/>
        <v>24793</v>
      </c>
      <c r="B1449" s="4">
        <v>64</v>
      </c>
      <c r="D1449" s="5">
        <f t="shared" si="47"/>
        <v>24793</v>
      </c>
    </row>
    <row r="1450" spans="1:4" x14ac:dyDescent="0.15">
      <c r="A1450">
        <f t="shared" si="46"/>
        <v>24794</v>
      </c>
      <c r="B1450" s="4">
        <v>64</v>
      </c>
      <c r="D1450" s="5">
        <f t="shared" si="47"/>
        <v>24794</v>
      </c>
    </row>
    <row r="1451" spans="1:4" x14ac:dyDescent="0.15">
      <c r="A1451">
        <f t="shared" si="46"/>
        <v>24795</v>
      </c>
      <c r="B1451" s="4">
        <v>64</v>
      </c>
      <c r="D1451" s="5">
        <f t="shared" si="47"/>
        <v>24795</v>
      </c>
    </row>
    <row r="1452" spans="1:4" x14ac:dyDescent="0.15">
      <c r="A1452">
        <f t="shared" si="46"/>
        <v>24796</v>
      </c>
      <c r="B1452" s="4">
        <v>64</v>
      </c>
      <c r="D1452" s="5">
        <f t="shared" si="47"/>
        <v>24796</v>
      </c>
    </row>
    <row r="1453" spans="1:4" x14ac:dyDescent="0.15">
      <c r="A1453">
        <f t="shared" si="46"/>
        <v>24797</v>
      </c>
      <c r="B1453" s="4">
        <v>64</v>
      </c>
      <c r="D1453" s="5">
        <f t="shared" si="47"/>
        <v>24797</v>
      </c>
    </row>
    <row r="1454" spans="1:4" x14ac:dyDescent="0.15">
      <c r="A1454">
        <f t="shared" si="46"/>
        <v>24798</v>
      </c>
      <c r="B1454" s="4">
        <v>64</v>
      </c>
      <c r="D1454" s="5">
        <f t="shared" si="47"/>
        <v>24798</v>
      </c>
    </row>
    <row r="1455" spans="1:4" x14ac:dyDescent="0.15">
      <c r="A1455">
        <f t="shared" si="46"/>
        <v>24799</v>
      </c>
      <c r="B1455" s="4">
        <v>64</v>
      </c>
      <c r="D1455" s="5">
        <f t="shared" si="47"/>
        <v>24799</v>
      </c>
    </row>
    <row r="1456" spans="1:4" x14ac:dyDescent="0.15">
      <c r="A1456">
        <f t="shared" si="46"/>
        <v>24800</v>
      </c>
      <c r="B1456" s="4">
        <v>64</v>
      </c>
      <c r="D1456" s="5">
        <f t="shared" si="47"/>
        <v>24800</v>
      </c>
    </row>
    <row r="1457" spans="1:4" x14ac:dyDescent="0.15">
      <c r="A1457">
        <f t="shared" si="46"/>
        <v>24801</v>
      </c>
      <c r="B1457" s="4">
        <v>64</v>
      </c>
      <c r="D1457" s="5">
        <f t="shared" si="47"/>
        <v>24801</v>
      </c>
    </row>
    <row r="1458" spans="1:4" x14ac:dyDescent="0.15">
      <c r="A1458">
        <f t="shared" si="46"/>
        <v>24802</v>
      </c>
      <c r="B1458" s="4">
        <v>64</v>
      </c>
      <c r="D1458" s="5">
        <f t="shared" si="47"/>
        <v>24802</v>
      </c>
    </row>
    <row r="1459" spans="1:4" x14ac:dyDescent="0.15">
      <c r="A1459">
        <f t="shared" si="46"/>
        <v>24803</v>
      </c>
      <c r="B1459" s="4">
        <v>64</v>
      </c>
      <c r="D1459" s="5">
        <f t="shared" si="47"/>
        <v>24803</v>
      </c>
    </row>
    <row r="1460" spans="1:4" x14ac:dyDescent="0.15">
      <c r="A1460">
        <f t="shared" si="46"/>
        <v>24804</v>
      </c>
      <c r="B1460" s="4">
        <v>64</v>
      </c>
      <c r="D1460" s="5">
        <f t="shared" si="47"/>
        <v>24804</v>
      </c>
    </row>
    <row r="1461" spans="1:4" x14ac:dyDescent="0.15">
      <c r="A1461">
        <f t="shared" si="46"/>
        <v>24805</v>
      </c>
      <c r="B1461" s="4">
        <v>64</v>
      </c>
      <c r="D1461" s="5">
        <f t="shared" si="47"/>
        <v>24805</v>
      </c>
    </row>
    <row r="1462" spans="1:4" x14ac:dyDescent="0.15">
      <c r="A1462">
        <f t="shared" si="46"/>
        <v>24806</v>
      </c>
      <c r="B1462" s="4">
        <v>64</v>
      </c>
      <c r="D1462" s="5">
        <f t="shared" si="47"/>
        <v>24806</v>
      </c>
    </row>
    <row r="1463" spans="1:4" x14ac:dyDescent="0.15">
      <c r="A1463">
        <f t="shared" si="46"/>
        <v>24807</v>
      </c>
      <c r="B1463" s="4">
        <v>64</v>
      </c>
      <c r="D1463" s="5">
        <f t="shared" si="47"/>
        <v>24807</v>
      </c>
    </row>
    <row r="1464" spans="1:4" x14ac:dyDescent="0.15">
      <c r="A1464">
        <f t="shared" si="46"/>
        <v>24808</v>
      </c>
      <c r="B1464" s="4">
        <v>64.5</v>
      </c>
      <c r="D1464" s="5">
        <f t="shared" si="47"/>
        <v>24808</v>
      </c>
    </row>
    <row r="1465" spans="1:4" x14ac:dyDescent="0.15">
      <c r="A1465">
        <f t="shared" si="46"/>
        <v>24809</v>
      </c>
      <c r="B1465" s="4">
        <v>64.5</v>
      </c>
      <c r="D1465" s="5">
        <f t="shared" si="47"/>
        <v>24809</v>
      </c>
    </row>
    <row r="1466" spans="1:4" x14ac:dyDescent="0.15">
      <c r="A1466">
        <f t="shared" si="46"/>
        <v>24810</v>
      </c>
      <c r="B1466" s="4">
        <v>64.5</v>
      </c>
      <c r="D1466" s="5">
        <f t="shared" si="47"/>
        <v>24810</v>
      </c>
    </row>
    <row r="1467" spans="1:4" x14ac:dyDescent="0.15">
      <c r="A1467">
        <f t="shared" si="46"/>
        <v>24811</v>
      </c>
      <c r="B1467" s="4">
        <v>64.5</v>
      </c>
      <c r="D1467" s="5">
        <f t="shared" si="47"/>
        <v>24811</v>
      </c>
    </row>
    <row r="1468" spans="1:4" x14ac:dyDescent="0.15">
      <c r="A1468">
        <f t="shared" si="46"/>
        <v>24812</v>
      </c>
      <c r="B1468" s="4">
        <v>64.5</v>
      </c>
      <c r="D1468" s="5">
        <f t="shared" si="47"/>
        <v>24812</v>
      </c>
    </row>
    <row r="1469" spans="1:4" x14ac:dyDescent="0.15">
      <c r="A1469">
        <f t="shared" si="46"/>
        <v>24813</v>
      </c>
      <c r="B1469" s="4">
        <v>64.5</v>
      </c>
      <c r="D1469" s="5">
        <f t="shared" si="47"/>
        <v>24813</v>
      </c>
    </row>
    <row r="1470" spans="1:4" x14ac:dyDescent="0.15">
      <c r="A1470">
        <f t="shared" si="46"/>
        <v>24814</v>
      </c>
      <c r="B1470" s="4">
        <v>64.5</v>
      </c>
      <c r="D1470" s="5">
        <f t="shared" si="47"/>
        <v>24814</v>
      </c>
    </row>
    <row r="1471" spans="1:4" x14ac:dyDescent="0.15">
      <c r="A1471">
        <f t="shared" si="46"/>
        <v>24815</v>
      </c>
      <c r="B1471" s="4">
        <v>64.5</v>
      </c>
      <c r="D1471" s="5">
        <f t="shared" si="47"/>
        <v>24815</v>
      </c>
    </row>
    <row r="1472" spans="1:4" x14ac:dyDescent="0.15">
      <c r="A1472">
        <f t="shared" si="46"/>
        <v>24816</v>
      </c>
      <c r="B1472" s="4">
        <v>64.5</v>
      </c>
      <c r="D1472" s="5">
        <f t="shared" si="47"/>
        <v>24816</v>
      </c>
    </row>
    <row r="1473" spans="1:4" x14ac:dyDescent="0.15">
      <c r="A1473">
        <f t="shared" si="46"/>
        <v>24817</v>
      </c>
      <c r="B1473" s="4">
        <v>64.5</v>
      </c>
      <c r="D1473" s="5">
        <f t="shared" si="47"/>
        <v>24817</v>
      </c>
    </row>
    <row r="1474" spans="1:4" x14ac:dyDescent="0.15">
      <c r="A1474">
        <f t="shared" si="46"/>
        <v>24818</v>
      </c>
      <c r="B1474" s="4">
        <v>64.5</v>
      </c>
      <c r="D1474" s="5">
        <f t="shared" si="47"/>
        <v>24818</v>
      </c>
    </row>
    <row r="1475" spans="1:4" x14ac:dyDescent="0.15">
      <c r="A1475">
        <f t="shared" si="46"/>
        <v>24819</v>
      </c>
      <c r="B1475" s="4">
        <v>64.5</v>
      </c>
      <c r="D1475" s="5">
        <f t="shared" si="47"/>
        <v>24819</v>
      </c>
    </row>
    <row r="1476" spans="1:4" x14ac:dyDescent="0.15">
      <c r="A1476">
        <f t="shared" ref="A1476:A1539" si="48">+A1475+1</f>
        <v>24820</v>
      </c>
      <c r="B1476" s="4">
        <v>64.5</v>
      </c>
      <c r="D1476" s="5">
        <f t="shared" ref="D1476:D1539" si="49">+D1475+1</f>
        <v>24820</v>
      </c>
    </row>
    <row r="1477" spans="1:4" x14ac:dyDescent="0.15">
      <c r="A1477">
        <f t="shared" si="48"/>
        <v>24821</v>
      </c>
      <c r="B1477" s="4">
        <v>64.5</v>
      </c>
      <c r="D1477" s="5">
        <f t="shared" si="49"/>
        <v>24821</v>
      </c>
    </row>
    <row r="1478" spans="1:4" x14ac:dyDescent="0.15">
      <c r="A1478">
        <f t="shared" si="48"/>
        <v>24822</v>
      </c>
      <c r="B1478" s="4">
        <v>64.5</v>
      </c>
      <c r="D1478" s="5">
        <f t="shared" si="49"/>
        <v>24822</v>
      </c>
    </row>
    <row r="1479" spans="1:4" x14ac:dyDescent="0.15">
      <c r="A1479">
        <f t="shared" si="48"/>
        <v>24823</v>
      </c>
      <c r="B1479" s="4">
        <v>64.5</v>
      </c>
      <c r="D1479" s="5">
        <f t="shared" si="49"/>
        <v>24823</v>
      </c>
    </row>
    <row r="1480" spans="1:4" x14ac:dyDescent="0.15">
      <c r="A1480">
        <f t="shared" si="48"/>
        <v>24824</v>
      </c>
      <c r="B1480" s="4">
        <v>64.5</v>
      </c>
      <c r="D1480" s="5">
        <f t="shared" si="49"/>
        <v>24824</v>
      </c>
    </row>
    <row r="1481" spans="1:4" x14ac:dyDescent="0.15">
      <c r="A1481">
        <f t="shared" si="48"/>
        <v>24825</v>
      </c>
      <c r="B1481" s="4">
        <v>64.5</v>
      </c>
      <c r="D1481" s="5">
        <f t="shared" si="49"/>
        <v>24825</v>
      </c>
    </row>
    <row r="1482" spans="1:4" x14ac:dyDescent="0.15">
      <c r="A1482">
        <f t="shared" si="48"/>
        <v>24826</v>
      </c>
      <c r="B1482" s="4">
        <v>64.5</v>
      </c>
      <c r="D1482" s="5">
        <f t="shared" si="49"/>
        <v>24826</v>
      </c>
    </row>
    <row r="1483" spans="1:4" x14ac:dyDescent="0.15">
      <c r="A1483">
        <f t="shared" si="48"/>
        <v>24827</v>
      </c>
      <c r="B1483" s="4">
        <v>64.5</v>
      </c>
      <c r="D1483" s="5">
        <f t="shared" si="49"/>
        <v>24827</v>
      </c>
    </row>
    <row r="1484" spans="1:4" x14ac:dyDescent="0.15">
      <c r="A1484">
        <f t="shared" si="48"/>
        <v>24828</v>
      </c>
      <c r="B1484" s="4">
        <v>64.5</v>
      </c>
      <c r="D1484" s="5">
        <f t="shared" si="49"/>
        <v>24828</v>
      </c>
    </row>
    <row r="1485" spans="1:4" x14ac:dyDescent="0.15">
      <c r="A1485">
        <f t="shared" si="48"/>
        <v>24829</v>
      </c>
      <c r="B1485" s="4">
        <v>64.5</v>
      </c>
      <c r="D1485" s="5">
        <f t="shared" si="49"/>
        <v>24829</v>
      </c>
    </row>
    <row r="1486" spans="1:4" x14ac:dyDescent="0.15">
      <c r="A1486">
        <f t="shared" si="48"/>
        <v>24830</v>
      </c>
      <c r="B1486" s="4">
        <v>64.5</v>
      </c>
      <c r="D1486" s="5">
        <f t="shared" si="49"/>
        <v>24830</v>
      </c>
    </row>
    <row r="1487" spans="1:4" x14ac:dyDescent="0.15">
      <c r="A1487">
        <f t="shared" si="48"/>
        <v>24831</v>
      </c>
      <c r="B1487" s="4">
        <v>64.5</v>
      </c>
      <c r="D1487" s="5">
        <f t="shared" si="49"/>
        <v>24831</v>
      </c>
    </row>
    <row r="1488" spans="1:4" x14ac:dyDescent="0.15">
      <c r="A1488">
        <f t="shared" si="48"/>
        <v>24832</v>
      </c>
      <c r="B1488" s="4">
        <v>64.5</v>
      </c>
      <c r="D1488" s="5">
        <f t="shared" si="49"/>
        <v>24832</v>
      </c>
    </row>
    <row r="1489" spans="1:4" x14ac:dyDescent="0.15">
      <c r="A1489">
        <f t="shared" si="48"/>
        <v>24833</v>
      </c>
      <c r="B1489" s="4">
        <v>64.5</v>
      </c>
      <c r="D1489" s="5">
        <f t="shared" si="49"/>
        <v>24833</v>
      </c>
    </row>
    <row r="1490" spans="1:4" x14ac:dyDescent="0.15">
      <c r="A1490">
        <f t="shared" si="48"/>
        <v>24834</v>
      </c>
      <c r="B1490" s="4">
        <v>64.5</v>
      </c>
      <c r="D1490" s="5">
        <f t="shared" si="49"/>
        <v>24834</v>
      </c>
    </row>
    <row r="1491" spans="1:4" x14ac:dyDescent="0.15">
      <c r="A1491">
        <f t="shared" si="48"/>
        <v>24835</v>
      </c>
      <c r="B1491" s="4">
        <v>64.5</v>
      </c>
      <c r="D1491" s="5">
        <f t="shared" si="49"/>
        <v>24835</v>
      </c>
    </row>
    <row r="1492" spans="1:4" x14ac:dyDescent="0.15">
      <c r="A1492">
        <f t="shared" si="48"/>
        <v>24836</v>
      </c>
      <c r="B1492" s="4">
        <v>64.5</v>
      </c>
      <c r="D1492" s="5">
        <f t="shared" si="49"/>
        <v>24836</v>
      </c>
    </row>
    <row r="1493" spans="1:4" x14ac:dyDescent="0.15">
      <c r="A1493">
        <f t="shared" si="48"/>
        <v>24837</v>
      </c>
      <c r="B1493" s="4">
        <v>64.5</v>
      </c>
      <c r="D1493" s="5">
        <f t="shared" si="49"/>
        <v>24837</v>
      </c>
    </row>
    <row r="1494" spans="1:4" x14ac:dyDescent="0.15">
      <c r="A1494">
        <f t="shared" si="48"/>
        <v>24838</v>
      </c>
      <c r="B1494" s="4">
        <v>64.5</v>
      </c>
      <c r="D1494" s="5">
        <f t="shared" si="49"/>
        <v>24838</v>
      </c>
    </row>
    <row r="1495" spans="1:4" x14ac:dyDescent="0.15">
      <c r="A1495">
        <f t="shared" si="48"/>
        <v>24839</v>
      </c>
      <c r="B1495" s="4">
        <v>64.5</v>
      </c>
      <c r="D1495" s="5">
        <f t="shared" si="49"/>
        <v>24839</v>
      </c>
    </row>
    <row r="1496" spans="1:4" x14ac:dyDescent="0.15">
      <c r="A1496">
        <f t="shared" si="48"/>
        <v>24840</v>
      </c>
      <c r="B1496" s="4">
        <v>64.5</v>
      </c>
      <c r="D1496" s="5">
        <f t="shared" si="49"/>
        <v>24840</v>
      </c>
    </row>
    <row r="1497" spans="1:4" x14ac:dyDescent="0.15">
      <c r="A1497">
        <f t="shared" si="48"/>
        <v>24841</v>
      </c>
      <c r="B1497" s="4">
        <v>64.5</v>
      </c>
      <c r="D1497" s="5">
        <f t="shared" si="49"/>
        <v>24841</v>
      </c>
    </row>
    <row r="1498" spans="1:4" x14ac:dyDescent="0.15">
      <c r="A1498">
        <f t="shared" si="48"/>
        <v>24842</v>
      </c>
      <c r="B1498" s="4">
        <v>64.5</v>
      </c>
      <c r="D1498" s="5">
        <f t="shared" si="49"/>
        <v>24842</v>
      </c>
    </row>
    <row r="1499" spans="1:4" x14ac:dyDescent="0.15">
      <c r="A1499">
        <f t="shared" si="48"/>
        <v>24843</v>
      </c>
      <c r="B1499" s="4">
        <v>64.5</v>
      </c>
      <c r="D1499" s="5">
        <f t="shared" si="49"/>
        <v>24843</v>
      </c>
    </row>
    <row r="1500" spans="1:4" x14ac:dyDescent="0.15">
      <c r="A1500">
        <f t="shared" si="48"/>
        <v>24844</v>
      </c>
      <c r="B1500" s="4">
        <v>64.5</v>
      </c>
      <c r="D1500" s="5">
        <f t="shared" si="49"/>
        <v>24844</v>
      </c>
    </row>
    <row r="1501" spans="1:4" x14ac:dyDescent="0.15">
      <c r="A1501">
        <f t="shared" si="48"/>
        <v>24845</v>
      </c>
      <c r="B1501" s="4">
        <v>64.5</v>
      </c>
      <c r="D1501" s="5">
        <f t="shared" si="49"/>
        <v>24845</v>
      </c>
    </row>
    <row r="1502" spans="1:4" x14ac:dyDescent="0.15">
      <c r="A1502">
        <f t="shared" si="48"/>
        <v>24846</v>
      </c>
      <c r="B1502" s="4">
        <v>64.5</v>
      </c>
      <c r="D1502" s="5">
        <f t="shared" si="49"/>
        <v>24846</v>
      </c>
    </row>
    <row r="1503" spans="1:4" x14ac:dyDescent="0.15">
      <c r="A1503">
        <f t="shared" si="48"/>
        <v>24847</v>
      </c>
      <c r="B1503" s="4">
        <v>64.5</v>
      </c>
      <c r="D1503" s="5">
        <f t="shared" si="49"/>
        <v>24847</v>
      </c>
    </row>
    <row r="1504" spans="1:4" x14ac:dyDescent="0.15">
      <c r="A1504">
        <f t="shared" si="48"/>
        <v>24848</v>
      </c>
      <c r="B1504" s="4">
        <v>64.5</v>
      </c>
      <c r="D1504" s="5">
        <f t="shared" si="49"/>
        <v>24848</v>
      </c>
    </row>
    <row r="1505" spans="1:4" x14ac:dyDescent="0.15">
      <c r="A1505">
        <f t="shared" si="48"/>
        <v>24849</v>
      </c>
      <c r="B1505" s="4">
        <v>64.5</v>
      </c>
      <c r="D1505" s="5">
        <f t="shared" si="49"/>
        <v>24849</v>
      </c>
    </row>
    <row r="1506" spans="1:4" x14ac:dyDescent="0.15">
      <c r="A1506">
        <f t="shared" si="48"/>
        <v>24850</v>
      </c>
      <c r="B1506" s="4">
        <v>64.5</v>
      </c>
      <c r="D1506" s="5">
        <f t="shared" si="49"/>
        <v>24850</v>
      </c>
    </row>
    <row r="1507" spans="1:4" x14ac:dyDescent="0.15">
      <c r="A1507">
        <f t="shared" si="48"/>
        <v>24851</v>
      </c>
      <c r="B1507" s="4">
        <v>64.5</v>
      </c>
      <c r="D1507" s="5">
        <f t="shared" si="49"/>
        <v>24851</v>
      </c>
    </row>
    <row r="1508" spans="1:4" x14ac:dyDescent="0.15">
      <c r="A1508">
        <f t="shared" si="48"/>
        <v>24852</v>
      </c>
      <c r="B1508" s="4">
        <v>64.5</v>
      </c>
      <c r="D1508" s="5">
        <f t="shared" si="49"/>
        <v>24852</v>
      </c>
    </row>
    <row r="1509" spans="1:4" x14ac:dyDescent="0.15">
      <c r="A1509">
        <f t="shared" si="48"/>
        <v>24853</v>
      </c>
      <c r="B1509" s="4">
        <v>64.5</v>
      </c>
      <c r="D1509" s="5">
        <f t="shared" si="49"/>
        <v>24853</v>
      </c>
    </row>
    <row r="1510" spans="1:4" x14ac:dyDescent="0.15">
      <c r="A1510">
        <f t="shared" si="48"/>
        <v>24854</v>
      </c>
      <c r="B1510" s="4">
        <v>64.5</v>
      </c>
      <c r="D1510" s="5">
        <f t="shared" si="49"/>
        <v>24854</v>
      </c>
    </row>
    <row r="1511" spans="1:4" x14ac:dyDescent="0.15">
      <c r="A1511">
        <f t="shared" si="48"/>
        <v>24855</v>
      </c>
      <c r="B1511" s="4">
        <v>64.5</v>
      </c>
      <c r="D1511" s="5">
        <f t="shared" si="49"/>
        <v>24855</v>
      </c>
    </row>
    <row r="1512" spans="1:4" x14ac:dyDescent="0.15">
      <c r="A1512">
        <f t="shared" si="48"/>
        <v>24856</v>
      </c>
      <c r="B1512" s="4">
        <v>64.5</v>
      </c>
      <c r="D1512" s="5">
        <f t="shared" si="49"/>
        <v>24856</v>
      </c>
    </row>
    <row r="1513" spans="1:4" x14ac:dyDescent="0.15">
      <c r="A1513">
        <f t="shared" si="48"/>
        <v>24857</v>
      </c>
      <c r="B1513" s="4">
        <v>64.5</v>
      </c>
      <c r="D1513" s="5">
        <f t="shared" si="49"/>
        <v>24857</v>
      </c>
    </row>
    <row r="1514" spans="1:4" x14ac:dyDescent="0.15">
      <c r="A1514">
        <f t="shared" si="48"/>
        <v>24858</v>
      </c>
      <c r="B1514" s="4">
        <v>64.5</v>
      </c>
      <c r="D1514" s="5">
        <f t="shared" si="49"/>
        <v>24858</v>
      </c>
    </row>
    <row r="1515" spans="1:4" x14ac:dyDescent="0.15">
      <c r="A1515">
        <f t="shared" si="48"/>
        <v>24859</v>
      </c>
      <c r="B1515" s="4">
        <v>64.5</v>
      </c>
      <c r="D1515" s="5">
        <f t="shared" si="49"/>
        <v>24859</v>
      </c>
    </row>
    <row r="1516" spans="1:4" x14ac:dyDescent="0.15">
      <c r="A1516">
        <f t="shared" si="48"/>
        <v>24860</v>
      </c>
      <c r="B1516" s="4">
        <v>64.5</v>
      </c>
      <c r="D1516" s="5">
        <f t="shared" si="49"/>
        <v>24860</v>
      </c>
    </row>
    <row r="1517" spans="1:4" x14ac:dyDescent="0.15">
      <c r="A1517">
        <f t="shared" si="48"/>
        <v>24861</v>
      </c>
      <c r="B1517" s="4">
        <v>64.5</v>
      </c>
      <c r="D1517" s="5">
        <f t="shared" si="49"/>
        <v>24861</v>
      </c>
    </row>
    <row r="1518" spans="1:4" x14ac:dyDescent="0.15">
      <c r="A1518">
        <f t="shared" si="48"/>
        <v>24862</v>
      </c>
      <c r="B1518" s="4">
        <v>64.5</v>
      </c>
      <c r="D1518" s="5">
        <f t="shared" si="49"/>
        <v>24862</v>
      </c>
    </row>
    <row r="1519" spans="1:4" x14ac:dyDescent="0.15">
      <c r="A1519">
        <f t="shared" si="48"/>
        <v>24863</v>
      </c>
      <c r="B1519" s="4">
        <v>64.5</v>
      </c>
      <c r="D1519" s="5">
        <f t="shared" si="49"/>
        <v>24863</v>
      </c>
    </row>
    <row r="1520" spans="1:4" x14ac:dyDescent="0.15">
      <c r="A1520">
        <f t="shared" si="48"/>
        <v>24864</v>
      </c>
      <c r="B1520" s="4">
        <v>64.5</v>
      </c>
      <c r="D1520" s="5">
        <f t="shared" si="49"/>
        <v>24864</v>
      </c>
    </row>
    <row r="1521" spans="1:4" x14ac:dyDescent="0.15">
      <c r="A1521">
        <f t="shared" si="48"/>
        <v>24865</v>
      </c>
      <c r="B1521" s="4">
        <v>64.5</v>
      </c>
      <c r="D1521" s="5">
        <f t="shared" si="49"/>
        <v>24865</v>
      </c>
    </row>
    <row r="1522" spans="1:4" x14ac:dyDescent="0.15">
      <c r="A1522">
        <f t="shared" si="48"/>
        <v>24866</v>
      </c>
      <c r="B1522" s="4">
        <v>64.5</v>
      </c>
      <c r="D1522" s="5">
        <f t="shared" si="49"/>
        <v>24866</v>
      </c>
    </row>
    <row r="1523" spans="1:4" x14ac:dyDescent="0.15">
      <c r="A1523">
        <f t="shared" si="48"/>
        <v>24867</v>
      </c>
      <c r="B1523" s="4">
        <v>64.5</v>
      </c>
      <c r="D1523" s="5">
        <f t="shared" si="49"/>
        <v>24867</v>
      </c>
    </row>
    <row r="1524" spans="1:4" x14ac:dyDescent="0.15">
      <c r="A1524">
        <f t="shared" si="48"/>
        <v>24868</v>
      </c>
      <c r="B1524" s="4">
        <v>64.5</v>
      </c>
      <c r="D1524" s="5">
        <f t="shared" si="49"/>
        <v>24868</v>
      </c>
    </row>
    <row r="1525" spans="1:4" x14ac:dyDescent="0.15">
      <c r="A1525">
        <f t="shared" si="48"/>
        <v>24869</v>
      </c>
      <c r="B1525" s="4">
        <v>64.5</v>
      </c>
      <c r="D1525" s="5">
        <f t="shared" si="49"/>
        <v>24869</v>
      </c>
    </row>
    <row r="1526" spans="1:4" x14ac:dyDescent="0.15">
      <c r="A1526">
        <f t="shared" si="48"/>
        <v>24870</v>
      </c>
      <c r="B1526" s="4">
        <v>64.5</v>
      </c>
      <c r="D1526" s="5">
        <f t="shared" si="49"/>
        <v>24870</v>
      </c>
    </row>
    <row r="1527" spans="1:4" x14ac:dyDescent="0.15">
      <c r="A1527">
        <f t="shared" si="48"/>
        <v>24871</v>
      </c>
      <c r="B1527" s="4">
        <v>64.5</v>
      </c>
      <c r="D1527" s="5">
        <f t="shared" si="49"/>
        <v>24871</v>
      </c>
    </row>
    <row r="1528" spans="1:4" x14ac:dyDescent="0.15">
      <c r="A1528">
        <f t="shared" si="48"/>
        <v>24872</v>
      </c>
      <c r="B1528" s="4">
        <v>64.5</v>
      </c>
      <c r="D1528" s="5">
        <f t="shared" si="49"/>
        <v>24872</v>
      </c>
    </row>
    <row r="1529" spans="1:4" x14ac:dyDescent="0.15">
      <c r="A1529">
        <f t="shared" si="48"/>
        <v>24873</v>
      </c>
      <c r="B1529" s="4">
        <v>64.5</v>
      </c>
      <c r="D1529" s="5">
        <f t="shared" si="49"/>
        <v>24873</v>
      </c>
    </row>
    <row r="1530" spans="1:4" x14ac:dyDescent="0.15">
      <c r="A1530">
        <f t="shared" si="48"/>
        <v>24874</v>
      </c>
      <c r="B1530" s="4">
        <v>64.5</v>
      </c>
      <c r="D1530" s="5">
        <f t="shared" si="49"/>
        <v>24874</v>
      </c>
    </row>
    <row r="1531" spans="1:4" x14ac:dyDescent="0.15">
      <c r="A1531">
        <f t="shared" si="48"/>
        <v>24875</v>
      </c>
      <c r="B1531" s="4">
        <v>64.5</v>
      </c>
      <c r="D1531" s="5">
        <f t="shared" si="49"/>
        <v>24875</v>
      </c>
    </row>
    <row r="1532" spans="1:4" x14ac:dyDescent="0.15">
      <c r="A1532">
        <f t="shared" si="48"/>
        <v>24876</v>
      </c>
      <c r="B1532" s="4">
        <v>64.5</v>
      </c>
      <c r="D1532" s="5">
        <f t="shared" si="49"/>
        <v>24876</v>
      </c>
    </row>
    <row r="1533" spans="1:4" x14ac:dyDescent="0.15">
      <c r="A1533">
        <f t="shared" si="48"/>
        <v>24877</v>
      </c>
      <c r="B1533" s="4">
        <v>64.5</v>
      </c>
      <c r="D1533" s="5">
        <f t="shared" si="49"/>
        <v>24877</v>
      </c>
    </row>
    <row r="1534" spans="1:4" x14ac:dyDescent="0.15">
      <c r="A1534">
        <f t="shared" si="48"/>
        <v>24878</v>
      </c>
      <c r="B1534" s="4">
        <v>64.5</v>
      </c>
      <c r="D1534" s="5">
        <f t="shared" si="49"/>
        <v>24878</v>
      </c>
    </row>
    <row r="1535" spans="1:4" x14ac:dyDescent="0.15">
      <c r="A1535">
        <f t="shared" si="48"/>
        <v>24879</v>
      </c>
      <c r="B1535" s="4">
        <v>64.5</v>
      </c>
      <c r="D1535" s="5">
        <f t="shared" si="49"/>
        <v>24879</v>
      </c>
    </row>
    <row r="1536" spans="1:4" x14ac:dyDescent="0.15">
      <c r="A1536">
        <f t="shared" si="48"/>
        <v>24880</v>
      </c>
      <c r="B1536" s="4">
        <v>64.5</v>
      </c>
      <c r="D1536" s="5">
        <f t="shared" si="49"/>
        <v>24880</v>
      </c>
    </row>
    <row r="1537" spans="1:4" x14ac:dyDescent="0.15">
      <c r="A1537">
        <f t="shared" si="48"/>
        <v>24881</v>
      </c>
      <c r="B1537" s="4">
        <v>64.5</v>
      </c>
      <c r="D1537" s="5">
        <f t="shared" si="49"/>
        <v>24881</v>
      </c>
    </row>
    <row r="1538" spans="1:4" x14ac:dyDescent="0.15">
      <c r="A1538">
        <f t="shared" si="48"/>
        <v>24882</v>
      </c>
      <c r="B1538" s="4">
        <v>64.5</v>
      </c>
      <c r="D1538" s="5">
        <f t="shared" si="49"/>
        <v>24882</v>
      </c>
    </row>
    <row r="1539" spans="1:4" x14ac:dyDescent="0.15">
      <c r="A1539">
        <f t="shared" si="48"/>
        <v>24883</v>
      </c>
      <c r="B1539" s="4">
        <v>64.5</v>
      </c>
      <c r="D1539" s="5">
        <f t="shared" si="49"/>
        <v>24883</v>
      </c>
    </row>
    <row r="1540" spans="1:4" x14ac:dyDescent="0.15">
      <c r="A1540">
        <f t="shared" ref="A1540:A1603" si="50">+A1539+1</f>
        <v>24884</v>
      </c>
      <c r="B1540" s="4">
        <v>64.5</v>
      </c>
      <c r="D1540" s="5">
        <f t="shared" ref="D1540:D1603" si="51">+D1539+1</f>
        <v>24884</v>
      </c>
    </row>
    <row r="1541" spans="1:4" x14ac:dyDescent="0.15">
      <c r="A1541">
        <f t="shared" si="50"/>
        <v>24885</v>
      </c>
      <c r="B1541" s="4">
        <v>64.5</v>
      </c>
      <c r="D1541" s="5">
        <f t="shared" si="51"/>
        <v>24885</v>
      </c>
    </row>
    <row r="1542" spans="1:4" x14ac:dyDescent="0.15">
      <c r="A1542">
        <f t="shared" si="50"/>
        <v>24886</v>
      </c>
      <c r="B1542" s="4">
        <v>64.5</v>
      </c>
      <c r="D1542" s="5">
        <f t="shared" si="51"/>
        <v>24886</v>
      </c>
    </row>
    <row r="1543" spans="1:4" x14ac:dyDescent="0.15">
      <c r="A1543">
        <f t="shared" si="50"/>
        <v>24887</v>
      </c>
      <c r="B1543" s="4">
        <v>64.5</v>
      </c>
      <c r="D1543" s="5">
        <f t="shared" si="51"/>
        <v>24887</v>
      </c>
    </row>
    <row r="1544" spans="1:4" x14ac:dyDescent="0.15">
      <c r="A1544">
        <f t="shared" si="50"/>
        <v>24888</v>
      </c>
      <c r="B1544" s="4">
        <v>64.5</v>
      </c>
      <c r="D1544" s="5">
        <f t="shared" si="51"/>
        <v>24888</v>
      </c>
    </row>
    <row r="1545" spans="1:4" x14ac:dyDescent="0.15">
      <c r="A1545">
        <f t="shared" si="50"/>
        <v>24889</v>
      </c>
      <c r="B1545" s="4">
        <v>64.5</v>
      </c>
      <c r="D1545" s="5">
        <f t="shared" si="51"/>
        <v>24889</v>
      </c>
    </row>
    <row r="1546" spans="1:4" x14ac:dyDescent="0.15">
      <c r="A1546">
        <f t="shared" si="50"/>
        <v>24890</v>
      </c>
      <c r="B1546" s="4">
        <v>64.5</v>
      </c>
      <c r="D1546" s="5">
        <f t="shared" si="51"/>
        <v>24890</v>
      </c>
    </row>
    <row r="1547" spans="1:4" x14ac:dyDescent="0.15">
      <c r="A1547">
        <f t="shared" si="50"/>
        <v>24891</v>
      </c>
      <c r="B1547" s="4">
        <v>64.5</v>
      </c>
      <c r="D1547" s="5">
        <f t="shared" si="51"/>
        <v>24891</v>
      </c>
    </row>
    <row r="1548" spans="1:4" x14ac:dyDescent="0.15">
      <c r="A1548">
        <f t="shared" si="50"/>
        <v>24892</v>
      </c>
      <c r="B1548" s="4">
        <v>64.5</v>
      </c>
      <c r="D1548" s="5">
        <f t="shared" si="51"/>
        <v>24892</v>
      </c>
    </row>
    <row r="1549" spans="1:4" x14ac:dyDescent="0.15">
      <c r="A1549">
        <f t="shared" si="50"/>
        <v>24893</v>
      </c>
      <c r="B1549" s="4">
        <v>64.5</v>
      </c>
      <c r="D1549" s="5">
        <f t="shared" si="51"/>
        <v>24893</v>
      </c>
    </row>
    <row r="1550" spans="1:4" x14ac:dyDescent="0.15">
      <c r="A1550">
        <f t="shared" si="50"/>
        <v>24894</v>
      </c>
      <c r="B1550" s="4">
        <v>64.5</v>
      </c>
      <c r="D1550" s="5">
        <f t="shared" si="51"/>
        <v>24894</v>
      </c>
    </row>
    <row r="1551" spans="1:4" x14ac:dyDescent="0.15">
      <c r="A1551">
        <f t="shared" si="50"/>
        <v>24895</v>
      </c>
      <c r="B1551" s="4">
        <v>64.5</v>
      </c>
      <c r="D1551" s="5">
        <f t="shared" si="51"/>
        <v>24895</v>
      </c>
    </row>
    <row r="1552" spans="1:4" x14ac:dyDescent="0.15">
      <c r="A1552">
        <f t="shared" si="50"/>
        <v>24896</v>
      </c>
      <c r="B1552" s="4">
        <v>64.5</v>
      </c>
      <c r="D1552" s="5">
        <f t="shared" si="51"/>
        <v>24896</v>
      </c>
    </row>
    <row r="1553" spans="1:4" x14ac:dyDescent="0.15">
      <c r="A1553">
        <f t="shared" si="50"/>
        <v>24897</v>
      </c>
      <c r="B1553" s="4">
        <v>64.5</v>
      </c>
      <c r="D1553" s="5">
        <f t="shared" si="51"/>
        <v>24897</v>
      </c>
    </row>
    <row r="1554" spans="1:4" x14ac:dyDescent="0.15">
      <c r="A1554">
        <f t="shared" si="50"/>
        <v>24898</v>
      </c>
      <c r="B1554" s="4">
        <v>64.5</v>
      </c>
      <c r="D1554" s="5">
        <f t="shared" si="51"/>
        <v>24898</v>
      </c>
    </row>
    <row r="1555" spans="1:4" x14ac:dyDescent="0.15">
      <c r="A1555">
        <f t="shared" si="50"/>
        <v>24899</v>
      </c>
      <c r="B1555" s="4">
        <v>64.5</v>
      </c>
      <c r="D1555" s="5">
        <f t="shared" si="51"/>
        <v>24899</v>
      </c>
    </row>
    <row r="1556" spans="1:4" x14ac:dyDescent="0.15">
      <c r="A1556">
        <f t="shared" si="50"/>
        <v>24900</v>
      </c>
      <c r="B1556" s="4">
        <v>64.5</v>
      </c>
      <c r="D1556" s="5">
        <f t="shared" si="51"/>
        <v>24900</v>
      </c>
    </row>
    <row r="1557" spans="1:4" x14ac:dyDescent="0.15">
      <c r="A1557">
        <f t="shared" si="50"/>
        <v>24901</v>
      </c>
      <c r="B1557" s="4">
        <v>64.5</v>
      </c>
      <c r="D1557" s="5">
        <f t="shared" si="51"/>
        <v>24901</v>
      </c>
    </row>
    <row r="1558" spans="1:4" x14ac:dyDescent="0.15">
      <c r="A1558">
        <f t="shared" si="50"/>
        <v>24902</v>
      </c>
      <c r="B1558" s="4">
        <v>64.5</v>
      </c>
      <c r="D1558" s="5">
        <f t="shared" si="51"/>
        <v>24902</v>
      </c>
    </row>
    <row r="1559" spans="1:4" x14ac:dyDescent="0.15">
      <c r="A1559">
        <f t="shared" si="50"/>
        <v>24903</v>
      </c>
      <c r="B1559" s="4">
        <v>64.5</v>
      </c>
      <c r="D1559" s="5">
        <f t="shared" si="51"/>
        <v>24903</v>
      </c>
    </row>
    <row r="1560" spans="1:4" x14ac:dyDescent="0.15">
      <c r="A1560">
        <f t="shared" si="50"/>
        <v>24904</v>
      </c>
      <c r="B1560" s="4">
        <v>64.5</v>
      </c>
      <c r="D1560" s="5">
        <f t="shared" si="51"/>
        <v>24904</v>
      </c>
    </row>
    <row r="1561" spans="1:4" x14ac:dyDescent="0.15">
      <c r="A1561">
        <f t="shared" si="50"/>
        <v>24905</v>
      </c>
      <c r="B1561" s="4">
        <v>64.5</v>
      </c>
      <c r="D1561" s="5">
        <f t="shared" si="51"/>
        <v>24905</v>
      </c>
    </row>
    <row r="1562" spans="1:4" x14ac:dyDescent="0.15">
      <c r="A1562">
        <f t="shared" si="50"/>
        <v>24906</v>
      </c>
      <c r="B1562" s="4">
        <v>64.5</v>
      </c>
      <c r="D1562" s="5">
        <f t="shared" si="51"/>
        <v>24906</v>
      </c>
    </row>
    <row r="1563" spans="1:4" x14ac:dyDescent="0.15">
      <c r="A1563">
        <f t="shared" si="50"/>
        <v>24907</v>
      </c>
      <c r="B1563" s="4">
        <v>64.5</v>
      </c>
      <c r="D1563" s="5">
        <f t="shared" si="51"/>
        <v>24907</v>
      </c>
    </row>
    <row r="1564" spans="1:4" x14ac:dyDescent="0.15">
      <c r="A1564">
        <f t="shared" si="50"/>
        <v>24908</v>
      </c>
      <c r="B1564" s="4">
        <v>64.5</v>
      </c>
      <c r="D1564" s="5">
        <f t="shared" si="51"/>
        <v>24908</v>
      </c>
    </row>
    <row r="1565" spans="1:4" x14ac:dyDescent="0.15">
      <c r="A1565">
        <f t="shared" si="50"/>
        <v>24909</v>
      </c>
      <c r="B1565" s="4">
        <v>64.5</v>
      </c>
      <c r="D1565" s="5">
        <f t="shared" si="51"/>
        <v>24909</v>
      </c>
    </row>
    <row r="1566" spans="1:4" x14ac:dyDescent="0.15">
      <c r="A1566">
        <f t="shared" si="50"/>
        <v>24910</v>
      </c>
      <c r="B1566" s="4">
        <v>64.5</v>
      </c>
      <c r="D1566" s="5">
        <f t="shared" si="51"/>
        <v>24910</v>
      </c>
    </row>
    <row r="1567" spans="1:4" x14ac:dyDescent="0.15">
      <c r="A1567">
        <f t="shared" si="50"/>
        <v>24911</v>
      </c>
      <c r="B1567" s="4">
        <v>64.5</v>
      </c>
      <c r="D1567" s="5">
        <f t="shared" si="51"/>
        <v>24911</v>
      </c>
    </row>
    <row r="1568" spans="1:4" x14ac:dyDescent="0.15">
      <c r="A1568">
        <f t="shared" si="50"/>
        <v>24912</v>
      </c>
      <c r="B1568" s="4">
        <v>64.5</v>
      </c>
      <c r="D1568" s="5">
        <f t="shared" si="51"/>
        <v>24912</v>
      </c>
    </row>
    <row r="1569" spans="1:4" x14ac:dyDescent="0.15">
      <c r="A1569">
        <f t="shared" si="50"/>
        <v>24913</v>
      </c>
      <c r="B1569" s="4">
        <v>64.5</v>
      </c>
      <c r="D1569" s="5">
        <f t="shared" si="51"/>
        <v>24913</v>
      </c>
    </row>
    <row r="1570" spans="1:4" x14ac:dyDescent="0.15">
      <c r="A1570">
        <f t="shared" si="50"/>
        <v>24914</v>
      </c>
      <c r="B1570" s="4">
        <v>64.5</v>
      </c>
      <c r="D1570" s="5">
        <f t="shared" si="51"/>
        <v>24914</v>
      </c>
    </row>
    <row r="1571" spans="1:4" x14ac:dyDescent="0.15">
      <c r="A1571">
        <f t="shared" si="50"/>
        <v>24915</v>
      </c>
      <c r="B1571" s="4">
        <v>64.5</v>
      </c>
      <c r="D1571" s="5">
        <f t="shared" si="51"/>
        <v>24915</v>
      </c>
    </row>
    <row r="1572" spans="1:4" x14ac:dyDescent="0.15">
      <c r="A1572">
        <f t="shared" si="50"/>
        <v>24916</v>
      </c>
      <c r="B1572" s="4">
        <v>64.5</v>
      </c>
      <c r="D1572" s="5">
        <f t="shared" si="51"/>
        <v>24916</v>
      </c>
    </row>
    <row r="1573" spans="1:4" x14ac:dyDescent="0.15">
      <c r="A1573">
        <f t="shared" si="50"/>
        <v>24917</v>
      </c>
      <c r="B1573" s="4">
        <v>64.5</v>
      </c>
      <c r="D1573" s="5">
        <f t="shared" si="51"/>
        <v>24917</v>
      </c>
    </row>
    <row r="1574" spans="1:4" x14ac:dyDescent="0.15">
      <c r="A1574">
        <f t="shared" si="50"/>
        <v>24918</v>
      </c>
      <c r="B1574" s="4">
        <v>64.5</v>
      </c>
      <c r="D1574" s="5">
        <f t="shared" si="51"/>
        <v>24918</v>
      </c>
    </row>
    <row r="1575" spans="1:4" x14ac:dyDescent="0.15">
      <c r="A1575">
        <f t="shared" si="50"/>
        <v>24919</v>
      </c>
      <c r="B1575" s="4">
        <v>64.5</v>
      </c>
      <c r="D1575" s="5">
        <f t="shared" si="51"/>
        <v>24919</v>
      </c>
    </row>
    <row r="1576" spans="1:4" x14ac:dyDescent="0.15">
      <c r="A1576">
        <f t="shared" si="50"/>
        <v>24920</v>
      </c>
      <c r="B1576" s="4">
        <v>64.5</v>
      </c>
      <c r="D1576" s="5">
        <f t="shared" si="51"/>
        <v>24920</v>
      </c>
    </row>
    <row r="1577" spans="1:4" x14ac:dyDescent="0.15">
      <c r="A1577">
        <f t="shared" si="50"/>
        <v>24921</v>
      </c>
      <c r="B1577" s="4">
        <v>64.5</v>
      </c>
      <c r="D1577" s="5">
        <f t="shared" si="51"/>
        <v>24921</v>
      </c>
    </row>
    <row r="1578" spans="1:4" x14ac:dyDescent="0.15">
      <c r="A1578">
        <f t="shared" si="50"/>
        <v>24922</v>
      </c>
      <c r="B1578" s="4">
        <v>64.5</v>
      </c>
      <c r="D1578" s="5">
        <f t="shared" si="51"/>
        <v>24922</v>
      </c>
    </row>
    <row r="1579" spans="1:4" x14ac:dyDescent="0.15">
      <c r="A1579">
        <f t="shared" si="50"/>
        <v>24923</v>
      </c>
      <c r="B1579" s="4">
        <v>64.5</v>
      </c>
      <c r="D1579" s="5">
        <f t="shared" si="51"/>
        <v>24923</v>
      </c>
    </row>
    <row r="1580" spans="1:4" x14ac:dyDescent="0.15">
      <c r="A1580">
        <f t="shared" si="50"/>
        <v>24924</v>
      </c>
      <c r="B1580" s="4">
        <v>64.5</v>
      </c>
      <c r="D1580" s="5">
        <f t="shared" si="51"/>
        <v>24924</v>
      </c>
    </row>
    <row r="1581" spans="1:4" x14ac:dyDescent="0.15">
      <c r="A1581">
        <f t="shared" si="50"/>
        <v>24925</v>
      </c>
      <c r="B1581" s="4">
        <v>64.5</v>
      </c>
      <c r="D1581" s="5">
        <f t="shared" si="51"/>
        <v>24925</v>
      </c>
    </row>
    <row r="1582" spans="1:4" x14ac:dyDescent="0.15">
      <c r="A1582">
        <f t="shared" si="50"/>
        <v>24926</v>
      </c>
      <c r="B1582" s="4">
        <v>64.5</v>
      </c>
      <c r="D1582" s="5">
        <f t="shared" si="51"/>
        <v>24926</v>
      </c>
    </row>
    <row r="1583" spans="1:4" x14ac:dyDescent="0.15">
      <c r="A1583">
        <f t="shared" si="50"/>
        <v>24927</v>
      </c>
      <c r="B1583" s="4">
        <v>64.5</v>
      </c>
      <c r="D1583" s="5">
        <f t="shared" si="51"/>
        <v>24927</v>
      </c>
    </row>
    <row r="1584" spans="1:4" x14ac:dyDescent="0.15">
      <c r="A1584">
        <f t="shared" si="50"/>
        <v>24928</v>
      </c>
      <c r="B1584" s="4">
        <v>64.5</v>
      </c>
      <c r="D1584" s="5">
        <f t="shared" si="51"/>
        <v>24928</v>
      </c>
    </row>
    <row r="1585" spans="1:4" x14ac:dyDescent="0.15">
      <c r="A1585">
        <f t="shared" si="50"/>
        <v>24929</v>
      </c>
      <c r="B1585" s="4">
        <v>64.5</v>
      </c>
      <c r="D1585" s="5">
        <f t="shared" si="51"/>
        <v>24929</v>
      </c>
    </row>
    <row r="1586" spans="1:4" x14ac:dyDescent="0.15">
      <c r="A1586">
        <f t="shared" si="50"/>
        <v>24930</v>
      </c>
      <c r="B1586" s="4">
        <v>64.5</v>
      </c>
      <c r="D1586" s="5">
        <f t="shared" si="51"/>
        <v>24930</v>
      </c>
    </row>
    <row r="1587" spans="1:4" x14ac:dyDescent="0.15">
      <c r="A1587">
        <f t="shared" si="50"/>
        <v>24931</v>
      </c>
      <c r="B1587" s="4">
        <v>64.5</v>
      </c>
      <c r="D1587" s="5">
        <f t="shared" si="51"/>
        <v>24931</v>
      </c>
    </row>
    <row r="1588" spans="1:4" x14ac:dyDescent="0.15">
      <c r="A1588">
        <f t="shared" si="50"/>
        <v>24932</v>
      </c>
      <c r="B1588" s="4">
        <v>64.5</v>
      </c>
      <c r="D1588" s="5">
        <f t="shared" si="51"/>
        <v>24932</v>
      </c>
    </row>
    <row r="1589" spans="1:4" x14ac:dyDescent="0.15">
      <c r="A1589">
        <f t="shared" si="50"/>
        <v>24933</v>
      </c>
      <c r="B1589" s="4">
        <v>64.5</v>
      </c>
      <c r="D1589" s="5">
        <f t="shared" si="51"/>
        <v>24933</v>
      </c>
    </row>
    <row r="1590" spans="1:4" x14ac:dyDescent="0.15">
      <c r="A1590">
        <f t="shared" si="50"/>
        <v>24934</v>
      </c>
      <c r="B1590" s="4">
        <v>64.5</v>
      </c>
      <c r="D1590" s="5">
        <f t="shared" si="51"/>
        <v>24934</v>
      </c>
    </row>
    <row r="1591" spans="1:4" x14ac:dyDescent="0.15">
      <c r="A1591">
        <f t="shared" si="50"/>
        <v>24935</v>
      </c>
      <c r="B1591" s="4">
        <v>64.5</v>
      </c>
      <c r="D1591" s="5">
        <f t="shared" si="51"/>
        <v>24935</v>
      </c>
    </row>
    <row r="1592" spans="1:4" x14ac:dyDescent="0.15">
      <c r="A1592">
        <f t="shared" si="50"/>
        <v>24936</v>
      </c>
      <c r="B1592" s="4">
        <v>64.5</v>
      </c>
      <c r="D1592" s="5">
        <f t="shared" si="51"/>
        <v>24936</v>
      </c>
    </row>
    <row r="1593" spans="1:4" x14ac:dyDescent="0.15">
      <c r="A1593">
        <f t="shared" si="50"/>
        <v>24937</v>
      </c>
      <c r="B1593" s="4">
        <v>64.5</v>
      </c>
      <c r="D1593" s="5">
        <f t="shared" si="51"/>
        <v>24937</v>
      </c>
    </row>
    <row r="1594" spans="1:4" x14ac:dyDescent="0.15">
      <c r="A1594">
        <f t="shared" si="50"/>
        <v>24938</v>
      </c>
      <c r="B1594" s="4">
        <v>64.5</v>
      </c>
      <c r="D1594" s="5">
        <f t="shared" si="51"/>
        <v>24938</v>
      </c>
    </row>
    <row r="1595" spans="1:4" x14ac:dyDescent="0.15">
      <c r="A1595">
        <f t="shared" si="50"/>
        <v>24939</v>
      </c>
      <c r="B1595" s="4">
        <v>64.5</v>
      </c>
      <c r="D1595" s="5">
        <f t="shared" si="51"/>
        <v>24939</v>
      </c>
    </row>
    <row r="1596" spans="1:4" x14ac:dyDescent="0.15">
      <c r="A1596">
        <f t="shared" si="50"/>
        <v>24940</v>
      </c>
      <c r="B1596" s="4">
        <v>64.5</v>
      </c>
      <c r="D1596" s="5">
        <f t="shared" si="51"/>
        <v>24940</v>
      </c>
    </row>
    <row r="1597" spans="1:4" x14ac:dyDescent="0.15">
      <c r="A1597">
        <f t="shared" si="50"/>
        <v>24941</v>
      </c>
      <c r="B1597" s="4">
        <v>64.5</v>
      </c>
      <c r="D1597" s="5">
        <f t="shared" si="51"/>
        <v>24941</v>
      </c>
    </row>
    <row r="1598" spans="1:4" x14ac:dyDescent="0.15">
      <c r="A1598">
        <f t="shared" si="50"/>
        <v>24942</v>
      </c>
      <c r="B1598" s="4">
        <v>64.5</v>
      </c>
      <c r="D1598" s="5">
        <f t="shared" si="51"/>
        <v>24942</v>
      </c>
    </row>
    <row r="1599" spans="1:4" x14ac:dyDescent="0.15">
      <c r="A1599">
        <f t="shared" si="50"/>
        <v>24943</v>
      </c>
      <c r="B1599" s="4">
        <v>64.5</v>
      </c>
      <c r="D1599" s="5">
        <f t="shared" si="51"/>
        <v>24943</v>
      </c>
    </row>
    <row r="1600" spans="1:4" x14ac:dyDescent="0.15">
      <c r="A1600">
        <f t="shared" si="50"/>
        <v>24944</v>
      </c>
      <c r="B1600" s="4">
        <v>64.5</v>
      </c>
      <c r="D1600" s="5">
        <f t="shared" si="51"/>
        <v>24944</v>
      </c>
    </row>
    <row r="1601" spans="1:4" x14ac:dyDescent="0.15">
      <c r="A1601">
        <f t="shared" si="50"/>
        <v>24945</v>
      </c>
      <c r="B1601" s="4">
        <v>64.5</v>
      </c>
      <c r="D1601" s="5">
        <f t="shared" si="51"/>
        <v>24945</v>
      </c>
    </row>
    <row r="1602" spans="1:4" x14ac:dyDescent="0.15">
      <c r="A1602">
        <f t="shared" si="50"/>
        <v>24946</v>
      </c>
      <c r="B1602" s="4">
        <v>64.5</v>
      </c>
      <c r="D1602" s="5">
        <f t="shared" si="51"/>
        <v>24946</v>
      </c>
    </row>
    <row r="1603" spans="1:4" x14ac:dyDescent="0.15">
      <c r="A1603">
        <f t="shared" si="50"/>
        <v>24947</v>
      </c>
      <c r="B1603" s="4">
        <v>64.5</v>
      </c>
      <c r="D1603" s="5">
        <f t="shared" si="51"/>
        <v>24947</v>
      </c>
    </row>
    <row r="1604" spans="1:4" x14ac:dyDescent="0.15">
      <c r="A1604">
        <f t="shared" ref="A1604:A1647" si="52">+A1603+1</f>
        <v>24948</v>
      </c>
      <c r="B1604" s="4">
        <v>64.5</v>
      </c>
      <c r="D1604" s="5">
        <f t="shared" ref="D1604:D1647" si="53">+D1603+1</f>
        <v>24948</v>
      </c>
    </row>
    <row r="1605" spans="1:4" x14ac:dyDescent="0.15">
      <c r="A1605">
        <f t="shared" si="52"/>
        <v>24949</v>
      </c>
      <c r="B1605" s="4">
        <v>64.5</v>
      </c>
      <c r="D1605" s="5">
        <f t="shared" si="53"/>
        <v>24949</v>
      </c>
    </row>
    <row r="1606" spans="1:4" x14ac:dyDescent="0.15">
      <c r="A1606">
        <f t="shared" si="52"/>
        <v>24950</v>
      </c>
      <c r="B1606" s="4">
        <v>64.5</v>
      </c>
      <c r="D1606" s="5">
        <f t="shared" si="53"/>
        <v>24950</v>
      </c>
    </row>
    <row r="1607" spans="1:4" x14ac:dyDescent="0.15">
      <c r="A1607">
        <f t="shared" si="52"/>
        <v>24951</v>
      </c>
      <c r="B1607" s="4">
        <v>64.5</v>
      </c>
      <c r="D1607" s="5">
        <f t="shared" si="53"/>
        <v>24951</v>
      </c>
    </row>
    <row r="1608" spans="1:4" x14ac:dyDescent="0.15">
      <c r="A1608">
        <f t="shared" si="52"/>
        <v>24952</v>
      </c>
      <c r="B1608" s="4">
        <v>64.5</v>
      </c>
      <c r="D1608" s="5">
        <f t="shared" si="53"/>
        <v>24952</v>
      </c>
    </row>
    <row r="1609" spans="1:4" x14ac:dyDescent="0.15">
      <c r="A1609">
        <f t="shared" si="52"/>
        <v>24953</v>
      </c>
      <c r="B1609" s="4">
        <v>64.5</v>
      </c>
      <c r="D1609" s="5">
        <f t="shared" si="53"/>
        <v>24953</v>
      </c>
    </row>
    <row r="1610" spans="1:4" x14ac:dyDescent="0.15">
      <c r="A1610">
        <f t="shared" si="52"/>
        <v>24954</v>
      </c>
      <c r="B1610" s="4">
        <v>64.5</v>
      </c>
      <c r="D1610" s="5">
        <f t="shared" si="53"/>
        <v>24954</v>
      </c>
    </row>
    <row r="1611" spans="1:4" x14ac:dyDescent="0.15">
      <c r="A1611">
        <f t="shared" si="52"/>
        <v>24955</v>
      </c>
      <c r="B1611" s="4">
        <v>64.5</v>
      </c>
      <c r="D1611" s="5">
        <f t="shared" si="53"/>
        <v>24955</v>
      </c>
    </row>
    <row r="1612" spans="1:4" x14ac:dyDescent="0.15">
      <c r="A1612">
        <f t="shared" si="52"/>
        <v>24956</v>
      </c>
      <c r="B1612" s="4">
        <v>64.5</v>
      </c>
      <c r="D1612" s="5">
        <f t="shared" si="53"/>
        <v>24956</v>
      </c>
    </row>
    <row r="1613" spans="1:4" x14ac:dyDescent="0.15">
      <c r="A1613">
        <f t="shared" si="52"/>
        <v>24957</v>
      </c>
      <c r="B1613" s="4">
        <v>64.5</v>
      </c>
      <c r="D1613" s="5">
        <f t="shared" si="53"/>
        <v>24957</v>
      </c>
    </row>
    <row r="1614" spans="1:4" x14ac:dyDescent="0.15">
      <c r="A1614">
        <f t="shared" si="52"/>
        <v>24958</v>
      </c>
      <c r="B1614" s="4">
        <v>64.5</v>
      </c>
      <c r="D1614" s="5">
        <f t="shared" si="53"/>
        <v>24958</v>
      </c>
    </row>
    <row r="1615" spans="1:4" x14ac:dyDescent="0.15">
      <c r="A1615">
        <f t="shared" si="52"/>
        <v>24959</v>
      </c>
      <c r="B1615" s="4">
        <v>64.5</v>
      </c>
      <c r="D1615" s="5">
        <f t="shared" si="53"/>
        <v>24959</v>
      </c>
    </row>
    <row r="1616" spans="1:4" x14ac:dyDescent="0.15">
      <c r="A1616">
        <f t="shared" si="52"/>
        <v>24960</v>
      </c>
      <c r="B1616" s="4">
        <v>64.5</v>
      </c>
      <c r="D1616" s="5">
        <f t="shared" si="53"/>
        <v>24960</v>
      </c>
    </row>
    <row r="1617" spans="1:4" x14ac:dyDescent="0.15">
      <c r="A1617">
        <f t="shared" si="52"/>
        <v>24961</v>
      </c>
      <c r="B1617" s="4">
        <v>64.5</v>
      </c>
      <c r="D1617" s="5">
        <f t="shared" si="53"/>
        <v>24961</v>
      </c>
    </row>
    <row r="1618" spans="1:4" x14ac:dyDescent="0.15">
      <c r="A1618">
        <f t="shared" si="52"/>
        <v>24962</v>
      </c>
      <c r="B1618" s="4">
        <v>64.5</v>
      </c>
      <c r="D1618" s="5">
        <f t="shared" si="53"/>
        <v>24962</v>
      </c>
    </row>
    <row r="1619" spans="1:4" x14ac:dyDescent="0.15">
      <c r="A1619">
        <f t="shared" si="52"/>
        <v>24963</v>
      </c>
      <c r="B1619" s="4">
        <v>64.5</v>
      </c>
      <c r="D1619" s="5">
        <f t="shared" si="53"/>
        <v>24963</v>
      </c>
    </row>
    <row r="1620" spans="1:4" x14ac:dyDescent="0.15">
      <c r="A1620">
        <f t="shared" si="52"/>
        <v>24964</v>
      </c>
      <c r="B1620" s="4">
        <v>64.5</v>
      </c>
      <c r="D1620" s="5">
        <f t="shared" si="53"/>
        <v>24964</v>
      </c>
    </row>
    <row r="1621" spans="1:4" x14ac:dyDescent="0.15">
      <c r="A1621">
        <f t="shared" si="52"/>
        <v>24965</v>
      </c>
      <c r="B1621" s="4">
        <v>64.5</v>
      </c>
      <c r="D1621" s="5">
        <f t="shared" si="53"/>
        <v>24965</v>
      </c>
    </row>
    <row r="1622" spans="1:4" x14ac:dyDescent="0.15">
      <c r="A1622">
        <f t="shared" si="52"/>
        <v>24966</v>
      </c>
      <c r="B1622" s="4">
        <v>64.5</v>
      </c>
      <c r="D1622" s="5">
        <f t="shared" si="53"/>
        <v>24966</v>
      </c>
    </row>
    <row r="1623" spans="1:4" x14ac:dyDescent="0.15">
      <c r="A1623">
        <f t="shared" si="52"/>
        <v>24967</v>
      </c>
      <c r="B1623" s="4">
        <v>64.5</v>
      </c>
      <c r="D1623" s="5">
        <f t="shared" si="53"/>
        <v>24967</v>
      </c>
    </row>
    <row r="1624" spans="1:4" x14ac:dyDescent="0.15">
      <c r="A1624">
        <f t="shared" si="52"/>
        <v>24968</v>
      </c>
      <c r="B1624" s="4">
        <v>64.5</v>
      </c>
      <c r="D1624" s="5">
        <f t="shared" si="53"/>
        <v>24968</v>
      </c>
    </row>
    <row r="1625" spans="1:4" x14ac:dyDescent="0.15">
      <c r="A1625">
        <f t="shared" si="52"/>
        <v>24969</v>
      </c>
      <c r="B1625" s="4">
        <v>64.5</v>
      </c>
      <c r="D1625" s="5">
        <f t="shared" si="53"/>
        <v>24969</v>
      </c>
    </row>
    <row r="1626" spans="1:4" x14ac:dyDescent="0.15">
      <c r="A1626">
        <f t="shared" si="52"/>
        <v>24970</v>
      </c>
      <c r="B1626" s="4">
        <v>64.5</v>
      </c>
      <c r="D1626" s="5">
        <f t="shared" si="53"/>
        <v>24970</v>
      </c>
    </row>
    <row r="1627" spans="1:4" x14ac:dyDescent="0.15">
      <c r="A1627">
        <f t="shared" si="52"/>
        <v>24971</v>
      </c>
      <c r="B1627" s="4">
        <v>64.5</v>
      </c>
      <c r="D1627" s="5">
        <f t="shared" si="53"/>
        <v>24971</v>
      </c>
    </row>
    <row r="1628" spans="1:4" x14ac:dyDescent="0.15">
      <c r="A1628">
        <f t="shared" si="52"/>
        <v>24972</v>
      </c>
      <c r="B1628" s="4">
        <v>64.5</v>
      </c>
      <c r="D1628" s="5">
        <f t="shared" si="53"/>
        <v>24972</v>
      </c>
    </row>
    <row r="1629" spans="1:4" x14ac:dyDescent="0.15">
      <c r="A1629">
        <f t="shared" si="52"/>
        <v>24973</v>
      </c>
      <c r="B1629" s="4">
        <v>64.5</v>
      </c>
      <c r="D1629" s="5">
        <f t="shared" si="53"/>
        <v>24973</v>
      </c>
    </row>
    <row r="1630" spans="1:4" x14ac:dyDescent="0.15">
      <c r="A1630">
        <f t="shared" si="52"/>
        <v>24974</v>
      </c>
      <c r="B1630" s="4">
        <v>64.5</v>
      </c>
      <c r="D1630" s="5">
        <f t="shared" si="53"/>
        <v>24974</v>
      </c>
    </row>
    <row r="1631" spans="1:4" x14ac:dyDescent="0.15">
      <c r="A1631">
        <f t="shared" si="52"/>
        <v>24975</v>
      </c>
      <c r="B1631" s="4">
        <v>64.5</v>
      </c>
      <c r="D1631" s="5">
        <f t="shared" si="53"/>
        <v>24975</v>
      </c>
    </row>
    <row r="1632" spans="1:4" x14ac:dyDescent="0.15">
      <c r="A1632">
        <f t="shared" si="52"/>
        <v>24976</v>
      </c>
      <c r="B1632" s="4">
        <v>64.5</v>
      </c>
      <c r="D1632" s="5">
        <f t="shared" si="53"/>
        <v>24976</v>
      </c>
    </row>
    <row r="1633" spans="1:4" x14ac:dyDescent="0.15">
      <c r="A1633">
        <f t="shared" si="52"/>
        <v>24977</v>
      </c>
      <c r="B1633" s="4">
        <v>64.5</v>
      </c>
      <c r="D1633" s="5">
        <f t="shared" si="53"/>
        <v>24977</v>
      </c>
    </row>
    <row r="1634" spans="1:4" x14ac:dyDescent="0.15">
      <c r="A1634">
        <f t="shared" si="52"/>
        <v>24978</v>
      </c>
      <c r="B1634" s="4">
        <v>64.5</v>
      </c>
      <c r="D1634" s="5">
        <f t="shared" si="53"/>
        <v>24978</v>
      </c>
    </row>
    <row r="1635" spans="1:4" x14ac:dyDescent="0.15">
      <c r="A1635">
        <f t="shared" si="52"/>
        <v>24979</v>
      </c>
      <c r="B1635" s="4">
        <v>64.5</v>
      </c>
      <c r="D1635" s="5">
        <f t="shared" si="53"/>
        <v>24979</v>
      </c>
    </row>
    <row r="1636" spans="1:4" x14ac:dyDescent="0.15">
      <c r="A1636">
        <f t="shared" si="52"/>
        <v>24980</v>
      </c>
      <c r="B1636" s="4">
        <v>64.5</v>
      </c>
      <c r="D1636" s="5">
        <f t="shared" si="53"/>
        <v>24980</v>
      </c>
    </row>
    <row r="1637" spans="1:4" x14ac:dyDescent="0.15">
      <c r="A1637">
        <f t="shared" si="52"/>
        <v>24981</v>
      </c>
      <c r="B1637" s="4">
        <v>64.5</v>
      </c>
      <c r="D1637" s="5">
        <f t="shared" si="53"/>
        <v>24981</v>
      </c>
    </row>
    <row r="1638" spans="1:4" x14ac:dyDescent="0.15">
      <c r="A1638">
        <f t="shared" si="52"/>
        <v>24982</v>
      </c>
      <c r="B1638" s="4">
        <v>64.5</v>
      </c>
      <c r="D1638" s="5">
        <f t="shared" si="53"/>
        <v>24982</v>
      </c>
    </row>
    <row r="1639" spans="1:4" x14ac:dyDescent="0.15">
      <c r="A1639">
        <f t="shared" si="52"/>
        <v>24983</v>
      </c>
      <c r="B1639" s="4">
        <v>64.5</v>
      </c>
      <c r="D1639" s="5">
        <f t="shared" si="53"/>
        <v>24983</v>
      </c>
    </row>
    <row r="1640" spans="1:4" x14ac:dyDescent="0.15">
      <c r="A1640">
        <f t="shared" si="52"/>
        <v>24984</v>
      </c>
      <c r="B1640" s="4">
        <v>64.5</v>
      </c>
      <c r="D1640" s="5">
        <f t="shared" si="53"/>
        <v>24984</v>
      </c>
    </row>
    <row r="1641" spans="1:4" x14ac:dyDescent="0.15">
      <c r="A1641">
        <f t="shared" si="52"/>
        <v>24985</v>
      </c>
      <c r="B1641" s="4">
        <v>64.5</v>
      </c>
      <c r="D1641" s="5">
        <f t="shared" si="53"/>
        <v>24985</v>
      </c>
    </row>
    <row r="1642" spans="1:4" x14ac:dyDescent="0.15">
      <c r="A1642">
        <f t="shared" si="52"/>
        <v>24986</v>
      </c>
      <c r="B1642" s="4">
        <v>64.5</v>
      </c>
      <c r="D1642" s="5">
        <f t="shared" si="53"/>
        <v>24986</v>
      </c>
    </row>
    <row r="1643" spans="1:4" x14ac:dyDescent="0.15">
      <c r="A1643">
        <f t="shared" si="52"/>
        <v>24987</v>
      </c>
      <c r="B1643" s="4">
        <v>64.5</v>
      </c>
      <c r="D1643" s="5">
        <f t="shared" si="53"/>
        <v>24987</v>
      </c>
    </row>
    <row r="1644" spans="1:4" x14ac:dyDescent="0.15">
      <c r="A1644">
        <f t="shared" si="52"/>
        <v>24988</v>
      </c>
      <c r="B1644" s="4">
        <v>64.5</v>
      </c>
      <c r="D1644" s="5">
        <f t="shared" si="53"/>
        <v>24988</v>
      </c>
    </row>
    <row r="1645" spans="1:4" x14ac:dyDescent="0.15">
      <c r="A1645">
        <f t="shared" si="52"/>
        <v>24989</v>
      </c>
      <c r="B1645" s="4">
        <v>64.5</v>
      </c>
      <c r="D1645" s="5">
        <f t="shared" si="53"/>
        <v>24989</v>
      </c>
    </row>
    <row r="1646" spans="1:4" x14ac:dyDescent="0.15">
      <c r="A1646">
        <f t="shared" si="52"/>
        <v>24990</v>
      </c>
      <c r="B1646" s="4">
        <v>64.5</v>
      </c>
      <c r="D1646" s="5">
        <f t="shared" si="53"/>
        <v>24990</v>
      </c>
    </row>
    <row r="1647" spans="1:4" x14ac:dyDescent="0.15">
      <c r="A1647">
        <f t="shared" si="52"/>
        <v>24991</v>
      </c>
      <c r="B1647" s="4">
        <v>65</v>
      </c>
      <c r="D1647" s="5">
        <f t="shared" si="53"/>
        <v>24991</v>
      </c>
    </row>
  </sheetData>
  <sheetProtection password="96D5" sheet="1" objects="1" scenarios="1" selectLockedCells="1"/>
  <pageMargins left="0.7" right="0.7" top="0.78740157499999996" bottom="0.78740157499999996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Gesamt</vt:lpstr>
      <vt:lpstr>Beamte</vt:lpstr>
      <vt:lpstr>VB</vt:lpstr>
      <vt:lpstr>Staffelung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Anke Wittig</dc:creator>
  <cp:lastModifiedBy>Microsoft Office-Anwender</cp:lastModifiedBy>
  <cp:lastPrinted>2017-01-08T10:40:20Z</cp:lastPrinted>
  <dcterms:created xsi:type="dcterms:W3CDTF">2004-03-29T11:40:00Z</dcterms:created>
  <dcterms:modified xsi:type="dcterms:W3CDTF">2017-03-22T14:54:37Z</dcterms:modified>
</cp:coreProperties>
</file>